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53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Override PartName="/xl/worksheets/sheet52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840" yWindow="660" windowWidth="14460" windowHeight="7485"/>
  </bookViews>
  <sheets>
    <sheet name="PSE" sheetId="1" r:id="rId1"/>
    <sheet name="2 Year" sheetId="4" r:id="rId2"/>
    <sheet name="4 Year" sheetId="5" r:id="rId3"/>
    <sheet name="2&amp;4 Year" sheetId="6" r:id="rId4"/>
    <sheet name="BOR" sheetId="7" r:id="rId5"/>
    <sheet name="LUMCON" sheetId="8" r:id="rId6"/>
    <sheet name="LOSFA" sheetId="9" r:id="rId7"/>
    <sheet name="UL System" sheetId="10" r:id="rId8"/>
    <sheet name="ULBOS" sheetId="34" r:id="rId9"/>
    <sheet name="McNeese" sheetId="2" r:id="rId10"/>
    <sheet name="LATech" sheetId="3" r:id="rId11"/>
    <sheet name="ULM" sheetId="16" r:id="rId12"/>
    <sheet name="ULL" sheetId="39" r:id="rId13"/>
    <sheet name="SLU" sheetId="38" r:id="rId14"/>
    <sheet name="NSU" sheetId="37" r:id="rId15"/>
    <sheet name="GSU" sheetId="36" r:id="rId16"/>
    <sheet name="Nicholls" sheetId="35" r:id="rId17"/>
    <sheet name="LSU System" sheetId="11" r:id="rId18"/>
    <sheet name="LSUBOS" sheetId="52" r:id="rId19"/>
    <sheet name="LSUBR" sheetId="51" r:id="rId20"/>
    <sheet name="LSUS" sheetId="50" r:id="rId21"/>
    <sheet name="LSUA" sheetId="49" r:id="rId22"/>
    <sheet name="UNO" sheetId="48" r:id="rId23"/>
    <sheet name="LSUE" sheetId="47" r:id="rId24"/>
    <sheet name="LSULaw" sheetId="46" r:id="rId25"/>
    <sheet name="LSUAg" sheetId="45" r:id="rId26"/>
    <sheet name="Penn" sheetId="44" r:id="rId27"/>
    <sheet name="EAConway" sheetId="43" r:id="rId28"/>
    <sheet name="HPLong" sheetId="42" r:id="rId29"/>
    <sheet name="HSCNO" sheetId="41" r:id="rId30"/>
    <sheet name="HSCS" sheetId="40" r:id="rId31"/>
    <sheet name="SU System" sheetId="12" r:id="rId32"/>
    <sheet name="SUBOS" sheetId="58" r:id="rId33"/>
    <sheet name="SUBR" sheetId="57" r:id="rId34"/>
    <sheet name="SUNO" sheetId="56" r:id="rId35"/>
    <sheet name="SUS" sheetId="55" r:id="rId36"/>
    <sheet name="SULaw" sheetId="54" r:id="rId37"/>
    <sheet name="SUAg" sheetId="53" r:id="rId38"/>
    <sheet name="LCTC Ststem" sheetId="13" r:id="rId39"/>
    <sheet name="LCTCBOS" sheetId="14" r:id="rId40"/>
    <sheet name="Online" sheetId="15" r:id="rId41"/>
    <sheet name="BPCC" sheetId="17" r:id="rId42"/>
    <sheet name="BRCC" sheetId="18" r:id="rId43"/>
    <sheet name="Delgado" sheetId="19" r:id="rId44"/>
    <sheet name="Fletcher" sheetId="20" r:id="rId45"/>
    <sheet name="LDCC" sheetId="21" r:id="rId46"/>
    <sheet name="Nunez" sheetId="22" r:id="rId47"/>
    <sheet name="NorthshoreTCC" sheetId="23" r:id="rId48"/>
    <sheet name="RPCC" sheetId="24" r:id="rId49"/>
    <sheet name="SLCC" sheetId="25" r:id="rId50"/>
    <sheet name="Sowela" sheetId="26" r:id="rId51"/>
    <sheet name="LTC" sheetId="27" r:id="rId52"/>
    <sheet name="Sheet1" sheetId="59" r:id="rId53"/>
  </sheets>
  <externalReferences>
    <externalReference r:id="rId54"/>
    <externalReference r:id="rId55"/>
  </externalReferences>
  <definedNames>
    <definedName name="_xlnm.Print_Area" localSheetId="1">'2 Year'!$A$1:$M$74</definedName>
    <definedName name="_xlnm.Print_Area" localSheetId="3">'2&amp;4 Year'!$A$1:$M$74</definedName>
    <definedName name="_xlnm.Print_Area" localSheetId="2">'4 Year'!$A$1:$M$74</definedName>
    <definedName name="_xlnm.Print_Area" localSheetId="4">BOR!$A$1:$M$75</definedName>
    <definedName name="_xlnm.Print_Area" localSheetId="41">BPCC!$A$1:$M$74</definedName>
    <definedName name="_xlnm.Print_Area" localSheetId="42">BRCC!$A$1:$M$74</definedName>
    <definedName name="_xlnm.Print_Area" localSheetId="43">Delgado!$A$1:$M$74</definedName>
    <definedName name="_xlnm.Print_Area" localSheetId="27">EAConway!$A$1:$M$74</definedName>
    <definedName name="_xlnm.Print_Area" localSheetId="44">Fletcher!$A$1:$M$74</definedName>
    <definedName name="_xlnm.Print_Area" localSheetId="15">GSU!$A$1:$M$74</definedName>
    <definedName name="_xlnm.Print_Area" localSheetId="28">HPLong!$A$1:$M$74</definedName>
    <definedName name="_xlnm.Print_Area" localSheetId="29">HSCNO!$A$1:$M$74</definedName>
    <definedName name="_xlnm.Print_Area" localSheetId="30">HSCS!$A$1:$M$74</definedName>
    <definedName name="_xlnm.Print_Area" localSheetId="10">LATech!$A$1:$M$74</definedName>
    <definedName name="_xlnm.Print_Area" localSheetId="38">'LCTC Ststem'!$A$1:$M$74</definedName>
    <definedName name="_xlnm.Print_Area" localSheetId="39">LCTCBOS!$A$1:$M$74</definedName>
    <definedName name="_xlnm.Print_Area" localSheetId="45">LDCC!$A$1:$M$74</definedName>
    <definedName name="_xlnm.Print_Area" localSheetId="6">LOSFA!$A$1:$M$74</definedName>
    <definedName name="_xlnm.Print_Area" localSheetId="17">'LSU System'!$A$1:$M$74</definedName>
    <definedName name="_xlnm.Print_Area" localSheetId="21">LSUA!$A$1:$M$74</definedName>
    <definedName name="_xlnm.Print_Area" localSheetId="25">LSUAg!$A$1:$M$74</definedName>
    <definedName name="_xlnm.Print_Area" localSheetId="18">LSUBOS!$A$1:$M$74</definedName>
    <definedName name="_xlnm.Print_Area" localSheetId="19">LSUBR!$A$1:$M$74</definedName>
    <definedName name="_xlnm.Print_Area" localSheetId="23">LSUE!$A$1:$M$74</definedName>
    <definedName name="_xlnm.Print_Area" localSheetId="24">LSULaw!$A$1:$M$74</definedName>
    <definedName name="_xlnm.Print_Area" localSheetId="20">LSUS!$A$1:$M$74</definedName>
    <definedName name="_xlnm.Print_Area" localSheetId="51">LTC!$A$1:$M$74</definedName>
    <definedName name="_xlnm.Print_Area" localSheetId="5">LUMCON!$A$1:$M$74</definedName>
    <definedName name="_xlnm.Print_Area" localSheetId="9">McNeese!$A$1:$M$74</definedName>
    <definedName name="_xlnm.Print_Area" localSheetId="16">Nicholls!$A$1:$M$74</definedName>
    <definedName name="_xlnm.Print_Area" localSheetId="47">NorthshoreTCC!$A$1:$M$74</definedName>
    <definedName name="_xlnm.Print_Area" localSheetId="14">NSU!$A$1:$M$74</definedName>
    <definedName name="_xlnm.Print_Area" localSheetId="46">Nunez!$A$1:$M$74</definedName>
    <definedName name="_xlnm.Print_Area" localSheetId="40">Online!$A$1:$M$74</definedName>
    <definedName name="_xlnm.Print_Area" localSheetId="26">Penn!$A$1:$M$74</definedName>
    <definedName name="_xlnm.Print_Area" localSheetId="0">PSE!$A$1:$M$75</definedName>
    <definedName name="_xlnm.Print_Area" localSheetId="48">RPCC!$A$1:$M$74</definedName>
    <definedName name="_xlnm.Print_Area" localSheetId="49">SLCC!$A$1:$M$74</definedName>
    <definedName name="_xlnm.Print_Area" localSheetId="13">SLU!$A$1:$M$74</definedName>
    <definedName name="_xlnm.Print_Area" localSheetId="50">Sowela!$A$1:$M$74</definedName>
    <definedName name="_xlnm.Print_Area" localSheetId="31">'SU System'!$A$1:$M$74</definedName>
    <definedName name="_xlnm.Print_Area" localSheetId="37">SUAg!$A$1:$M$74</definedName>
    <definedName name="_xlnm.Print_Area" localSheetId="32">SUBOS!$A$1:$M$74</definedName>
    <definedName name="_xlnm.Print_Area" localSheetId="33">SUBR!$A$1:$M$74</definedName>
    <definedName name="_xlnm.Print_Area" localSheetId="36">SULaw!$A$1:$M$74</definedName>
    <definedName name="_xlnm.Print_Area" localSheetId="34">SUNO!$A$1:$M$74</definedName>
    <definedName name="_xlnm.Print_Area" localSheetId="35">SUS!$A$1:$M$74</definedName>
    <definedName name="_xlnm.Print_Area" localSheetId="7">'UL System'!$A$1:$M$74</definedName>
    <definedName name="_xlnm.Print_Area" localSheetId="8">ULBOS!$A$1:$M$74</definedName>
    <definedName name="_xlnm.Print_Area" localSheetId="12">ULL!$A$1:$M$74</definedName>
    <definedName name="_xlnm.Print_Area" localSheetId="11">ULM!$A$1:$M$74</definedName>
    <definedName name="_xlnm.Print_Area" localSheetId="22">UNO!$A$1:$M$74</definedName>
  </definedNames>
  <calcPr calcId="125725"/>
  <fileRecoveryPr repairLoad="1"/>
</workbook>
</file>

<file path=xl/calcChain.xml><?xml version="1.0" encoding="utf-8"?>
<calcChain xmlns="http://schemas.openxmlformats.org/spreadsheetml/2006/main">
  <c r="B34" i="1"/>
  <c r="D34"/>
  <c r="D73" i="40"/>
  <c r="F73" s="1"/>
  <c r="G73" s="1"/>
  <c r="B73"/>
  <c r="D71"/>
  <c r="B71"/>
  <c r="D70"/>
  <c r="F70" s="1"/>
  <c r="B70"/>
  <c r="D68"/>
  <c r="F68" s="1"/>
  <c r="B68"/>
  <c r="D67"/>
  <c r="F67" s="1"/>
  <c r="B67"/>
  <c r="D64"/>
  <c r="B64"/>
  <c r="D63"/>
  <c r="F63" s="1"/>
  <c r="B63"/>
  <c r="D62"/>
  <c r="F62" s="1"/>
  <c r="B62"/>
  <c r="D61"/>
  <c r="F61" s="1"/>
  <c r="B61"/>
  <c r="D60"/>
  <c r="F60" s="1"/>
  <c r="D59"/>
  <c r="B59"/>
  <c r="D58"/>
  <c r="E58" s="1"/>
  <c r="B58"/>
  <c r="D57"/>
  <c r="B57"/>
  <c r="D56"/>
  <c r="E56" s="1"/>
  <c r="B56"/>
  <c r="D55"/>
  <c r="B55"/>
  <c r="D53"/>
  <c r="E53" s="1"/>
  <c r="B53"/>
  <c r="D52"/>
  <c r="F52" s="1"/>
  <c r="B52"/>
  <c r="E51"/>
  <c r="D51"/>
  <c r="B51"/>
  <c r="D50"/>
  <c r="B50"/>
  <c r="D49"/>
  <c r="E49" s="1"/>
  <c r="B49"/>
  <c r="D47"/>
  <c r="B47"/>
  <c r="D45"/>
  <c r="E45" s="1"/>
  <c r="B45"/>
  <c r="D44"/>
  <c r="B44"/>
  <c r="D43"/>
  <c r="E43" s="1"/>
  <c r="B43"/>
  <c r="D42"/>
  <c r="F42" s="1"/>
  <c r="B42"/>
  <c r="E41"/>
  <c r="D41"/>
  <c r="B41"/>
  <c r="F38"/>
  <c r="E38"/>
  <c r="C38"/>
  <c r="E37"/>
  <c r="D37"/>
  <c r="B37"/>
  <c r="D35"/>
  <c r="B35"/>
  <c r="D33"/>
  <c r="E33" s="1"/>
  <c r="B33"/>
  <c r="D32"/>
  <c r="B32"/>
  <c r="D31"/>
  <c r="E31" s="1"/>
  <c r="B31"/>
  <c r="D30"/>
  <c r="B30"/>
  <c r="D29"/>
  <c r="E29" s="1"/>
  <c r="B29"/>
  <c r="D28"/>
  <c r="F28" s="1"/>
  <c r="B28"/>
  <c r="E27"/>
  <c r="D27"/>
  <c r="B27"/>
  <c r="D26"/>
  <c r="B26"/>
  <c r="D25"/>
  <c r="E25" s="1"/>
  <c r="B25"/>
  <c r="D24"/>
  <c r="B24"/>
  <c r="D23"/>
  <c r="E23" s="1"/>
  <c r="B23"/>
  <c r="D22"/>
  <c r="B22"/>
  <c r="D21"/>
  <c r="E21" s="1"/>
  <c r="B21"/>
  <c r="D20"/>
  <c r="F20" s="1"/>
  <c r="B20"/>
  <c r="E19"/>
  <c r="D19"/>
  <c r="B19"/>
  <c r="D18"/>
  <c r="B18"/>
  <c r="D17"/>
  <c r="E17" s="1"/>
  <c r="B17"/>
  <c r="D16"/>
  <c r="E16" s="1"/>
  <c r="B16"/>
  <c r="D15"/>
  <c r="B15"/>
  <c r="D14"/>
  <c r="E14" s="1"/>
  <c r="B14"/>
  <c r="D13"/>
  <c r="B13"/>
  <c r="F39" i="14"/>
  <c r="E39"/>
  <c r="G73"/>
  <c r="G44"/>
  <c r="G43"/>
  <c r="G42"/>
  <c r="G32"/>
  <c r="G31"/>
  <c r="G30"/>
  <c r="G20"/>
  <c r="F13"/>
  <c r="E13"/>
  <c r="F73"/>
  <c r="F71"/>
  <c r="F72" s="1"/>
  <c r="F70"/>
  <c r="E70"/>
  <c r="F68"/>
  <c r="F67"/>
  <c r="E67"/>
  <c r="F64"/>
  <c r="E64"/>
  <c r="F63"/>
  <c r="F62"/>
  <c r="E62"/>
  <c r="F61"/>
  <c r="F60"/>
  <c r="E60"/>
  <c r="F59"/>
  <c r="F58"/>
  <c r="E58"/>
  <c r="D74"/>
  <c r="D65"/>
  <c r="B74"/>
  <c r="B13"/>
  <c r="F15" i="40" l="1"/>
  <c r="F24"/>
  <c r="F32"/>
  <c r="F47"/>
  <c r="F57"/>
  <c r="F18"/>
  <c r="F22"/>
  <c r="F26"/>
  <c r="F30"/>
  <c r="F35"/>
  <c r="F44"/>
  <c r="F50"/>
  <c r="F55"/>
  <c r="F59"/>
  <c r="F34" i="1"/>
  <c r="F13" i="40"/>
  <c r="F14"/>
  <c r="E15"/>
  <c r="F16"/>
  <c r="B39"/>
  <c r="B46"/>
  <c r="B54"/>
  <c r="D72"/>
  <c r="F17"/>
  <c r="E18"/>
  <c r="F19"/>
  <c r="E20"/>
  <c r="F21"/>
  <c r="E22"/>
  <c r="F23"/>
  <c r="E24"/>
  <c r="F25"/>
  <c r="E26"/>
  <c r="F27"/>
  <c r="E28"/>
  <c r="F29"/>
  <c r="E30"/>
  <c r="F31"/>
  <c r="E32"/>
  <c r="F33"/>
  <c r="E35"/>
  <c r="D39"/>
  <c r="E39" s="1"/>
  <c r="F41"/>
  <c r="E42"/>
  <c r="F43"/>
  <c r="E44"/>
  <c r="D46"/>
  <c r="E46" s="1"/>
  <c r="E47"/>
  <c r="F49"/>
  <c r="E50"/>
  <c r="F51"/>
  <c r="E52"/>
  <c r="D54"/>
  <c r="E54" s="1"/>
  <c r="E55"/>
  <c r="F56"/>
  <c r="E57"/>
  <c r="F58"/>
  <c r="E59"/>
  <c r="B72"/>
  <c r="E13"/>
  <c r="C13"/>
  <c r="C14"/>
  <c r="C16"/>
  <c r="C18"/>
  <c r="G20"/>
  <c r="C20"/>
  <c r="C22"/>
  <c r="C24"/>
  <c r="C26"/>
  <c r="C28"/>
  <c r="G30"/>
  <c r="C30"/>
  <c r="G32"/>
  <c r="C32"/>
  <c r="C35"/>
  <c r="C42"/>
  <c r="C44"/>
  <c r="C47"/>
  <c r="C50"/>
  <c r="C52"/>
  <c r="C55"/>
  <c r="C57"/>
  <c r="C59"/>
  <c r="C60"/>
  <c r="E72"/>
  <c r="G15"/>
  <c r="C15"/>
  <c r="C17"/>
  <c r="C19"/>
  <c r="C21"/>
  <c r="C23"/>
  <c r="C25"/>
  <c r="C27"/>
  <c r="C29"/>
  <c r="G31"/>
  <c r="C31"/>
  <c r="C33"/>
  <c r="C41"/>
  <c r="C43"/>
  <c r="C49"/>
  <c r="C51"/>
  <c r="C56"/>
  <c r="C58"/>
  <c r="C61"/>
  <c r="C62"/>
  <c r="C63"/>
  <c r="B65"/>
  <c r="C67"/>
  <c r="C68"/>
  <c r="C70"/>
  <c r="C73"/>
  <c r="F37"/>
  <c r="F39" s="1"/>
  <c r="F45"/>
  <c r="F53"/>
  <c r="E60"/>
  <c r="E61"/>
  <c r="E62"/>
  <c r="E63"/>
  <c r="E64"/>
  <c r="E67"/>
  <c r="E68"/>
  <c r="E70"/>
  <c r="E71"/>
  <c r="E73"/>
  <c r="F64"/>
  <c r="F71"/>
  <c r="E72" i="14"/>
  <c r="F65"/>
  <c r="E59"/>
  <c r="E61"/>
  <c r="E63"/>
  <c r="E68"/>
  <c r="E71"/>
  <c r="E73"/>
  <c r="E34" i="1" l="1"/>
  <c r="C34"/>
  <c r="D65" i="40"/>
  <c r="C39"/>
  <c r="C45"/>
  <c r="F46"/>
  <c r="C64"/>
  <c r="B74"/>
  <c r="F72"/>
  <c r="C53"/>
  <c r="F54"/>
  <c r="C37"/>
  <c r="C71"/>
  <c r="E65" i="14"/>
  <c r="F74"/>
  <c r="E65" i="40" l="1"/>
  <c r="D74"/>
  <c r="C54"/>
  <c r="C72"/>
  <c r="C46"/>
  <c r="F65"/>
  <c r="F74" s="1"/>
  <c r="G74" i="14"/>
  <c r="G72"/>
  <c r="G70"/>
  <c r="G67"/>
  <c r="G64"/>
  <c r="G62"/>
  <c r="G60"/>
  <c r="G58"/>
  <c r="G56"/>
  <c r="G54"/>
  <c r="G52"/>
  <c r="G50"/>
  <c r="G47"/>
  <c r="G45"/>
  <c r="G41"/>
  <c r="G37"/>
  <c r="G33"/>
  <c r="G29"/>
  <c r="G27"/>
  <c r="G25"/>
  <c r="G23"/>
  <c r="G21"/>
  <c r="G19"/>
  <c r="G17"/>
  <c r="G15"/>
  <c r="G13"/>
  <c r="G71"/>
  <c r="G68"/>
  <c r="G65"/>
  <c r="G63"/>
  <c r="G61"/>
  <c r="G59"/>
  <c r="G57"/>
  <c r="G55"/>
  <c r="G53"/>
  <c r="G51"/>
  <c r="G49"/>
  <c r="G46"/>
  <c r="G38"/>
  <c r="G35"/>
  <c r="G28"/>
  <c r="G26"/>
  <c r="G24"/>
  <c r="G22"/>
  <c r="G18"/>
  <c r="G16"/>
  <c r="G14"/>
  <c r="G39"/>
  <c r="E74"/>
  <c r="G43" i="40" l="1"/>
  <c r="G44"/>
  <c r="G42"/>
  <c r="G38"/>
  <c r="G74"/>
  <c r="G14"/>
  <c r="G16"/>
  <c r="G18"/>
  <c r="G22"/>
  <c r="G24"/>
  <c r="G26"/>
  <c r="G28"/>
  <c r="G35"/>
  <c r="G47"/>
  <c r="G50"/>
  <c r="G52"/>
  <c r="G55"/>
  <c r="G57"/>
  <c r="G59"/>
  <c r="G60"/>
  <c r="G62"/>
  <c r="G67"/>
  <c r="G70"/>
  <c r="G13"/>
  <c r="G61"/>
  <c r="G63"/>
  <c r="G68"/>
  <c r="G17"/>
  <c r="G19"/>
  <c r="G21"/>
  <c r="G23"/>
  <c r="G25"/>
  <c r="G27"/>
  <c r="G29"/>
  <c r="G33"/>
  <c r="G41"/>
  <c r="G49"/>
  <c r="G51"/>
  <c r="G56"/>
  <c r="G58"/>
  <c r="G64"/>
  <c r="G71"/>
  <c r="G37"/>
  <c r="G39"/>
  <c r="G45"/>
  <c r="G53"/>
  <c r="E74"/>
  <c r="G72"/>
  <c r="G46"/>
  <c r="G54"/>
  <c r="C74"/>
  <c r="G65"/>
  <c r="C65"/>
  <c r="J34" i="1"/>
  <c r="H34"/>
  <c r="H60" i="10"/>
  <c r="H60" i="5" s="1"/>
  <c r="J49" i="10"/>
  <c r="J49" i="5" s="1"/>
  <c r="J38" i="10"/>
  <c r="H38"/>
  <c r="D53"/>
  <c r="D38"/>
  <c r="B60"/>
  <c r="B38"/>
  <c r="B38" i="5" l="1"/>
  <c r="B60"/>
  <c r="D53"/>
  <c r="H38"/>
  <c r="D38"/>
  <c r="F38" s="1"/>
  <c r="J38"/>
  <c r="L38" s="1"/>
  <c r="I38" s="1"/>
  <c r="C38" l="1"/>
  <c r="E38"/>
  <c r="K38"/>
  <c r="L38" i="10" l="1"/>
  <c r="I38" s="1"/>
  <c r="F38"/>
  <c r="J71" i="13"/>
  <c r="J71" i="4" s="1"/>
  <c r="J70" i="13"/>
  <c r="J70" i="4" s="1"/>
  <c r="H67" i="13"/>
  <c r="H67" i="4" s="1"/>
  <c r="J64" i="13"/>
  <c r="J64" i="4" s="1"/>
  <c r="H64" i="13"/>
  <c r="H64" i="4" s="1"/>
  <c r="J63" i="13"/>
  <c r="J63" i="4" s="1"/>
  <c r="H63" i="13"/>
  <c r="H63" i="4" s="1"/>
  <c r="J62" i="13"/>
  <c r="J62" i="4" s="1"/>
  <c r="J61" i="13"/>
  <c r="J61" i="4" s="1"/>
  <c r="J60" i="13"/>
  <c r="J60" i="4" s="1"/>
  <c r="J58" i="13"/>
  <c r="J58" i="4" s="1"/>
  <c r="J53" i="13"/>
  <c r="J53" i="4" s="1"/>
  <c r="H53" i="13"/>
  <c r="J52"/>
  <c r="J52" i="4" s="1"/>
  <c r="H52" i="13"/>
  <c r="H52" i="4" s="1"/>
  <c r="J51" i="13"/>
  <c r="J51" i="4" s="1"/>
  <c r="H51" i="13"/>
  <c r="H50"/>
  <c r="H50" i="4" s="1"/>
  <c r="H49" i="13"/>
  <c r="H49" i="4" s="1"/>
  <c r="H45" i="13"/>
  <c r="H45" i="4" s="1"/>
  <c r="H44" i="13"/>
  <c r="H44" i="4" s="1"/>
  <c r="H33" i="13"/>
  <c r="H33" i="4" s="1"/>
  <c r="H30" i="13"/>
  <c r="H30" i="4" s="1"/>
  <c r="H21" i="13"/>
  <c r="H21" i="4" s="1"/>
  <c r="H18" i="13"/>
  <c r="H18" i="4" s="1"/>
  <c r="H17" i="13"/>
  <c r="H17" i="4" s="1"/>
  <c r="D71" i="13"/>
  <c r="D71" i="4" s="1"/>
  <c r="D70" i="13"/>
  <c r="D70" i="4" s="1"/>
  <c r="D64" i="13"/>
  <c r="D64" i="4" s="1"/>
  <c r="D63" i="13"/>
  <c r="D63" i="4" s="1"/>
  <c r="D62" i="13"/>
  <c r="D62" i="4" s="1"/>
  <c r="D61" i="13"/>
  <c r="D61" i="4" s="1"/>
  <c r="D60" i="13"/>
  <c r="D60" i="4" s="1"/>
  <c r="D59" i="13"/>
  <c r="D59" i="4" s="1"/>
  <c r="D58" i="13"/>
  <c r="D58" i="4" s="1"/>
  <c r="D53" i="13"/>
  <c r="D53" i="4" s="1"/>
  <c r="D51" i="13"/>
  <c r="D51" i="4" s="1"/>
  <c r="D45" i="13"/>
  <c r="D45" i="4" s="1"/>
  <c r="B47" i="13"/>
  <c r="B47" i="4" s="1"/>
  <c r="B71" i="13"/>
  <c r="B71" i="4" s="1"/>
  <c r="B67" i="13"/>
  <c r="B67" i="4" s="1"/>
  <c r="B64" i="13"/>
  <c r="B64" i="4" s="1"/>
  <c r="B58" i="13"/>
  <c r="B58" i="4" s="1"/>
  <c r="B57" i="13"/>
  <c r="B57" i="4" s="1"/>
  <c r="B56" i="13"/>
  <c r="B56" i="4" s="1"/>
  <c r="B55" i="13"/>
  <c r="B55" i="4" s="1"/>
  <c r="B53" i="13"/>
  <c r="B53" i="4" s="1"/>
  <c r="B52" i="13"/>
  <c r="B52" i="4" s="1"/>
  <c r="B51" i="13"/>
  <c r="B51" i="4" s="1"/>
  <c r="B50" i="13"/>
  <c r="B50" i="4" s="1"/>
  <c r="B49" i="13"/>
  <c r="B49" i="4" s="1"/>
  <c r="B45" i="13"/>
  <c r="B45" i="4" s="1"/>
  <c r="B44" i="13"/>
  <c r="B44" i="4" s="1"/>
  <c r="B33" i="13"/>
  <c r="B33" i="4" s="1"/>
  <c r="B30" i="13"/>
  <c r="B30" i="4" s="1"/>
  <c r="B21" i="13"/>
  <c r="B21" i="4" s="1"/>
  <c r="B18" i="13"/>
  <c r="B18" i="4" s="1"/>
  <c r="B17" i="13"/>
  <c r="B17" i="4" s="1"/>
  <c r="B16" i="13"/>
  <c r="B16" i="4" s="1"/>
  <c r="H13" i="14"/>
  <c r="H13" i="13" s="1"/>
  <c r="H13" i="4" s="1"/>
  <c r="B13" i="13"/>
  <c r="B13" i="4" s="1"/>
  <c r="J73" i="14"/>
  <c r="H73"/>
  <c r="B73" i="13"/>
  <c r="B73" i="4" s="1"/>
  <c r="H71" i="14"/>
  <c r="H70"/>
  <c r="H70" i="13" s="1"/>
  <c r="J68" i="14"/>
  <c r="H68"/>
  <c r="H68" i="13" s="1"/>
  <c r="B68"/>
  <c r="B68" i="4" s="1"/>
  <c r="J67" i="14"/>
  <c r="L67" s="1"/>
  <c r="L63"/>
  <c r="H62"/>
  <c r="H62" i="13" s="1"/>
  <c r="B62"/>
  <c r="H61" i="14"/>
  <c r="H61" i="13" s="1"/>
  <c r="H60" i="14"/>
  <c r="H60" i="13" s="1"/>
  <c r="B60"/>
  <c r="J59" i="14"/>
  <c r="J59" i="13" s="1"/>
  <c r="H59" i="14"/>
  <c r="H59" i="13" s="1"/>
  <c r="H58" i="14"/>
  <c r="H58" i="13" s="1"/>
  <c r="J57" i="14"/>
  <c r="H57"/>
  <c r="H57" i="13" s="1"/>
  <c r="J56" i="14"/>
  <c r="J56" i="13" s="1"/>
  <c r="H56" i="14"/>
  <c r="H56" i="13" s="1"/>
  <c r="J55" i="14"/>
  <c r="H55"/>
  <c r="H55" i="13" s="1"/>
  <c r="H54" i="14"/>
  <c r="L52"/>
  <c r="L51"/>
  <c r="J50"/>
  <c r="L50" s="1"/>
  <c r="J49"/>
  <c r="L49" s="1"/>
  <c r="J47"/>
  <c r="J47" i="13" s="1"/>
  <c r="H47" i="14"/>
  <c r="H47" i="13" s="1"/>
  <c r="J45" i="14"/>
  <c r="J44"/>
  <c r="L44" s="1"/>
  <c r="J43"/>
  <c r="H43"/>
  <c r="H43" i="13" s="1"/>
  <c r="B43"/>
  <c r="B43" i="4" s="1"/>
  <c r="J42" i="14"/>
  <c r="J42" i="13" s="1"/>
  <c r="H42" i="14"/>
  <c r="H42" i="13" s="1"/>
  <c r="D42"/>
  <c r="B42"/>
  <c r="B42" i="4" s="1"/>
  <c r="J41" i="14"/>
  <c r="J41" i="13" s="1"/>
  <c r="H41" i="14"/>
  <c r="H41" i="13" s="1"/>
  <c r="D41"/>
  <c r="D41" i="4" s="1"/>
  <c r="B41" i="13"/>
  <c r="B41" i="4" s="1"/>
  <c r="J38" i="14"/>
  <c r="J38" i="13" s="1"/>
  <c r="H38" i="14"/>
  <c r="H38" i="13" s="1"/>
  <c r="D38"/>
  <c r="B38"/>
  <c r="B38" i="4" s="1"/>
  <c r="J37" i="14"/>
  <c r="J37" i="13" s="1"/>
  <c r="J37" i="4" s="1"/>
  <c r="H37" i="14"/>
  <c r="H37" i="13" s="1"/>
  <c r="H37" i="4" s="1"/>
  <c r="D37" i="13"/>
  <c r="D37" i="4" s="1"/>
  <c r="B37" i="13"/>
  <c r="B37" i="4" s="1"/>
  <c r="J35" i="14"/>
  <c r="J35" i="13" s="1"/>
  <c r="J35" i="4" s="1"/>
  <c r="H35" i="14"/>
  <c r="H35" i="13" s="1"/>
  <c r="H35" i="4" s="1"/>
  <c r="D35" i="13"/>
  <c r="D35" i="4" s="1"/>
  <c r="B35" i="13"/>
  <c r="B35" i="4" s="1"/>
  <c r="J33" i="14"/>
  <c r="J33" i="13" s="1"/>
  <c r="J33" i="4" s="1"/>
  <c r="D33" i="13"/>
  <c r="D33" i="4" s="1"/>
  <c r="J32" i="14"/>
  <c r="J32" i="13" s="1"/>
  <c r="J32" i="4" s="1"/>
  <c r="H32" i="14"/>
  <c r="H32" i="13" s="1"/>
  <c r="H32" i="4" s="1"/>
  <c r="D32" i="13"/>
  <c r="D32" i="4" s="1"/>
  <c r="B32" i="13"/>
  <c r="B32" i="4" s="1"/>
  <c r="J31" i="14"/>
  <c r="J31" i="13" s="1"/>
  <c r="J31" i="4" s="1"/>
  <c r="H31" i="14"/>
  <c r="H31" i="13" s="1"/>
  <c r="H31" i="4" s="1"/>
  <c r="D31" i="13"/>
  <c r="D31" i="4" s="1"/>
  <c r="B31" i="13"/>
  <c r="B31" i="4" s="1"/>
  <c r="J30" i="14"/>
  <c r="L30" s="1"/>
  <c r="M30" s="1"/>
  <c r="D30" i="13"/>
  <c r="D30" i="4" s="1"/>
  <c r="J29" i="14"/>
  <c r="H29"/>
  <c r="H29" i="13" s="1"/>
  <c r="H29" i="4" s="1"/>
  <c r="D29" i="13"/>
  <c r="D29" i="4" s="1"/>
  <c r="B29" i="13"/>
  <c r="B29" i="4" s="1"/>
  <c r="J28" i="14"/>
  <c r="H28"/>
  <c r="H28" i="13" s="1"/>
  <c r="H28" i="4" s="1"/>
  <c r="D28" i="13"/>
  <c r="D28" i="4" s="1"/>
  <c r="B28" i="13"/>
  <c r="B28" i="4" s="1"/>
  <c r="J27" i="14"/>
  <c r="H27"/>
  <c r="H27" i="13" s="1"/>
  <c r="H27" i="4" s="1"/>
  <c r="D27" i="13"/>
  <c r="D27" i="4" s="1"/>
  <c r="B27" i="13"/>
  <c r="B27" i="4" s="1"/>
  <c r="J26" i="14"/>
  <c r="H26"/>
  <c r="H26" i="13" s="1"/>
  <c r="H26" i="4" s="1"/>
  <c r="B26" i="13"/>
  <c r="B26" i="4" s="1"/>
  <c r="J25" i="14"/>
  <c r="H25"/>
  <c r="H25" i="13" s="1"/>
  <c r="H25" i="4" s="1"/>
  <c r="B25" i="13"/>
  <c r="B25" i="4" s="1"/>
  <c r="J24" i="14"/>
  <c r="H24"/>
  <c r="H24" i="13" s="1"/>
  <c r="H24" i="4" s="1"/>
  <c r="B24" i="13"/>
  <c r="B24" i="4" s="1"/>
  <c r="J23" i="14"/>
  <c r="J23" i="13" s="1"/>
  <c r="J23" i="4" s="1"/>
  <c r="H23" i="14"/>
  <c r="H23" i="13" s="1"/>
  <c r="H23" i="4" s="1"/>
  <c r="B23" i="13"/>
  <c r="B23" i="4" s="1"/>
  <c r="J22" i="14"/>
  <c r="H22"/>
  <c r="H22" i="13" s="1"/>
  <c r="H22" i="4" s="1"/>
  <c r="B22" i="13"/>
  <c r="B22" i="4" s="1"/>
  <c r="J21" i="14"/>
  <c r="L21" s="1"/>
  <c r="J20"/>
  <c r="H20"/>
  <c r="H20" i="13" s="1"/>
  <c r="H20" i="4" s="1"/>
  <c r="B20" i="13"/>
  <c r="B20" i="4" s="1"/>
  <c r="J19" i="14"/>
  <c r="H19"/>
  <c r="H19" i="13" s="1"/>
  <c r="H19" i="4" s="1"/>
  <c r="B19" i="13"/>
  <c r="J18" i="14"/>
  <c r="L18" s="1"/>
  <c r="J17"/>
  <c r="L17" s="1"/>
  <c r="J16"/>
  <c r="H16"/>
  <c r="H16" i="13" s="1"/>
  <c r="H16" i="4" s="1"/>
  <c r="J14" i="14"/>
  <c r="H14"/>
  <c r="H14" i="13" s="1"/>
  <c r="H14" i="4" s="1"/>
  <c r="B14" i="13"/>
  <c r="B14" i="4" s="1"/>
  <c r="J13" i="14"/>
  <c r="L13" s="1"/>
  <c r="L63" i="13"/>
  <c r="L52"/>
  <c r="I52" s="1"/>
  <c r="L51"/>
  <c r="F51"/>
  <c r="J73" i="12"/>
  <c r="H73"/>
  <c r="L73" s="1"/>
  <c r="J71"/>
  <c r="H71"/>
  <c r="J70"/>
  <c r="H70"/>
  <c r="L70" s="1"/>
  <c r="I70" s="1"/>
  <c r="J68"/>
  <c r="H68"/>
  <c r="L68" s="1"/>
  <c r="J67"/>
  <c r="H67"/>
  <c r="L67" s="1"/>
  <c r="I67" s="1"/>
  <c r="J64"/>
  <c r="H64"/>
  <c r="J63"/>
  <c r="H63"/>
  <c r="L63" s="1"/>
  <c r="J62"/>
  <c r="H62"/>
  <c r="L62" s="1"/>
  <c r="I62" s="1"/>
  <c r="J61"/>
  <c r="H61"/>
  <c r="L61" s="1"/>
  <c r="J60"/>
  <c r="H60"/>
  <c r="L60" s="1"/>
  <c r="I60" s="1"/>
  <c r="J59"/>
  <c r="H59"/>
  <c r="L59" s="1"/>
  <c r="J58"/>
  <c r="H58"/>
  <c r="L58" s="1"/>
  <c r="I58" s="1"/>
  <c r="J57"/>
  <c r="H57"/>
  <c r="L57" s="1"/>
  <c r="J56"/>
  <c r="H56"/>
  <c r="J55"/>
  <c r="H55"/>
  <c r="L55" s="1"/>
  <c r="J53"/>
  <c r="H53"/>
  <c r="J52"/>
  <c r="H52"/>
  <c r="J51"/>
  <c r="H51"/>
  <c r="J50"/>
  <c r="H50"/>
  <c r="J49"/>
  <c r="H49"/>
  <c r="J47"/>
  <c r="H47"/>
  <c r="J45"/>
  <c r="H45"/>
  <c r="J44"/>
  <c r="H44"/>
  <c r="J43"/>
  <c r="H43"/>
  <c r="J42"/>
  <c r="H42"/>
  <c r="J41"/>
  <c r="H41"/>
  <c r="J38"/>
  <c r="H38"/>
  <c r="J37"/>
  <c r="H37"/>
  <c r="J35"/>
  <c r="H35"/>
  <c r="J33"/>
  <c r="H33"/>
  <c r="J32"/>
  <c r="H32"/>
  <c r="J31"/>
  <c r="H31"/>
  <c r="J30"/>
  <c r="H30"/>
  <c r="J29"/>
  <c r="H29"/>
  <c r="J28"/>
  <c r="H28"/>
  <c r="J27"/>
  <c r="H27"/>
  <c r="J26"/>
  <c r="H26"/>
  <c r="J25"/>
  <c r="H25"/>
  <c r="L25" s="1"/>
  <c r="J24"/>
  <c r="H24"/>
  <c r="J23"/>
  <c r="H23"/>
  <c r="J22"/>
  <c r="H22"/>
  <c r="J21"/>
  <c r="H21"/>
  <c r="J20"/>
  <c r="H20"/>
  <c r="J19"/>
  <c r="H19"/>
  <c r="J18"/>
  <c r="H18"/>
  <c r="J17"/>
  <c r="H17"/>
  <c r="J16"/>
  <c r="H16"/>
  <c r="J15"/>
  <c r="H15"/>
  <c r="J14"/>
  <c r="H14"/>
  <c r="J13"/>
  <c r="H13"/>
  <c r="D73"/>
  <c r="D71"/>
  <c r="D70"/>
  <c r="D68"/>
  <c r="D67"/>
  <c r="D64"/>
  <c r="D63"/>
  <c r="D62"/>
  <c r="D61"/>
  <c r="D60"/>
  <c r="D59"/>
  <c r="D58"/>
  <c r="D57"/>
  <c r="D56"/>
  <c r="D55"/>
  <c r="D53"/>
  <c r="D52"/>
  <c r="D51"/>
  <c r="D50"/>
  <c r="D49"/>
  <c r="D47"/>
  <c r="D45"/>
  <c r="D44"/>
  <c r="D43"/>
  <c r="D42"/>
  <c r="D41"/>
  <c r="D38"/>
  <c r="D37"/>
  <c r="D35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4"/>
  <c r="D13"/>
  <c r="B73"/>
  <c r="B71"/>
  <c r="B70"/>
  <c r="B68"/>
  <c r="B67"/>
  <c r="B64"/>
  <c r="B63"/>
  <c r="B62"/>
  <c r="B61"/>
  <c r="B60"/>
  <c r="B59"/>
  <c r="B58"/>
  <c r="B57"/>
  <c r="B56"/>
  <c r="B55"/>
  <c r="B53"/>
  <c r="B52"/>
  <c r="B51"/>
  <c r="B50"/>
  <c r="B49"/>
  <c r="B47"/>
  <c r="B45"/>
  <c r="B44"/>
  <c r="B43"/>
  <c r="B42"/>
  <c r="F42" s="1"/>
  <c r="B41"/>
  <c r="B38"/>
  <c r="F38" s="1"/>
  <c r="B37"/>
  <c r="B35"/>
  <c r="F35" s="1"/>
  <c r="B33"/>
  <c r="B32"/>
  <c r="F32" s="1"/>
  <c r="G32" s="1"/>
  <c r="B31"/>
  <c r="B30"/>
  <c r="B29"/>
  <c r="B28"/>
  <c r="F28" s="1"/>
  <c r="B27"/>
  <c r="B26"/>
  <c r="F26" s="1"/>
  <c r="B25"/>
  <c r="B24"/>
  <c r="B23"/>
  <c r="B22"/>
  <c r="B21"/>
  <c r="B20"/>
  <c r="B19"/>
  <c r="B18"/>
  <c r="B17"/>
  <c r="B16"/>
  <c r="B15" s="1"/>
  <c r="B14"/>
  <c r="B13"/>
  <c r="B72"/>
  <c r="F70"/>
  <c r="F68"/>
  <c r="C68" s="1"/>
  <c r="F67"/>
  <c r="C67" s="1"/>
  <c r="F63"/>
  <c r="C63" s="1"/>
  <c r="F62"/>
  <c r="C62" s="1"/>
  <c r="F61"/>
  <c r="C61" s="1"/>
  <c r="F60"/>
  <c r="C60" s="1"/>
  <c r="F59"/>
  <c r="C59" s="1"/>
  <c r="F58"/>
  <c r="C58" s="1"/>
  <c r="L56"/>
  <c r="I56" s="1"/>
  <c r="F51"/>
  <c r="F41"/>
  <c r="F29"/>
  <c r="J73" i="11"/>
  <c r="H73"/>
  <c r="J71"/>
  <c r="H71"/>
  <c r="J70"/>
  <c r="H70"/>
  <c r="J68"/>
  <c r="H68"/>
  <c r="J67"/>
  <c r="H67"/>
  <c r="J64"/>
  <c r="H64"/>
  <c r="J63"/>
  <c r="H63"/>
  <c r="J62"/>
  <c r="H62"/>
  <c r="J61"/>
  <c r="H61"/>
  <c r="J60"/>
  <c r="H60"/>
  <c r="J59"/>
  <c r="H59"/>
  <c r="J58"/>
  <c r="H58"/>
  <c r="J57"/>
  <c r="H57"/>
  <c r="J56"/>
  <c r="H56"/>
  <c r="J55"/>
  <c r="H55"/>
  <c r="J53"/>
  <c r="H53"/>
  <c r="J52"/>
  <c r="H52"/>
  <c r="J51"/>
  <c r="L51" s="1"/>
  <c r="H51"/>
  <c r="J50"/>
  <c r="L50" s="1"/>
  <c r="I50" s="1"/>
  <c r="H50"/>
  <c r="J49"/>
  <c r="L49" s="1"/>
  <c r="H49"/>
  <c r="J47"/>
  <c r="L47" s="1"/>
  <c r="H47"/>
  <c r="J45"/>
  <c r="H45"/>
  <c r="J44"/>
  <c r="H44"/>
  <c r="J43"/>
  <c r="H43"/>
  <c r="J42"/>
  <c r="H42"/>
  <c r="J41"/>
  <c r="H41"/>
  <c r="J38"/>
  <c r="H38"/>
  <c r="J37"/>
  <c r="H37"/>
  <c r="J35"/>
  <c r="H35"/>
  <c r="J33"/>
  <c r="H33"/>
  <c r="J32"/>
  <c r="H32"/>
  <c r="J31"/>
  <c r="H31"/>
  <c r="J30"/>
  <c r="H30"/>
  <c r="J29"/>
  <c r="H29"/>
  <c r="J28"/>
  <c r="H28"/>
  <c r="J27"/>
  <c r="H27"/>
  <c r="J26"/>
  <c r="H26"/>
  <c r="J25"/>
  <c r="H25"/>
  <c r="J24"/>
  <c r="H24"/>
  <c r="J23"/>
  <c r="H23"/>
  <c r="J22"/>
  <c r="H22"/>
  <c r="J21"/>
  <c r="H21"/>
  <c r="J20"/>
  <c r="H20"/>
  <c r="J19"/>
  <c r="H19"/>
  <c r="J18"/>
  <c r="H18"/>
  <c r="J17"/>
  <c r="H17"/>
  <c r="J16"/>
  <c r="J15" s="1"/>
  <c r="H16"/>
  <c r="J14"/>
  <c r="H14"/>
  <c r="J13"/>
  <c r="H13"/>
  <c r="D73"/>
  <c r="D71"/>
  <c r="D70"/>
  <c r="D68"/>
  <c r="D67"/>
  <c r="D64"/>
  <c r="D63"/>
  <c r="D62"/>
  <c r="D61"/>
  <c r="D60"/>
  <c r="D59"/>
  <c r="D58"/>
  <c r="D57"/>
  <c r="D56"/>
  <c r="D55"/>
  <c r="D53"/>
  <c r="D54" i="1" s="1"/>
  <c r="D52" i="11"/>
  <c r="D51"/>
  <c r="D50"/>
  <c r="D49"/>
  <c r="D47"/>
  <c r="D45"/>
  <c r="D44"/>
  <c r="D43"/>
  <c r="D42"/>
  <c r="D41"/>
  <c r="D38"/>
  <c r="D39" i="1" s="1"/>
  <c r="D37" i="11"/>
  <c r="D35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4"/>
  <c r="D13"/>
  <c r="B73"/>
  <c r="B71"/>
  <c r="B70"/>
  <c r="B68"/>
  <c r="F68" s="1"/>
  <c r="B67"/>
  <c r="B64"/>
  <c r="B63"/>
  <c r="B62"/>
  <c r="B61"/>
  <c r="B60"/>
  <c r="B59"/>
  <c r="B58"/>
  <c r="B57"/>
  <c r="B56"/>
  <c r="B55"/>
  <c r="B53"/>
  <c r="B52"/>
  <c r="B51"/>
  <c r="B50"/>
  <c r="B49"/>
  <c r="B47"/>
  <c r="B45"/>
  <c r="B44"/>
  <c r="B43"/>
  <c r="B42"/>
  <c r="B41"/>
  <c r="B38"/>
  <c r="B39" i="1" s="1"/>
  <c r="B37" i="11"/>
  <c r="B35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4"/>
  <c r="B13"/>
  <c r="L73"/>
  <c r="M73" s="1"/>
  <c r="L70"/>
  <c r="I70" s="1"/>
  <c r="L68"/>
  <c r="L67"/>
  <c r="I67" s="1"/>
  <c r="L63"/>
  <c r="L62"/>
  <c r="I62" s="1"/>
  <c r="L61"/>
  <c r="L60"/>
  <c r="I60" s="1"/>
  <c r="L59"/>
  <c r="L58"/>
  <c r="I58" s="1"/>
  <c r="L57"/>
  <c r="L56"/>
  <c r="I56" s="1"/>
  <c r="L55"/>
  <c r="B54"/>
  <c r="L52"/>
  <c r="I52" s="1"/>
  <c r="F52"/>
  <c r="F51"/>
  <c r="F50"/>
  <c r="F49"/>
  <c r="L38"/>
  <c r="K38" s="1"/>
  <c r="F32"/>
  <c r="G32" s="1"/>
  <c r="F28"/>
  <c r="L34" i="1"/>
  <c r="I34" s="1"/>
  <c r="F60" i="11" l="1"/>
  <c r="B61" i="1"/>
  <c r="E39"/>
  <c r="F39"/>
  <c r="E38" i="10"/>
  <c r="C39" i="1"/>
  <c r="K38" i="10"/>
  <c r="F33" i="11"/>
  <c r="F37"/>
  <c r="F56"/>
  <c r="F58"/>
  <c r="F62"/>
  <c r="F26"/>
  <c r="F30"/>
  <c r="G30" s="1"/>
  <c r="F35"/>
  <c r="F33" i="12"/>
  <c r="F45"/>
  <c r="L57" i="14"/>
  <c r="J15"/>
  <c r="F27" i="12"/>
  <c r="E27" s="1"/>
  <c r="F31"/>
  <c r="G31" s="1"/>
  <c r="F37"/>
  <c r="F43"/>
  <c r="F49"/>
  <c r="F53"/>
  <c r="F56"/>
  <c r="C56" s="1"/>
  <c r="F25"/>
  <c r="C25" s="1"/>
  <c r="B15" i="11"/>
  <c r="F27"/>
  <c r="F29"/>
  <c r="E29" s="1"/>
  <c r="F31"/>
  <c r="G31" s="1"/>
  <c r="B72"/>
  <c r="F38"/>
  <c r="F55"/>
  <c r="E55" s="1"/>
  <c r="F57"/>
  <c r="F59"/>
  <c r="E59" s="1"/>
  <c r="F61"/>
  <c r="F63"/>
  <c r="E63" s="1"/>
  <c r="F67"/>
  <c r="F70"/>
  <c r="E70" s="1"/>
  <c r="C38" i="10"/>
  <c r="F58" i="13"/>
  <c r="B54"/>
  <c r="E38" i="11"/>
  <c r="C38"/>
  <c r="L73" i="14"/>
  <c r="M73" s="1"/>
  <c r="B54" i="4"/>
  <c r="F51"/>
  <c r="C51" s="1"/>
  <c r="F58"/>
  <c r="C58" s="1"/>
  <c r="E58"/>
  <c r="F64"/>
  <c r="E64" s="1"/>
  <c r="F71"/>
  <c r="E71" s="1"/>
  <c r="L52"/>
  <c r="I52" s="1"/>
  <c r="L63"/>
  <c r="K63" s="1"/>
  <c r="L64"/>
  <c r="I64" s="1"/>
  <c r="D46" i="11"/>
  <c r="D54"/>
  <c r="D72"/>
  <c r="H39"/>
  <c r="H46"/>
  <c r="I47"/>
  <c r="I49"/>
  <c r="I51"/>
  <c r="H54"/>
  <c r="I55"/>
  <c r="I57"/>
  <c r="I59"/>
  <c r="I61"/>
  <c r="I68"/>
  <c r="H72"/>
  <c r="I73"/>
  <c r="F45" i="4"/>
  <c r="C45" s="1"/>
  <c r="F53"/>
  <c r="C53" s="1"/>
  <c r="D53" i="6"/>
  <c r="I51" i="13"/>
  <c r="H51" i="4"/>
  <c r="H54" i="13"/>
  <c r="H53" i="4"/>
  <c r="I63"/>
  <c r="D15" i="11"/>
  <c r="D39"/>
  <c r="J39"/>
  <c r="J46"/>
  <c r="J54"/>
  <c r="J72"/>
  <c r="F30" i="12"/>
  <c r="G30" s="1"/>
  <c r="F44"/>
  <c r="C44" s="1"/>
  <c r="F47"/>
  <c r="F50"/>
  <c r="F52"/>
  <c r="F55"/>
  <c r="C55" s="1"/>
  <c r="F57"/>
  <c r="C57" s="1"/>
  <c r="L43" i="14"/>
  <c r="I73"/>
  <c r="L55"/>
  <c r="D15" i="12"/>
  <c r="H15" i="14"/>
  <c r="L16"/>
  <c r="I16" s="1"/>
  <c r="L19"/>
  <c r="L20"/>
  <c r="M20" s="1"/>
  <c r="L22"/>
  <c r="L24"/>
  <c r="I24" s="1"/>
  <c r="L25"/>
  <c r="L26"/>
  <c r="I26" s="1"/>
  <c r="L27"/>
  <c r="L28"/>
  <c r="I28" s="1"/>
  <c r="L29"/>
  <c r="H15" i="4"/>
  <c r="B19"/>
  <c r="B15" i="13"/>
  <c r="F30" i="4"/>
  <c r="E30"/>
  <c r="F33"/>
  <c r="E33"/>
  <c r="B39"/>
  <c r="B38" i="6"/>
  <c r="H39" i="13"/>
  <c r="H38" i="4"/>
  <c r="H41"/>
  <c r="H42"/>
  <c r="B46"/>
  <c r="H43"/>
  <c r="H47"/>
  <c r="H56"/>
  <c r="H58"/>
  <c r="L58" i="13"/>
  <c r="I58" s="1"/>
  <c r="H59" i="4"/>
  <c r="B60"/>
  <c r="F60" i="13"/>
  <c r="B62" i="4"/>
  <c r="F62" i="13"/>
  <c r="H68" i="4"/>
  <c r="L23"/>
  <c r="K23" s="1"/>
  <c r="F27"/>
  <c r="E27" s="1"/>
  <c r="F28"/>
  <c r="E28" s="1"/>
  <c r="F29"/>
  <c r="E29"/>
  <c r="F31"/>
  <c r="G31" s="1"/>
  <c r="E31"/>
  <c r="L31"/>
  <c r="M31" s="1"/>
  <c r="F32"/>
  <c r="G32" s="1"/>
  <c r="L32"/>
  <c r="M32" s="1"/>
  <c r="L33"/>
  <c r="K33" s="1"/>
  <c r="F35"/>
  <c r="E35" s="1"/>
  <c r="L35"/>
  <c r="K35" s="1"/>
  <c r="F37"/>
  <c r="E37" s="1"/>
  <c r="L37"/>
  <c r="K37" s="1"/>
  <c r="D38"/>
  <c r="J38"/>
  <c r="F41"/>
  <c r="C41" s="1"/>
  <c r="J41"/>
  <c r="L41" i="13"/>
  <c r="I41" s="1"/>
  <c r="D42" i="4"/>
  <c r="F42" i="13"/>
  <c r="J42" i="4"/>
  <c r="L42" i="13"/>
  <c r="I42" s="1"/>
  <c r="J47" i="4"/>
  <c r="L47" i="13"/>
  <c r="I47" s="1"/>
  <c r="H55" i="4"/>
  <c r="J56"/>
  <c r="L56" i="13"/>
  <c r="I56" s="1"/>
  <c r="H57" i="4"/>
  <c r="J59"/>
  <c r="L59" i="13"/>
  <c r="I59" s="1"/>
  <c r="H60" i="4"/>
  <c r="L60" i="13"/>
  <c r="I60" s="1"/>
  <c r="H61" i="4"/>
  <c r="L61" i="13"/>
  <c r="I61" s="1"/>
  <c r="H62" i="4"/>
  <c r="L62" i="13"/>
  <c r="I62" s="1"/>
  <c r="H70" i="4"/>
  <c r="L70" i="13"/>
  <c r="I70" s="1"/>
  <c r="D46" i="12"/>
  <c r="D54"/>
  <c r="D72"/>
  <c r="I25"/>
  <c r="H39"/>
  <c r="H39" i="1"/>
  <c r="H46" i="12"/>
  <c r="H54"/>
  <c r="I55"/>
  <c r="I57"/>
  <c r="I59"/>
  <c r="I61"/>
  <c r="I68"/>
  <c r="H72"/>
  <c r="I73"/>
  <c r="H61" i="1"/>
  <c r="L14" i="14"/>
  <c r="J46"/>
  <c r="L68"/>
  <c r="L70"/>
  <c r="J72"/>
  <c r="B59" i="13"/>
  <c r="B61"/>
  <c r="B63"/>
  <c r="B70"/>
  <c r="D13"/>
  <c r="D13" i="4" s="1"/>
  <c r="D16" i="13"/>
  <c r="D18"/>
  <c r="D18" i="4" s="1"/>
  <c r="D20" i="13"/>
  <c r="D20" i="4" s="1"/>
  <c r="D22" i="13"/>
  <c r="D22" i="4" s="1"/>
  <c r="D24" i="13"/>
  <c r="D24" i="4" s="1"/>
  <c r="D26" i="13"/>
  <c r="D26" i="4" s="1"/>
  <c r="D44" i="13"/>
  <c r="D47"/>
  <c r="D50"/>
  <c r="D52"/>
  <c r="D55"/>
  <c r="D57"/>
  <c r="D67"/>
  <c r="D73"/>
  <c r="J13"/>
  <c r="J13" i="4" s="1"/>
  <c r="J14" i="13"/>
  <c r="J14" i="4" s="1"/>
  <c r="J16" i="13"/>
  <c r="J17"/>
  <c r="J17" i="4" s="1"/>
  <c r="J18" i="13"/>
  <c r="J18" i="4" s="1"/>
  <c r="J19" i="13"/>
  <c r="J19" i="4" s="1"/>
  <c r="J20" i="13"/>
  <c r="J20" i="4" s="1"/>
  <c r="J21" i="13"/>
  <c r="J21" i="4" s="1"/>
  <c r="J22" i="13"/>
  <c r="J22" i="4" s="1"/>
  <c r="J24" i="13"/>
  <c r="J24" i="4" s="1"/>
  <c r="J25" i="13"/>
  <c r="J25" i="4" s="1"/>
  <c r="J26" i="13"/>
  <c r="J26" i="4" s="1"/>
  <c r="J27" i="13"/>
  <c r="J27" i="4" s="1"/>
  <c r="J28" i="13"/>
  <c r="J28" i="4" s="1"/>
  <c r="J29" i="13"/>
  <c r="J29" i="4" s="1"/>
  <c r="J30" i="13"/>
  <c r="J30" i="4" s="1"/>
  <c r="J43" i="13"/>
  <c r="J44"/>
  <c r="J45"/>
  <c r="J49"/>
  <c r="J50"/>
  <c r="J55"/>
  <c r="J57"/>
  <c r="J67"/>
  <c r="J68"/>
  <c r="J73"/>
  <c r="D39" i="12"/>
  <c r="J39"/>
  <c r="J39" i="1"/>
  <c r="J46" i="12"/>
  <c r="J54"/>
  <c r="J72"/>
  <c r="J50" i="1"/>
  <c r="L23" i="14"/>
  <c r="L47"/>
  <c r="J54"/>
  <c r="L56"/>
  <c r="L58"/>
  <c r="L59"/>
  <c r="L60"/>
  <c r="L61"/>
  <c r="L62"/>
  <c r="H72"/>
  <c r="D14" i="13"/>
  <c r="D14" i="4" s="1"/>
  <c r="D17" i="13"/>
  <c r="D17" i="4" s="1"/>
  <c r="D19" i="13"/>
  <c r="D19" i="4" s="1"/>
  <c r="D21" i="13"/>
  <c r="D21" i="4" s="1"/>
  <c r="D23" i="13"/>
  <c r="D23" i="4" s="1"/>
  <c r="D25" i="13"/>
  <c r="D25" i="4" s="1"/>
  <c r="D43" i="13"/>
  <c r="D46" s="1"/>
  <c r="D49"/>
  <c r="D56"/>
  <c r="D68"/>
  <c r="H46"/>
  <c r="H71"/>
  <c r="H73"/>
  <c r="H65"/>
  <c r="I63"/>
  <c r="H15"/>
  <c r="L15" i="14"/>
  <c r="K15" s="1"/>
  <c r="I13"/>
  <c r="I14"/>
  <c r="I17"/>
  <c r="I18"/>
  <c r="I19"/>
  <c r="I21"/>
  <c r="I22"/>
  <c r="I23"/>
  <c r="I25"/>
  <c r="K13"/>
  <c r="K14"/>
  <c r="K17"/>
  <c r="K18"/>
  <c r="K19"/>
  <c r="K21"/>
  <c r="K22"/>
  <c r="K23"/>
  <c r="K25"/>
  <c r="I27"/>
  <c r="I29"/>
  <c r="I30"/>
  <c r="L31"/>
  <c r="M31" s="1"/>
  <c r="L32"/>
  <c r="M32" s="1"/>
  <c r="L33"/>
  <c r="I33" s="1"/>
  <c r="L35"/>
  <c r="I35" s="1"/>
  <c r="L37"/>
  <c r="I37" s="1"/>
  <c r="L38"/>
  <c r="I38" s="1"/>
  <c r="H39"/>
  <c r="L41"/>
  <c r="I41" s="1"/>
  <c r="L42"/>
  <c r="I42" s="1"/>
  <c r="J65"/>
  <c r="K26"/>
  <c r="K27"/>
  <c r="K28"/>
  <c r="K29"/>
  <c r="K30"/>
  <c r="K32"/>
  <c r="K33"/>
  <c r="K35"/>
  <c r="K37"/>
  <c r="K38"/>
  <c r="J39"/>
  <c r="K41"/>
  <c r="K42"/>
  <c r="I43"/>
  <c r="I44"/>
  <c r="H46"/>
  <c r="I47"/>
  <c r="I49"/>
  <c r="I50"/>
  <c r="I51"/>
  <c r="I52"/>
  <c r="I55"/>
  <c r="I56"/>
  <c r="I57"/>
  <c r="I58"/>
  <c r="I59"/>
  <c r="I60"/>
  <c r="I61"/>
  <c r="I62"/>
  <c r="I63"/>
  <c r="H65"/>
  <c r="I67"/>
  <c r="I68"/>
  <c r="I70"/>
  <c r="K43"/>
  <c r="K44"/>
  <c r="K47"/>
  <c r="K49"/>
  <c r="K50"/>
  <c r="K51"/>
  <c r="K52"/>
  <c r="K55"/>
  <c r="K56"/>
  <c r="K57"/>
  <c r="K58"/>
  <c r="K59"/>
  <c r="K60"/>
  <c r="K61"/>
  <c r="K62"/>
  <c r="K63"/>
  <c r="K67"/>
  <c r="K68"/>
  <c r="K70"/>
  <c r="K73"/>
  <c r="L45"/>
  <c r="L53"/>
  <c r="L64"/>
  <c r="L71"/>
  <c r="I71" s="1"/>
  <c r="F13" i="13"/>
  <c r="L13"/>
  <c r="I13" s="1"/>
  <c r="F14"/>
  <c r="F16"/>
  <c r="L16"/>
  <c r="I16" s="1"/>
  <c r="F17"/>
  <c r="F18"/>
  <c r="L18"/>
  <c r="I18" s="1"/>
  <c r="F19"/>
  <c r="F20"/>
  <c r="G20" s="1"/>
  <c r="L20"/>
  <c r="M20" s="1"/>
  <c r="F21"/>
  <c r="F22"/>
  <c r="L22"/>
  <c r="I22" s="1"/>
  <c r="F23"/>
  <c r="L23"/>
  <c r="I23" s="1"/>
  <c r="F24"/>
  <c r="F25"/>
  <c r="L25"/>
  <c r="I25" s="1"/>
  <c r="F26"/>
  <c r="F27"/>
  <c r="C27" s="1"/>
  <c r="F28"/>
  <c r="C28" s="1"/>
  <c r="F29"/>
  <c r="C29" s="1"/>
  <c r="F30"/>
  <c r="G30" s="1"/>
  <c r="F31"/>
  <c r="G31" s="1"/>
  <c r="F32"/>
  <c r="G32" s="1"/>
  <c r="F33"/>
  <c r="C33" s="1"/>
  <c r="F35"/>
  <c r="C35" s="1"/>
  <c r="F37"/>
  <c r="C37" s="1"/>
  <c r="F38"/>
  <c r="C38" s="1"/>
  <c r="B39"/>
  <c r="F41"/>
  <c r="C41" s="1"/>
  <c r="E27"/>
  <c r="L27"/>
  <c r="K27" s="1"/>
  <c r="E28"/>
  <c r="E29"/>
  <c r="L29"/>
  <c r="K29" s="1"/>
  <c r="E30"/>
  <c r="L30"/>
  <c r="M30" s="1"/>
  <c r="E31"/>
  <c r="L31"/>
  <c r="E32"/>
  <c r="L32"/>
  <c r="M32" s="1"/>
  <c r="E33"/>
  <c r="L33"/>
  <c r="E35"/>
  <c r="L35"/>
  <c r="I35" s="1"/>
  <c r="E37"/>
  <c r="L37"/>
  <c r="E38"/>
  <c r="L38"/>
  <c r="I38" s="1"/>
  <c r="E41"/>
  <c r="C42"/>
  <c r="B46"/>
  <c r="C51"/>
  <c r="C58"/>
  <c r="C60"/>
  <c r="C62"/>
  <c r="K41"/>
  <c r="E42"/>
  <c r="K42"/>
  <c r="K47"/>
  <c r="E51"/>
  <c r="K51"/>
  <c r="K52"/>
  <c r="K56"/>
  <c r="E58"/>
  <c r="K58"/>
  <c r="K59"/>
  <c r="E60"/>
  <c r="K60"/>
  <c r="K61"/>
  <c r="E62"/>
  <c r="K62"/>
  <c r="K63"/>
  <c r="K70"/>
  <c r="F45"/>
  <c r="E45" s="1"/>
  <c r="L45"/>
  <c r="I45" s="1"/>
  <c r="F53"/>
  <c r="E53" s="1"/>
  <c r="L53"/>
  <c r="I53" s="1"/>
  <c r="F64"/>
  <c r="E64" s="1"/>
  <c r="L64"/>
  <c r="I64" s="1"/>
  <c r="F71"/>
  <c r="E71" s="1"/>
  <c r="L71"/>
  <c r="I71" s="1"/>
  <c r="J65" i="12"/>
  <c r="J74" s="1"/>
  <c r="H65"/>
  <c r="I63"/>
  <c r="D65"/>
  <c r="D74" s="1"/>
  <c r="F73"/>
  <c r="G73" s="1"/>
  <c r="E25"/>
  <c r="K25"/>
  <c r="E26"/>
  <c r="C26"/>
  <c r="F46"/>
  <c r="B54"/>
  <c r="B65" s="1"/>
  <c r="C53"/>
  <c r="E68"/>
  <c r="K68"/>
  <c r="E70"/>
  <c r="C70"/>
  <c r="K70"/>
  <c r="M73"/>
  <c r="K73"/>
  <c r="F13"/>
  <c r="E13" s="1"/>
  <c r="L13"/>
  <c r="I13" s="1"/>
  <c r="F14"/>
  <c r="E14" s="1"/>
  <c r="L14"/>
  <c r="I14" s="1"/>
  <c r="F15"/>
  <c r="E15" s="1"/>
  <c r="L15"/>
  <c r="I15" s="1"/>
  <c r="F16"/>
  <c r="E16" s="1"/>
  <c r="L16"/>
  <c r="I16" s="1"/>
  <c r="F17"/>
  <c r="E17" s="1"/>
  <c r="L17"/>
  <c r="I17" s="1"/>
  <c r="F18"/>
  <c r="E18" s="1"/>
  <c r="L18"/>
  <c r="I18" s="1"/>
  <c r="F19"/>
  <c r="E19" s="1"/>
  <c r="L19"/>
  <c r="I19" s="1"/>
  <c r="F20"/>
  <c r="G20" s="1"/>
  <c r="L20"/>
  <c r="M20" s="1"/>
  <c r="F21"/>
  <c r="E21" s="1"/>
  <c r="L21"/>
  <c r="I21" s="1"/>
  <c r="F22"/>
  <c r="E22" s="1"/>
  <c r="L22"/>
  <c r="I22" s="1"/>
  <c r="F23"/>
  <c r="E23" s="1"/>
  <c r="L23"/>
  <c r="I23" s="1"/>
  <c r="F24"/>
  <c r="E24" s="1"/>
  <c r="L24"/>
  <c r="I24" s="1"/>
  <c r="C27"/>
  <c r="C28"/>
  <c r="C29"/>
  <c r="C30"/>
  <c r="C31"/>
  <c r="C32"/>
  <c r="C33"/>
  <c r="C35"/>
  <c r="C37"/>
  <c r="C38"/>
  <c r="B39"/>
  <c r="C41"/>
  <c r="C42"/>
  <c r="C43"/>
  <c r="C45"/>
  <c r="B46"/>
  <c r="C47"/>
  <c r="C49"/>
  <c r="C50"/>
  <c r="C51"/>
  <c r="C52"/>
  <c r="E53"/>
  <c r="L26"/>
  <c r="I26" s="1"/>
  <c r="L27"/>
  <c r="I27" s="1"/>
  <c r="E28"/>
  <c r="L28"/>
  <c r="I28" s="1"/>
  <c r="E29"/>
  <c r="L29"/>
  <c r="I29" s="1"/>
  <c r="E30"/>
  <c r="L30"/>
  <c r="M30" s="1"/>
  <c r="E31"/>
  <c r="L31"/>
  <c r="E32"/>
  <c r="L32"/>
  <c r="M32" s="1"/>
  <c r="E33"/>
  <c r="L33"/>
  <c r="I33" s="1"/>
  <c r="E35"/>
  <c r="L35"/>
  <c r="I35" s="1"/>
  <c r="E37"/>
  <c r="L37"/>
  <c r="I37" s="1"/>
  <c r="E38"/>
  <c r="L38"/>
  <c r="I38" s="1"/>
  <c r="E41"/>
  <c r="L41"/>
  <c r="I41" s="1"/>
  <c r="E42"/>
  <c r="L42"/>
  <c r="I42" s="1"/>
  <c r="E43"/>
  <c r="L43"/>
  <c r="I43" s="1"/>
  <c r="L44"/>
  <c r="I44" s="1"/>
  <c r="E45"/>
  <c r="L45"/>
  <c r="I45" s="1"/>
  <c r="E47"/>
  <c r="L47"/>
  <c r="I47" s="1"/>
  <c r="E49"/>
  <c r="L49"/>
  <c r="I49" s="1"/>
  <c r="L50"/>
  <c r="I50" s="1"/>
  <c r="E51"/>
  <c r="L51"/>
  <c r="I51" s="1"/>
  <c r="E52"/>
  <c r="L52"/>
  <c r="I52" s="1"/>
  <c r="E55"/>
  <c r="K55"/>
  <c r="E56"/>
  <c r="K56"/>
  <c r="E57"/>
  <c r="K57"/>
  <c r="E58"/>
  <c r="K58"/>
  <c r="E59"/>
  <c r="K59"/>
  <c r="E60"/>
  <c r="K60"/>
  <c r="E61"/>
  <c r="K61"/>
  <c r="E62"/>
  <c r="K62"/>
  <c r="E63"/>
  <c r="K63"/>
  <c r="E67"/>
  <c r="K67"/>
  <c r="L53"/>
  <c r="I53" s="1"/>
  <c r="F64"/>
  <c r="C64" s="1"/>
  <c r="L64"/>
  <c r="I64" s="1"/>
  <c r="F71"/>
  <c r="L71"/>
  <c r="I71" s="1"/>
  <c r="J65" i="11"/>
  <c r="J74" s="1"/>
  <c r="H65"/>
  <c r="I63"/>
  <c r="H15"/>
  <c r="I38"/>
  <c r="D65"/>
  <c r="D74" s="1"/>
  <c r="F73"/>
  <c r="G73" s="1"/>
  <c r="F13"/>
  <c r="L13"/>
  <c r="I13" s="1"/>
  <c r="F14"/>
  <c r="L14"/>
  <c r="I14" s="1"/>
  <c r="F15"/>
  <c r="L15"/>
  <c r="F16"/>
  <c r="L16"/>
  <c r="I16" s="1"/>
  <c r="F17"/>
  <c r="L17"/>
  <c r="I17" s="1"/>
  <c r="F18"/>
  <c r="L18"/>
  <c r="I18" s="1"/>
  <c r="F19"/>
  <c r="L19"/>
  <c r="I19" s="1"/>
  <c r="F20"/>
  <c r="G20" s="1"/>
  <c r="L20"/>
  <c r="M20" s="1"/>
  <c r="F21"/>
  <c r="L21"/>
  <c r="I21" s="1"/>
  <c r="F22"/>
  <c r="L22"/>
  <c r="I22" s="1"/>
  <c r="F23"/>
  <c r="L23"/>
  <c r="I23" s="1"/>
  <c r="F24"/>
  <c r="L24"/>
  <c r="I24" s="1"/>
  <c r="F25"/>
  <c r="C26"/>
  <c r="C27"/>
  <c r="C28"/>
  <c r="C29"/>
  <c r="C30"/>
  <c r="C31"/>
  <c r="C32"/>
  <c r="C33"/>
  <c r="C35"/>
  <c r="C37"/>
  <c r="B39"/>
  <c r="F41"/>
  <c r="C41" s="1"/>
  <c r="F42"/>
  <c r="C42" s="1"/>
  <c r="F43"/>
  <c r="C43" s="1"/>
  <c r="F44"/>
  <c r="C44" s="1"/>
  <c r="F45"/>
  <c r="C45" s="1"/>
  <c r="B46"/>
  <c r="F47"/>
  <c r="C47" s="1"/>
  <c r="L25"/>
  <c r="I25" s="1"/>
  <c r="E26"/>
  <c r="L26"/>
  <c r="I26" s="1"/>
  <c r="E27"/>
  <c r="L27"/>
  <c r="I27" s="1"/>
  <c r="E28"/>
  <c r="L28"/>
  <c r="I28" s="1"/>
  <c r="L29"/>
  <c r="I29" s="1"/>
  <c r="E30"/>
  <c r="L30"/>
  <c r="M30" s="1"/>
  <c r="E31"/>
  <c r="L31"/>
  <c r="M31" s="1"/>
  <c r="E32"/>
  <c r="L32"/>
  <c r="M32" s="1"/>
  <c r="E33"/>
  <c r="L33"/>
  <c r="I33" s="1"/>
  <c r="E35"/>
  <c r="L35"/>
  <c r="I35" s="1"/>
  <c r="E37"/>
  <c r="L37"/>
  <c r="I37" s="1"/>
  <c r="E41"/>
  <c r="L41"/>
  <c r="K41" s="1"/>
  <c r="L42"/>
  <c r="I42" s="1"/>
  <c r="E43"/>
  <c r="L43"/>
  <c r="K43" s="1"/>
  <c r="L44"/>
  <c r="I44" s="1"/>
  <c r="E45"/>
  <c r="L45"/>
  <c r="K45" s="1"/>
  <c r="E47"/>
  <c r="C49"/>
  <c r="C50"/>
  <c r="C51"/>
  <c r="C52"/>
  <c r="C55"/>
  <c r="C56"/>
  <c r="C57"/>
  <c r="C58"/>
  <c r="C59"/>
  <c r="C60"/>
  <c r="C61"/>
  <c r="C62"/>
  <c r="C63"/>
  <c r="B65"/>
  <c r="C67"/>
  <c r="C68"/>
  <c r="C70"/>
  <c r="C73"/>
  <c r="K47"/>
  <c r="E49"/>
  <c r="K49"/>
  <c r="E50"/>
  <c r="K50"/>
  <c r="E51"/>
  <c r="K51"/>
  <c r="E52"/>
  <c r="K52"/>
  <c r="K55"/>
  <c r="E56"/>
  <c r="K56"/>
  <c r="E57"/>
  <c r="K57"/>
  <c r="E58"/>
  <c r="K58"/>
  <c r="K59"/>
  <c r="E60"/>
  <c r="K60"/>
  <c r="E61"/>
  <c r="K61"/>
  <c r="E62"/>
  <c r="K62"/>
  <c r="K63"/>
  <c r="E67"/>
  <c r="K67"/>
  <c r="E68"/>
  <c r="K68"/>
  <c r="K70"/>
  <c r="E73"/>
  <c r="K73"/>
  <c r="F53"/>
  <c r="L53"/>
  <c r="I53" s="1"/>
  <c r="F64"/>
  <c r="L64"/>
  <c r="I64" s="1"/>
  <c r="F71"/>
  <c r="E71" s="1"/>
  <c r="L71"/>
  <c r="I71" s="1"/>
  <c r="K34" i="1"/>
  <c r="L39" i="11" l="1"/>
  <c r="I39" s="1"/>
  <c r="F39"/>
  <c r="E39" s="1"/>
  <c r="L28" i="13"/>
  <c r="I28" s="1"/>
  <c r="L26"/>
  <c r="I26" s="1"/>
  <c r="L24"/>
  <c r="I24" s="1"/>
  <c r="L21"/>
  <c r="I21" s="1"/>
  <c r="L19"/>
  <c r="I19" s="1"/>
  <c r="L17"/>
  <c r="I17" s="1"/>
  <c r="L14"/>
  <c r="I14" s="1"/>
  <c r="K24" i="14"/>
  <c r="K20"/>
  <c r="K16"/>
  <c r="I20"/>
  <c r="E73" i="12"/>
  <c r="I15" i="14"/>
  <c r="E46" i="12"/>
  <c r="E44"/>
  <c r="F54"/>
  <c r="E54" s="1"/>
  <c r="E50"/>
  <c r="C46"/>
  <c r="E41" i="4"/>
  <c r="E32"/>
  <c r="E44" i="11"/>
  <c r="E42"/>
  <c r="C71" i="4"/>
  <c r="B65" i="13"/>
  <c r="D54"/>
  <c r="C64" i="4"/>
  <c r="E51"/>
  <c r="K64"/>
  <c r="K52"/>
  <c r="J72" i="13"/>
  <c r="J54"/>
  <c r="E45" i="4"/>
  <c r="H54"/>
  <c r="E53"/>
  <c r="L53"/>
  <c r="K53" s="1"/>
  <c r="L51"/>
  <c r="K51" s="1"/>
  <c r="D65" i="13"/>
  <c r="C73" i="12"/>
  <c r="K31" i="14"/>
  <c r="J65" i="13"/>
  <c r="K32" i="4"/>
  <c r="K31"/>
  <c r="H72" i="13"/>
  <c r="H71" i="4"/>
  <c r="D56"/>
  <c r="F56" i="13"/>
  <c r="D49" i="4"/>
  <c r="F49" i="13"/>
  <c r="D43" i="4"/>
  <c r="F43" i="13"/>
  <c r="F23" i="4"/>
  <c r="E23" s="1"/>
  <c r="F19"/>
  <c r="E19" s="1"/>
  <c r="F14"/>
  <c r="E14" s="1"/>
  <c r="J67"/>
  <c r="L67" i="13"/>
  <c r="J55" i="4"/>
  <c r="L55" i="13"/>
  <c r="J50" i="4"/>
  <c r="L50" i="13"/>
  <c r="J46"/>
  <c r="J45" i="4"/>
  <c r="J43"/>
  <c r="L43" i="13"/>
  <c r="L29" i="4"/>
  <c r="K29" s="1"/>
  <c r="L27"/>
  <c r="K27" s="1"/>
  <c r="L25"/>
  <c r="K25" s="1"/>
  <c r="L22"/>
  <c r="K22" s="1"/>
  <c r="L20"/>
  <c r="K20" s="1"/>
  <c r="L18"/>
  <c r="K18" s="1"/>
  <c r="J15" i="13"/>
  <c r="L15" s="1"/>
  <c r="J16" i="4"/>
  <c r="L13"/>
  <c r="K13" s="1"/>
  <c r="D67"/>
  <c r="F67" i="13"/>
  <c r="D55" i="4"/>
  <c r="F55" i="13"/>
  <c r="D50" i="4"/>
  <c r="F50" i="13"/>
  <c r="D44" i="4"/>
  <c r="F44" i="13"/>
  <c r="F46" s="1"/>
  <c r="C46" s="1"/>
  <c r="F24" i="4"/>
  <c r="E24" s="1"/>
  <c r="F20"/>
  <c r="E20" s="1"/>
  <c r="D15" i="13"/>
  <c r="F15" s="1"/>
  <c r="D16" i="4"/>
  <c r="D39" s="1"/>
  <c r="B70"/>
  <c r="B72" i="13"/>
  <c r="B74" s="1"/>
  <c r="F70"/>
  <c r="B61" i="4"/>
  <c r="F61" i="13"/>
  <c r="L60" i="4"/>
  <c r="H60" i="6"/>
  <c r="L59" i="4"/>
  <c r="K59" s="1"/>
  <c r="L56"/>
  <c r="K56"/>
  <c r="L47"/>
  <c r="K47" s="1"/>
  <c r="L42"/>
  <c r="K42" s="1"/>
  <c r="F42"/>
  <c r="E42" s="1"/>
  <c r="L41"/>
  <c r="K41" s="1"/>
  <c r="J39"/>
  <c r="L38"/>
  <c r="I38" s="1"/>
  <c r="J38" i="6"/>
  <c r="K38" i="4"/>
  <c r="F38"/>
  <c r="D38" i="6"/>
  <c r="H39" i="4"/>
  <c r="H38" i="6"/>
  <c r="G30" i="4"/>
  <c r="C30"/>
  <c r="B15"/>
  <c r="D72" i="13"/>
  <c r="I32" i="4"/>
  <c r="C32"/>
  <c r="I31"/>
  <c r="H73"/>
  <c r="D68"/>
  <c r="F68" i="13"/>
  <c r="F25" i="4"/>
  <c r="E25" s="1"/>
  <c r="F21"/>
  <c r="E21" s="1"/>
  <c r="F17"/>
  <c r="E17" s="1"/>
  <c r="L39" i="1"/>
  <c r="J73" i="4"/>
  <c r="L73" i="13"/>
  <c r="I73" s="1"/>
  <c r="J68" i="4"/>
  <c r="L68" i="13"/>
  <c r="J57" i="4"/>
  <c r="L57" i="13"/>
  <c r="J49" i="4"/>
  <c r="L49" i="13"/>
  <c r="J44" i="4"/>
  <c r="L44" i="13"/>
  <c r="L30" i="4"/>
  <c r="K30" s="1"/>
  <c r="L28"/>
  <c r="K28" s="1"/>
  <c r="L26"/>
  <c r="K26" s="1"/>
  <c r="L24"/>
  <c r="K24" s="1"/>
  <c r="L21"/>
  <c r="K21" s="1"/>
  <c r="L19"/>
  <c r="K19" s="1"/>
  <c r="L17"/>
  <c r="K17" s="1"/>
  <c r="L14"/>
  <c r="K14" s="1"/>
  <c r="D73"/>
  <c r="F73" i="13"/>
  <c r="D57" i="4"/>
  <c r="F57" i="13"/>
  <c r="D52" i="4"/>
  <c r="F52" i="13"/>
  <c r="D47" i="4"/>
  <c r="F47" i="13"/>
  <c r="F26" i="4"/>
  <c r="E26" s="1"/>
  <c r="F22"/>
  <c r="E22" s="1"/>
  <c r="F18"/>
  <c r="E18" s="1"/>
  <c r="F13"/>
  <c r="B63"/>
  <c r="F63" i="13"/>
  <c r="B59" i="4"/>
  <c r="F59" i="13"/>
  <c r="L70" i="4"/>
  <c r="L62"/>
  <c r="H65"/>
  <c r="L61"/>
  <c r="I61" s="1"/>
  <c r="I37"/>
  <c r="I35"/>
  <c r="I33"/>
  <c r="I23"/>
  <c r="F62"/>
  <c r="C62" s="1"/>
  <c r="F60"/>
  <c r="B60" i="6"/>
  <c r="C60" i="4"/>
  <c r="L58"/>
  <c r="H46"/>
  <c r="C33"/>
  <c r="C32" i="13"/>
  <c r="I32" i="14"/>
  <c r="J39" i="13"/>
  <c r="J74" s="1"/>
  <c r="D39"/>
  <c r="C37" i="4"/>
  <c r="C35"/>
  <c r="C31"/>
  <c r="C29"/>
  <c r="C28"/>
  <c r="C27"/>
  <c r="K37" i="13"/>
  <c r="I37"/>
  <c r="K33"/>
  <c r="I33"/>
  <c r="M31"/>
  <c r="I31"/>
  <c r="I32"/>
  <c r="I29"/>
  <c r="I27"/>
  <c r="I15"/>
  <c r="I30"/>
  <c r="I20"/>
  <c r="H74"/>
  <c r="C30"/>
  <c r="L72" i="14"/>
  <c r="L54"/>
  <c r="L46"/>
  <c r="I46" s="1"/>
  <c r="L39"/>
  <c r="I39" s="1"/>
  <c r="K71"/>
  <c r="K64"/>
  <c r="K53"/>
  <c r="K45"/>
  <c r="I31"/>
  <c r="I64"/>
  <c r="I53"/>
  <c r="I45"/>
  <c r="H74"/>
  <c r="J74"/>
  <c r="M42" s="1"/>
  <c r="L72" i="13"/>
  <c r="I72" s="1"/>
  <c r="L54"/>
  <c r="I54" s="1"/>
  <c r="L46"/>
  <c r="I46" s="1"/>
  <c r="L39"/>
  <c r="I39" s="1"/>
  <c r="F39"/>
  <c r="C39" s="1"/>
  <c r="K71"/>
  <c r="K64"/>
  <c r="K53"/>
  <c r="K45"/>
  <c r="K31"/>
  <c r="C31"/>
  <c r="E26"/>
  <c r="E25"/>
  <c r="E24"/>
  <c r="E23"/>
  <c r="E22"/>
  <c r="E21"/>
  <c r="E20"/>
  <c r="E19"/>
  <c r="E18"/>
  <c r="E17"/>
  <c r="E16"/>
  <c r="E14"/>
  <c r="E13"/>
  <c r="F72"/>
  <c r="C71"/>
  <c r="C64"/>
  <c r="C53"/>
  <c r="C45"/>
  <c r="K39"/>
  <c r="K38"/>
  <c r="K35"/>
  <c r="K32"/>
  <c r="K30"/>
  <c r="K28"/>
  <c r="K26"/>
  <c r="C26"/>
  <c r="C25"/>
  <c r="C24"/>
  <c r="C23"/>
  <c r="C22"/>
  <c r="C21"/>
  <c r="C20"/>
  <c r="C19"/>
  <c r="C18"/>
  <c r="C17"/>
  <c r="C16"/>
  <c r="C15"/>
  <c r="C14"/>
  <c r="C13"/>
  <c r="K25"/>
  <c r="K24"/>
  <c r="K23"/>
  <c r="K22"/>
  <c r="K21"/>
  <c r="K20"/>
  <c r="K19"/>
  <c r="K18"/>
  <c r="K17"/>
  <c r="K16"/>
  <c r="K15"/>
  <c r="K14"/>
  <c r="K13"/>
  <c r="M31" i="12"/>
  <c r="I31"/>
  <c r="I30"/>
  <c r="I32"/>
  <c r="I20"/>
  <c r="H74"/>
  <c r="L72"/>
  <c r="I72" s="1"/>
  <c r="K71"/>
  <c r="L54"/>
  <c r="I54" s="1"/>
  <c r="L39"/>
  <c r="I39" s="1"/>
  <c r="K54"/>
  <c r="E20"/>
  <c r="F72"/>
  <c r="E71"/>
  <c r="C71"/>
  <c r="F65"/>
  <c r="L46"/>
  <c r="I46" s="1"/>
  <c r="K64"/>
  <c r="E64"/>
  <c r="K53"/>
  <c r="B74"/>
  <c r="K52"/>
  <c r="K51"/>
  <c r="K50"/>
  <c r="K49"/>
  <c r="K47"/>
  <c r="K46"/>
  <c r="K45"/>
  <c r="K44"/>
  <c r="K43"/>
  <c r="K42"/>
  <c r="K41"/>
  <c r="K38"/>
  <c r="K37"/>
  <c r="K35"/>
  <c r="K33"/>
  <c r="K32"/>
  <c r="K31"/>
  <c r="K30"/>
  <c r="K29"/>
  <c r="K28"/>
  <c r="K27"/>
  <c r="K26"/>
  <c r="M44"/>
  <c r="C24"/>
  <c r="C23"/>
  <c r="C22"/>
  <c r="C21"/>
  <c r="C20"/>
  <c r="C19"/>
  <c r="C18"/>
  <c r="C17"/>
  <c r="C16"/>
  <c r="C15"/>
  <c r="C14"/>
  <c r="C13"/>
  <c r="K24"/>
  <c r="K23"/>
  <c r="K22"/>
  <c r="K21"/>
  <c r="K20"/>
  <c r="K19"/>
  <c r="K18"/>
  <c r="K17"/>
  <c r="K16"/>
  <c r="K15"/>
  <c r="K14"/>
  <c r="K13"/>
  <c r="F39"/>
  <c r="C39" s="1"/>
  <c r="I45" i="11"/>
  <c r="I15"/>
  <c r="I43"/>
  <c r="I41"/>
  <c r="I31"/>
  <c r="I32"/>
  <c r="I30"/>
  <c r="I20"/>
  <c r="H74"/>
  <c r="C39"/>
  <c r="F72"/>
  <c r="F54"/>
  <c r="C71"/>
  <c r="C64"/>
  <c r="C53"/>
  <c r="M44"/>
  <c r="M42"/>
  <c r="B74"/>
  <c r="G44"/>
  <c r="C25"/>
  <c r="C24"/>
  <c r="C23"/>
  <c r="C22"/>
  <c r="C21"/>
  <c r="C20"/>
  <c r="C19"/>
  <c r="C18"/>
  <c r="C17"/>
  <c r="C16"/>
  <c r="C15"/>
  <c r="C14"/>
  <c r="C13"/>
  <c r="E25"/>
  <c r="E24"/>
  <c r="E23"/>
  <c r="E22"/>
  <c r="E21"/>
  <c r="E20"/>
  <c r="E19"/>
  <c r="E18"/>
  <c r="E17"/>
  <c r="E16"/>
  <c r="E15"/>
  <c r="E14"/>
  <c r="E13"/>
  <c r="L72"/>
  <c r="I72" s="1"/>
  <c r="L54"/>
  <c r="I54" s="1"/>
  <c r="L46"/>
  <c r="I46" s="1"/>
  <c r="F46"/>
  <c r="E46" s="1"/>
  <c r="K71"/>
  <c r="K64"/>
  <c r="E64"/>
  <c r="K53"/>
  <c r="E53"/>
  <c r="M43"/>
  <c r="K44"/>
  <c r="G43"/>
  <c r="K42"/>
  <c r="K39"/>
  <c r="K37"/>
  <c r="K35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E38" i="4" l="1"/>
  <c r="K39" i="12"/>
  <c r="K39" i="14"/>
  <c r="I59" i="4"/>
  <c r="C54" i="12"/>
  <c r="C46" i="11"/>
  <c r="E39" i="13"/>
  <c r="E15"/>
  <c r="D74"/>
  <c r="G42" s="1"/>
  <c r="C19" i="4"/>
  <c r="F54" i="13"/>
  <c r="C54" s="1"/>
  <c r="I51" i="4"/>
  <c r="I53"/>
  <c r="E60"/>
  <c r="E59" i="13"/>
  <c r="C59"/>
  <c r="E63"/>
  <c r="C63"/>
  <c r="E13" i="4"/>
  <c r="C13"/>
  <c r="C18"/>
  <c r="C26"/>
  <c r="F47"/>
  <c r="E47" s="1"/>
  <c r="D54"/>
  <c r="D65" s="1"/>
  <c r="F52"/>
  <c r="E52" s="1"/>
  <c r="F57"/>
  <c r="E57" s="1"/>
  <c r="F73"/>
  <c r="E73" s="1"/>
  <c r="I14"/>
  <c r="I19"/>
  <c r="I24"/>
  <c r="I28"/>
  <c r="L44"/>
  <c r="K44" s="1"/>
  <c r="J49" i="6"/>
  <c r="L49" i="4"/>
  <c r="K49" s="1"/>
  <c r="L57"/>
  <c r="K57"/>
  <c r="L68"/>
  <c r="K68" s="1"/>
  <c r="J72"/>
  <c r="L73"/>
  <c r="K73" s="1"/>
  <c r="I39" i="1"/>
  <c r="K39"/>
  <c r="C17" i="4"/>
  <c r="C25"/>
  <c r="F68"/>
  <c r="E68" s="1"/>
  <c r="D72"/>
  <c r="L38" i="6"/>
  <c r="K38" s="1"/>
  <c r="I41" i="4"/>
  <c r="C42"/>
  <c r="I42"/>
  <c r="E61" i="13"/>
  <c r="C61"/>
  <c r="E70"/>
  <c r="C70"/>
  <c r="F70" i="4"/>
  <c r="C70" s="1"/>
  <c r="B72"/>
  <c r="G20"/>
  <c r="C20"/>
  <c r="F44"/>
  <c r="E44" s="1"/>
  <c r="D46"/>
  <c r="F50"/>
  <c r="E50" s="1"/>
  <c r="F55"/>
  <c r="E55" s="1"/>
  <c r="F67"/>
  <c r="E67" s="1"/>
  <c r="I13"/>
  <c r="J15"/>
  <c r="L16"/>
  <c r="K16" s="1"/>
  <c r="M20"/>
  <c r="I20"/>
  <c r="I25"/>
  <c r="I29"/>
  <c r="I43" i="13"/>
  <c r="K43"/>
  <c r="J46" i="4"/>
  <c r="L45"/>
  <c r="K45"/>
  <c r="I50" i="13"/>
  <c r="K50"/>
  <c r="I55"/>
  <c r="K55"/>
  <c r="I67"/>
  <c r="K67"/>
  <c r="F43" i="4"/>
  <c r="E43" s="1"/>
  <c r="F49"/>
  <c r="E49" s="1"/>
  <c r="F56"/>
  <c r="E56" s="1"/>
  <c r="I58"/>
  <c r="K58"/>
  <c r="E62"/>
  <c r="K61"/>
  <c r="I62"/>
  <c r="K62"/>
  <c r="I70"/>
  <c r="K70"/>
  <c r="F59"/>
  <c r="C59" s="1"/>
  <c r="F63"/>
  <c r="C63" s="1"/>
  <c r="B65"/>
  <c r="C22"/>
  <c r="C47" i="13"/>
  <c r="E47"/>
  <c r="C52"/>
  <c r="E52"/>
  <c r="E57"/>
  <c r="C57"/>
  <c r="G73"/>
  <c r="C73"/>
  <c r="E73"/>
  <c r="I17" i="4"/>
  <c r="I21"/>
  <c r="I26"/>
  <c r="M30"/>
  <c r="I30"/>
  <c r="I44" i="13"/>
  <c r="K44"/>
  <c r="I49"/>
  <c r="K49"/>
  <c r="I57"/>
  <c r="K57"/>
  <c r="I68"/>
  <c r="K68"/>
  <c r="M73"/>
  <c r="K73"/>
  <c r="C21" i="4"/>
  <c r="C68" i="13"/>
  <c r="E68"/>
  <c r="I73" i="4"/>
  <c r="I38" i="6"/>
  <c r="F38"/>
  <c r="C38" i="4"/>
  <c r="L39"/>
  <c r="K39" s="1"/>
  <c r="I47"/>
  <c r="I56"/>
  <c r="I60"/>
  <c r="K60"/>
  <c r="F61"/>
  <c r="C61" s="1"/>
  <c r="D15"/>
  <c r="F16"/>
  <c r="F39" s="1"/>
  <c r="C24"/>
  <c r="C44" i="13"/>
  <c r="E44"/>
  <c r="C50"/>
  <c r="E50"/>
  <c r="E55"/>
  <c r="C55"/>
  <c r="E67"/>
  <c r="C67"/>
  <c r="I18" i="4"/>
  <c r="I22"/>
  <c r="I27"/>
  <c r="L43"/>
  <c r="K43" s="1"/>
  <c r="J54"/>
  <c r="L50"/>
  <c r="K50" s="1"/>
  <c r="L55"/>
  <c r="K55" s="1"/>
  <c r="L67"/>
  <c r="K67" s="1"/>
  <c r="C14"/>
  <c r="C23"/>
  <c r="E43" i="13"/>
  <c r="C43"/>
  <c r="E49"/>
  <c r="C49"/>
  <c r="C56"/>
  <c r="E56"/>
  <c r="H72" i="4"/>
  <c r="H74" s="1"/>
  <c r="L71"/>
  <c r="I71" s="1"/>
  <c r="K46" i="14"/>
  <c r="I54"/>
  <c r="K54"/>
  <c r="K72"/>
  <c r="I72"/>
  <c r="L65"/>
  <c r="M43"/>
  <c r="M44"/>
  <c r="K46" i="13"/>
  <c r="K54"/>
  <c r="K72"/>
  <c r="L65"/>
  <c r="E46"/>
  <c r="E54"/>
  <c r="E72"/>
  <c r="C72"/>
  <c r="M42"/>
  <c r="M43"/>
  <c r="M44"/>
  <c r="E65" i="12"/>
  <c r="F74"/>
  <c r="G72" s="1"/>
  <c r="E72"/>
  <c r="C72"/>
  <c r="K72"/>
  <c r="M43"/>
  <c r="C65"/>
  <c r="L65"/>
  <c r="E39"/>
  <c r="M42"/>
  <c r="K54" i="11"/>
  <c r="K72"/>
  <c r="E54"/>
  <c r="C54"/>
  <c r="E72"/>
  <c r="C72"/>
  <c r="L65"/>
  <c r="I65" s="1"/>
  <c r="F65"/>
  <c r="G42"/>
  <c r="K46"/>
  <c r="C38" i="6" l="1"/>
  <c r="G44" i="13"/>
  <c r="E16" i="4"/>
  <c r="G43" i="13"/>
  <c r="F65"/>
  <c r="G65" i="12"/>
  <c r="E38" i="6"/>
  <c r="C39" i="4"/>
  <c r="E39"/>
  <c r="I67"/>
  <c r="I55"/>
  <c r="F15"/>
  <c r="E15" s="1"/>
  <c r="E63"/>
  <c r="C56"/>
  <c r="C43"/>
  <c r="L15"/>
  <c r="K15" s="1"/>
  <c r="I57"/>
  <c r="I49"/>
  <c r="C52"/>
  <c r="F54"/>
  <c r="C47"/>
  <c r="L72"/>
  <c r="K71"/>
  <c r="I50"/>
  <c r="L54"/>
  <c r="L65" s="1"/>
  <c r="I65" s="1"/>
  <c r="I43"/>
  <c r="C16"/>
  <c r="E61"/>
  <c r="I39"/>
  <c r="E59"/>
  <c r="C49"/>
  <c r="I45"/>
  <c r="L46"/>
  <c r="I16"/>
  <c r="C67"/>
  <c r="C55"/>
  <c r="C50"/>
  <c r="F46"/>
  <c r="C44"/>
  <c r="B74"/>
  <c r="E70"/>
  <c r="F72"/>
  <c r="C68"/>
  <c r="M73"/>
  <c r="M33"/>
  <c r="I68"/>
  <c r="I44"/>
  <c r="G73"/>
  <c r="C73"/>
  <c r="G33"/>
  <c r="D74"/>
  <c r="G44" s="1"/>
  <c r="C57"/>
  <c r="K54"/>
  <c r="J65"/>
  <c r="L74" i="13"/>
  <c r="I74" s="1"/>
  <c r="I65"/>
  <c r="K65" i="14"/>
  <c r="I65"/>
  <c r="L74"/>
  <c r="M21" i="13"/>
  <c r="M39"/>
  <c r="E65"/>
  <c r="C65"/>
  <c r="K65"/>
  <c r="F74"/>
  <c r="L74" i="12"/>
  <c r="I74" s="1"/>
  <c r="I65"/>
  <c r="C74"/>
  <c r="G39"/>
  <c r="M74"/>
  <c r="M61"/>
  <c r="M64"/>
  <c r="M53"/>
  <c r="M52"/>
  <c r="M47"/>
  <c r="M35"/>
  <c r="M26"/>
  <c r="M24"/>
  <c r="M22"/>
  <c r="M19"/>
  <c r="M17"/>
  <c r="M15"/>
  <c r="M13"/>
  <c r="M37"/>
  <c r="M33"/>
  <c r="M38"/>
  <c r="M50"/>
  <c r="M28"/>
  <c r="M23"/>
  <c r="M21"/>
  <c r="M18"/>
  <c r="M16"/>
  <c r="M14"/>
  <c r="M45"/>
  <c r="M51"/>
  <c r="M49"/>
  <c r="M41"/>
  <c r="M29"/>
  <c r="M27"/>
  <c r="M72"/>
  <c r="K74"/>
  <c r="M54"/>
  <c r="M46"/>
  <c r="M39"/>
  <c r="G74"/>
  <c r="G26"/>
  <c r="G53"/>
  <c r="G28"/>
  <c r="G33"/>
  <c r="G37"/>
  <c r="G49"/>
  <c r="G51"/>
  <c r="G70"/>
  <c r="G55"/>
  <c r="G56"/>
  <c r="G57"/>
  <c r="G58"/>
  <c r="G59"/>
  <c r="G60"/>
  <c r="G61"/>
  <c r="G62"/>
  <c r="G63"/>
  <c r="G67"/>
  <c r="G25"/>
  <c r="G38"/>
  <c r="G45"/>
  <c r="G27"/>
  <c r="G29"/>
  <c r="G35"/>
  <c r="G41"/>
  <c r="G47"/>
  <c r="G50"/>
  <c r="G52"/>
  <c r="G68"/>
  <c r="G54"/>
  <c r="G71"/>
  <c r="G64"/>
  <c r="G23"/>
  <c r="G21"/>
  <c r="G18"/>
  <c r="G16"/>
  <c r="G14"/>
  <c r="G24"/>
  <c r="G22"/>
  <c r="G19"/>
  <c r="G17"/>
  <c r="G15"/>
  <c r="G13"/>
  <c r="G46"/>
  <c r="M65"/>
  <c r="K65"/>
  <c r="E74"/>
  <c r="G42"/>
  <c r="G44"/>
  <c r="G43"/>
  <c r="C65" i="11"/>
  <c r="E65"/>
  <c r="K65"/>
  <c r="F74"/>
  <c r="L74"/>
  <c r="I74" s="1"/>
  <c r="M54" i="13" l="1"/>
  <c r="M33"/>
  <c r="M71" i="12"/>
  <c r="M57"/>
  <c r="M17" i="13"/>
  <c r="K74"/>
  <c r="M16"/>
  <c r="M25"/>
  <c r="M13"/>
  <c r="M29"/>
  <c r="M22"/>
  <c r="M35"/>
  <c r="M63" i="12"/>
  <c r="M59"/>
  <c r="M55"/>
  <c r="M63" i="13"/>
  <c r="M67" i="12"/>
  <c r="M62"/>
  <c r="M60"/>
  <c r="M58"/>
  <c r="M56"/>
  <c r="M68"/>
  <c r="M71" i="13"/>
  <c r="M55"/>
  <c r="M26"/>
  <c r="M53"/>
  <c r="M68"/>
  <c r="M59"/>
  <c r="M49"/>
  <c r="M61"/>
  <c r="M57"/>
  <c r="M51"/>
  <c r="M41"/>
  <c r="M65"/>
  <c r="M46"/>
  <c r="M72"/>
  <c r="M14"/>
  <c r="M18"/>
  <c r="M23"/>
  <c r="M27"/>
  <c r="M38"/>
  <c r="M15"/>
  <c r="M19"/>
  <c r="M24"/>
  <c r="M37"/>
  <c r="M28"/>
  <c r="M45"/>
  <c r="M64"/>
  <c r="M70"/>
  <c r="M67"/>
  <c r="M62"/>
  <c r="M60"/>
  <c r="M58"/>
  <c r="M56"/>
  <c r="M52"/>
  <c r="M50"/>
  <c r="M47"/>
  <c r="M74"/>
  <c r="J74" i="4"/>
  <c r="K65"/>
  <c r="C46"/>
  <c r="I46"/>
  <c r="E54"/>
  <c r="C54"/>
  <c r="I15"/>
  <c r="C15"/>
  <c r="C72"/>
  <c r="K46"/>
  <c r="G42"/>
  <c r="I54"/>
  <c r="I72"/>
  <c r="L74"/>
  <c r="M72" s="1"/>
  <c r="K72"/>
  <c r="E72"/>
  <c r="E46"/>
  <c r="G43"/>
  <c r="F65"/>
  <c r="M74" i="14"/>
  <c r="M13"/>
  <c r="M14"/>
  <c r="M15"/>
  <c r="M16"/>
  <c r="M17"/>
  <c r="M18"/>
  <c r="M19"/>
  <c r="M21"/>
  <c r="M22"/>
  <c r="M23"/>
  <c r="M24"/>
  <c r="M25"/>
  <c r="M26"/>
  <c r="M28"/>
  <c r="M27"/>
  <c r="M29"/>
  <c r="M47"/>
  <c r="M49"/>
  <c r="M50"/>
  <c r="M51"/>
  <c r="M52"/>
  <c r="M55"/>
  <c r="M56"/>
  <c r="M57"/>
  <c r="M58"/>
  <c r="M59"/>
  <c r="M60"/>
  <c r="M61"/>
  <c r="M62"/>
  <c r="M63"/>
  <c r="M67"/>
  <c r="M68"/>
  <c r="M70"/>
  <c r="M71"/>
  <c r="M64"/>
  <c r="M53"/>
  <c r="M45"/>
  <c r="M41"/>
  <c r="M38"/>
  <c r="M35"/>
  <c r="M37"/>
  <c r="M33"/>
  <c r="I74"/>
  <c r="M39"/>
  <c r="M46"/>
  <c r="M54"/>
  <c r="M72"/>
  <c r="K74"/>
  <c r="M65"/>
  <c r="G74" i="13"/>
  <c r="G47"/>
  <c r="G49"/>
  <c r="G50"/>
  <c r="G51"/>
  <c r="G52"/>
  <c r="G55"/>
  <c r="G56"/>
  <c r="G57"/>
  <c r="G58"/>
  <c r="G59"/>
  <c r="G60"/>
  <c r="G61"/>
  <c r="G62"/>
  <c r="G63"/>
  <c r="G67"/>
  <c r="G68"/>
  <c r="G70"/>
  <c r="G28"/>
  <c r="G25"/>
  <c r="G23"/>
  <c r="G21"/>
  <c r="G18"/>
  <c r="G16"/>
  <c r="G14"/>
  <c r="G37"/>
  <c r="G33"/>
  <c r="E74"/>
  <c r="G38"/>
  <c r="G35"/>
  <c r="G26"/>
  <c r="G24"/>
  <c r="G22"/>
  <c r="G19"/>
  <c r="G17"/>
  <c r="G15"/>
  <c r="G13"/>
  <c r="G71"/>
  <c r="G64"/>
  <c r="G53"/>
  <c r="G45"/>
  <c r="G41"/>
  <c r="G29"/>
  <c r="G27"/>
  <c r="G39"/>
  <c r="C74"/>
  <c r="G46"/>
  <c r="G54"/>
  <c r="G72"/>
  <c r="G65"/>
  <c r="M70" i="12"/>
  <c r="M25"/>
  <c r="G74" i="11"/>
  <c r="G26"/>
  <c r="G28"/>
  <c r="G33"/>
  <c r="G37"/>
  <c r="G27"/>
  <c r="G29"/>
  <c r="G35"/>
  <c r="G38"/>
  <c r="G49"/>
  <c r="G50"/>
  <c r="G51"/>
  <c r="G52"/>
  <c r="G55"/>
  <c r="G56"/>
  <c r="G57"/>
  <c r="G58"/>
  <c r="G59"/>
  <c r="G60"/>
  <c r="G61"/>
  <c r="G62"/>
  <c r="G63"/>
  <c r="G67"/>
  <c r="G68"/>
  <c r="G70"/>
  <c r="G71"/>
  <c r="G64"/>
  <c r="G53"/>
  <c r="G25"/>
  <c r="G23"/>
  <c r="G21"/>
  <c r="G18"/>
  <c r="G16"/>
  <c r="G14"/>
  <c r="G41"/>
  <c r="G47"/>
  <c r="G39"/>
  <c r="G24"/>
  <c r="G22"/>
  <c r="G19"/>
  <c r="G17"/>
  <c r="G15"/>
  <c r="G13"/>
  <c r="G45"/>
  <c r="G54"/>
  <c r="G72"/>
  <c r="C74"/>
  <c r="G46"/>
  <c r="E74"/>
  <c r="G65"/>
  <c r="M74"/>
  <c r="M47"/>
  <c r="M49"/>
  <c r="M50"/>
  <c r="M51"/>
  <c r="M52"/>
  <c r="M55"/>
  <c r="M56"/>
  <c r="M57"/>
  <c r="M58"/>
  <c r="M59"/>
  <c r="M60"/>
  <c r="M61"/>
  <c r="M62"/>
  <c r="M63"/>
  <c r="M67"/>
  <c r="M68"/>
  <c r="M70"/>
  <c r="M38"/>
  <c r="M37"/>
  <c r="M29"/>
  <c r="M25"/>
  <c r="M71"/>
  <c r="M64"/>
  <c r="M53"/>
  <c r="M35"/>
  <c r="M26"/>
  <c r="M23"/>
  <c r="M21"/>
  <c r="M18"/>
  <c r="M16"/>
  <c r="M14"/>
  <c r="K74"/>
  <c r="M39"/>
  <c r="M33"/>
  <c r="M27"/>
  <c r="M45"/>
  <c r="M41"/>
  <c r="M28"/>
  <c r="M24"/>
  <c r="M22"/>
  <c r="M19"/>
  <c r="M17"/>
  <c r="M15"/>
  <c r="M13"/>
  <c r="M54"/>
  <c r="M72"/>
  <c r="M46"/>
  <c r="M65"/>
  <c r="C65" i="4" l="1"/>
  <c r="E65"/>
  <c r="M65"/>
  <c r="M64"/>
  <c r="M52"/>
  <c r="M53"/>
  <c r="M74"/>
  <c r="M63"/>
  <c r="M51"/>
  <c r="M37"/>
  <c r="M35"/>
  <c r="M23"/>
  <c r="M14"/>
  <c r="M19"/>
  <c r="M24"/>
  <c r="M28"/>
  <c r="M41"/>
  <c r="M13"/>
  <c r="M25"/>
  <c r="M29"/>
  <c r="M58"/>
  <c r="M61"/>
  <c r="M62"/>
  <c r="M18"/>
  <c r="M22"/>
  <c r="M27"/>
  <c r="M70"/>
  <c r="M17"/>
  <c r="M21"/>
  <c r="M26"/>
  <c r="M38"/>
  <c r="M47"/>
  <c r="M56"/>
  <c r="M60"/>
  <c r="M59"/>
  <c r="M67"/>
  <c r="M57"/>
  <c r="M71"/>
  <c r="M45"/>
  <c r="I74"/>
  <c r="M55"/>
  <c r="M49"/>
  <c r="M50"/>
  <c r="M39"/>
  <c r="M16"/>
  <c r="M68"/>
  <c r="K74"/>
  <c r="M42"/>
  <c r="M44"/>
  <c r="M43"/>
  <c r="M54"/>
  <c r="M15"/>
  <c r="M46"/>
  <c r="F74"/>
  <c r="G58" l="1"/>
  <c r="G45"/>
  <c r="G71"/>
  <c r="G53"/>
  <c r="G74"/>
  <c r="G64"/>
  <c r="G51"/>
  <c r="G27"/>
  <c r="G41"/>
  <c r="G35"/>
  <c r="G28"/>
  <c r="G37"/>
  <c r="G29"/>
  <c r="G60"/>
  <c r="G13"/>
  <c r="G18"/>
  <c r="G25"/>
  <c r="G62"/>
  <c r="G38"/>
  <c r="G14"/>
  <c r="G23"/>
  <c r="G26"/>
  <c r="G17"/>
  <c r="G19"/>
  <c r="G22"/>
  <c r="G21"/>
  <c r="G24"/>
  <c r="G52"/>
  <c r="G59"/>
  <c r="G49"/>
  <c r="G70"/>
  <c r="G68"/>
  <c r="G39"/>
  <c r="G63"/>
  <c r="G56"/>
  <c r="G47"/>
  <c r="G16"/>
  <c r="G61"/>
  <c r="G67"/>
  <c r="G55"/>
  <c r="G50"/>
  <c r="G57"/>
  <c r="G46"/>
  <c r="G54"/>
  <c r="G72"/>
  <c r="G15"/>
  <c r="E74"/>
  <c r="C74"/>
  <c r="G65"/>
  <c r="J73" i="16" l="1"/>
  <c r="J73" i="10" s="1"/>
  <c r="H73" i="16"/>
  <c r="H73" i="10" s="1"/>
  <c r="B73"/>
  <c r="J71" i="16"/>
  <c r="J71" i="10" s="1"/>
  <c r="H71" i="16"/>
  <c r="H71" i="10" s="1"/>
  <c r="D71"/>
  <c r="B71"/>
  <c r="J70" i="16"/>
  <c r="H70"/>
  <c r="H70" i="10" s="1"/>
  <c r="B70"/>
  <c r="J68" i="16"/>
  <c r="H68"/>
  <c r="H68" i="10" s="1"/>
  <c r="B68"/>
  <c r="J67" i="16"/>
  <c r="H67"/>
  <c r="H67" i="10" s="1"/>
  <c r="B67"/>
  <c r="B68" i="1" s="1"/>
  <c r="J64" i="16"/>
  <c r="J64" i="10" s="1"/>
  <c r="H64" i="16"/>
  <c r="H64" i="10" s="1"/>
  <c r="D64"/>
  <c r="D65" i="1" s="1"/>
  <c r="B64" i="10"/>
  <c r="B65" i="1" s="1"/>
  <c r="J63" i="16"/>
  <c r="H63"/>
  <c r="H63" i="10" s="1"/>
  <c r="B63"/>
  <c r="B64" i="1" s="1"/>
  <c r="J62" i="16"/>
  <c r="H62"/>
  <c r="H62" i="10" s="1"/>
  <c r="B62"/>
  <c r="B63" i="1" s="1"/>
  <c r="J61" i="16"/>
  <c r="H61"/>
  <c r="H61" i="10" s="1"/>
  <c r="B61"/>
  <c r="B62" i="1" s="1"/>
  <c r="J60" i="16"/>
  <c r="D60" i="10"/>
  <c r="D61" i="1" s="1"/>
  <c r="J59" i="16"/>
  <c r="H59"/>
  <c r="H59" i="10" s="1"/>
  <c r="B59"/>
  <c r="B60" i="1" s="1"/>
  <c r="J58" i="16"/>
  <c r="H58"/>
  <c r="H58" i="10" s="1"/>
  <c r="B58"/>
  <c r="B59" i="1" s="1"/>
  <c r="J57" i="16"/>
  <c r="H57"/>
  <c r="H57" i="10" s="1"/>
  <c r="B57"/>
  <c r="B58" i="1" s="1"/>
  <c r="J56" i="16"/>
  <c r="H56"/>
  <c r="H56" i="10" s="1"/>
  <c r="B56"/>
  <c r="B57" i="1" s="1"/>
  <c r="J55" i="16"/>
  <c r="H55"/>
  <c r="H55" i="10" s="1"/>
  <c r="B55"/>
  <c r="B56" i="1" s="1"/>
  <c r="J53" i="16"/>
  <c r="H53"/>
  <c r="H53" i="10" s="1"/>
  <c r="B53"/>
  <c r="B54" i="1" s="1"/>
  <c r="J52" i="16"/>
  <c r="J52" i="10" s="1"/>
  <c r="H52" i="16"/>
  <c r="H52" i="10" s="1"/>
  <c r="D52"/>
  <c r="D53" i="1" s="1"/>
  <c r="B52" i="10"/>
  <c r="B53" i="1" s="1"/>
  <c r="J51" i="16"/>
  <c r="J51" i="10" s="1"/>
  <c r="H51" i="16"/>
  <c r="H51" i="10" s="1"/>
  <c r="D51"/>
  <c r="D52" i="1" s="1"/>
  <c r="B51" i="10"/>
  <c r="B52" i="1" s="1"/>
  <c r="J50" i="16"/>
  <c r="J50" i="10" s="1"/>
  <c r="H50" i="16"/>
  <c r="H50" i="10" s="1"/>
  <c r="D50"/>
  <c r="D51" i="1" s="1"/>
  <c r="B50" i="10"/>
  <c r="B51" i="1" s="1"/>
  <c r="H49" i="16"/>
  <c r="D49" i="10"/>
  <c r="D50" i="1" s="1"/>
  <c r="B49" i="10"/>
  <c r="B50" i="1" s="1"/>
  <c r="J47" i="16"/>
  <c r="J47" i="10" s="1"/>
  <c r="H47" i="16"/>
  <c r="H47" i="10" s="1"/>
  <c r="D47"/>
  <c r="D48" i="1" s="1"/>
  <c r="B47" i="10"/>
  <c r="B48" i="1" s="1"/>
  <c r="J45" i="16"/>
  <c r="J45" i="10" s="1"/>
  <c r="H45" i="16"/>
  <c r="H45" i="10" s="1"/>
  <c r="D45"/>
  <c r="D46" i="1" s="1"/>
  <c r="B45" i="10"/>
  <c r="B46" i="1" s="1"/>
  <c r="J44" i="16"/>
  <c r="J44" i="10" s="1"/>
  <c r="H44" i="16"/>
  <c r="H44" i="10" s="1"/>
  <c r="D44"/>
  <c r="D45" i="1" s="1"/>
  <c r="F45" s="1"/>
  <c r="E45" s="1"/>
  <c r="B44" i="10"/>
  <c r="B45" i="1" s="1"/>
  <c r="C45" s="1"/>
  <c r="J43" i="16"/>
  <c r="J43" i="10" s="1"/>
  <c r="H43" i="16"/>
  <c r="H43" i="10" s="1"/>
  <c r="D43"/>
  <c r="D44" i="1" s="1"/>
  <c r="B43" i="10"/>
  <c r="B44" i="1" s="1"/>
  <c r="J42" i="16"/>
  <c r="J42" i="10" s="1"/>
  <c r="H42" i="16"/>
  <c r="H42" i="10" s="1"/>
  <c r="D42"/>
  <c r="D43" i="1" s="1"/>
  <c r="F43" s="1"/>
  <c r="E43" s="1"/>
  <c r="B42" i="10"/>
  <c r="B43" i="1" s="1"/>
  <c r="J41" i="16"/>
  <c r="J41" i="10" s="1"/>
  <c r="H41" i="16"/>
  <c r="H41" i="10" s="1"/>
  <c r="D41"/>
  <c r="D42" i="1" s="1"/>
  <c r="B41" i="10"/>
  <c r="B42" i="1" s="1"/>
  <c r="L38" i="16"/>
  <c r="K38"/>
  <c r="I38"/>
  <c r="J37"/>
  <c r="J37" i="10" s="1"/>
  <c r="H37" i="16"/>
  <c r="H37" i="10" s="1"/>
  <c r="D37"/>
  <c r="D38" i="1" s="1"/>
  <c r="B37" i="10"/>
  <c r="B38" i="1" s="1"/>
  <c r="J35" i="16"/>
  <c r="J35" i="10" s="1"/>
  <c r="H35" i="16"/>
  <c r="H35" i="10" s="1"/>
  <c r="D35"/>
  <c r="D36" i="1" s="1"/>
  <c r="B35" i="10"/>
  <c r="B36" i="1" s="1"/>
  <c r="J33" i="16"/>
  <c r="J33" i="10" s="1"/>
  <c r="H33" i="16"/>
  <c r="H33" i="10" s="1"/>
  <c r="D33"/>
  <c r="D33" i="1" s="1"/>
  <c r="F33" s="1"/>
  <c r="E33" s="1"/>
  <c r="B33" i="10"/>
  <c r="B33" i="1" s="1"/>
  <c r="C33" s="1"/>
  <c r="J32" i="16"/>
  <c r="J32" i="10" s="1"/>
  <c r="H32" i="16"/>
  <c r="H32" i="10" s="1"/>
  <c r="D32"/>
  <c r="D32" i="1" s="1"/>
  <c r="B32" i="10"/>
  <c r="B32" i="1" s="1"/>
  <c r="J31" i="16"/>
  <c r="J31" i="10" s="1"/>
  <c r="H31" i="16"/>
  <c r="H31" i="10" s="1"/>
  <c r="D31"/>
  <c r="D31" i="1" s="1"/>
  <c r="B31" i="10"/>
  <c r="B31" i="1" s="1"/>
  <c r="J30" i="16"/>
  <c r="J30" i="10" s="1"/>
  <c r="H30" i="16"/>
  <c r="H30" i="10" s="1"/>
  <c r="D30"/>
  <c r="D30" i="1" s="1"/>
  <c r="B30" i="10"/>
  <c r="B30" i="1" s="1"/>
  <c r="J29" i="16"/>
  <c r="J29" i="10" s="1"/>
  <c r="H29" i="16"/>
  <c r="H29" i="10" s="1"/>
  <c r="D29"/>
  <c r="D29" i="1" s="1"/>
  <c r="B29" i="10"/>
  <c r="B29" i="1" s="1"/>
  <c r="J28" i="16"/>
  <c r="J28" i="10" s="1"/>
  <c r="H28" i="16"/>
  <c r="H28" i="10" s="1"/>
  <c r="D28"/>
  <c r="D28" i="1" s="1"/>
  <c r="F28" s="1"/>
  <c r="E28" s="1"/>
  <c r="B28" i="10"/>
  <c r="B28" i="1" s="1"/>
  <c r="J27" i="16"/>
  <c r="J27" i="10" s="1"/>
  <c r="H27" i="16"/>
  <c r="H27" i="10" s="1"/>
  <c r="D27"/>
  <c r="D27" i="1" s="1"/>
  <c r="B27" i="10"/>
  <c r="B27" i="1" s="1"/>
  <c r="J26" i="16"/>
  <c r="J26" i="10" s="1"/>
  <c r="H26" i="16"/>
  <c r="H26" i="10" s="1"/>
  <c r="D26"/>
  <c r="D26" i="1" s="1"/>
  <c r="B26" i="10"/>
  <c r="B26" i="1" s="1"/>
  <c r="J25" i="16"/>
  <c r="J25" i="10" s="1"/>
  <c r="H25" i="16"/>
  <c r="H25" i="10" s="1"/>
  <c r="D25"/>
  <c r="D25" i="1" s="1"/>
  <c r="B25" i="10"/>
  <c r="B25" i="1" s="1"/>
  <c r="J24" i="16"/>
  <c r="J24" i="10" s="1"/>
  <c r="H24" i="16"/>
  <c r="H24" i="10" s="1"/>
  <c r="D24"/>
  <c r="D24" i="1" s="1"/>
  <c r="B24" i="10"/>
  <c r="B24" i="1" s="1"/>
  <c r="J23" i="16"/>
  <c r="J23" i="10" s="1"/>
  <c r="H23" i="16"/>
  <c r="H23" i="10" s="1"/>
  <c r="D23"/>
  <c r="D23" i="1" s="1"/>
  <c r="B23" i="10"/>
  <c r="B23" i="1" s="1"/>
  <c r="J22" i="16"/>
  <c r="J22" i="10" s="1"/>
  <c r="H22" i="16"/>
  <c r="H22" i="10" s="1"/>
  <c r="D22"/>
  <c r="D22" i="1" s="1"/>
  <c r="F22" s="1"/>
  <c r="E22" s="1"/>
  <c r="B22" i="10"/>
  <c r="B22" i="1" s="1"/>
  <c r="J21" i="16"/>
  <c r="J21" i="10" s="1"/>
  <c r="H21" i="16"/>
  <c r="H21" i="10" s="1"/>
  <c r="D21"/>
  <c r="D21" i="1" s="1"/>
  <c r="B21" i="10"/>
  <c r="B21" i="1" s="1"/>
  <c r="J20" i="16"/>
  <c r="J20" i="10" s="1"/>
  <c r="H20" i="16"/>
  <c r="H20" i="10" s="1"/>
  <c r="D20"/>
  <c r="D20" i="1" s="1"/>
  <c r="B20" i="10"/>
  <c r="B20" i="1" s="1"/>
  <c r="J19" i="16"/>
  <c r="J19" i="10" s="1"/>
  <c r="H19" i="16"/>
  <c r="H19" i="10" s="1"/>
  <c r="D19"/>
  <c r="D19" i="1" s="1"/>
  <c r="B19" i="10"/>
  <c r="B19" i="1" s="1"/>
  <c r="J18" i="16"/>
  <c r="H18"/>
  <c r="H18" i="10" s="1"/>
  <c r="D18"/>
  <c r="D18" i="1" s="1"/>
  <c r="B18" i="10"/>
  <c r="B18" i="1" s="1"/>
  <c r="J17" i="16"/>
  <c r="H17"/>
  <c r="H17" i="10" s="1"/>
  <c r="D17"/>
  <c r="D17" i="1" s="1"/>
  <c r="B17" i="10"/>
  <c r="B17" i="1" s="1"/>
  <c r="J16" i="16"/>
  <c r="H16"/>
  <c r="H16" i="10" s="1"/>
  <c r="D16"/>
  <c r="D16" i="1" s="1"/>
  <c r="B16" i="10"/>
  <c r="B16" i="1" s="1"/>
  <c r="J15" i="16"/>
  <c r="L15" s="1"/>
  <c r="K15" s="1"/>
  <c r="H15"/>
  <c r="J14"/>
  <c r="H14"/>
  <c r="H14" i="10" s="1"/>
  <c r="D14"/>
  <c r="D14" i="1" s="1"/>
  <c r="B14" i="10"/>
  <c r="B14" i="1" s="1"/>
  <c r="J13" i="16"/>
  <c r="H13"/>
  <c r="H13" i="10" s="1"/>
  <c r="D13"/>
  <c r="D13" i="1" s="1"/>
  <c r="B13" i="10"/>
  <c r="B13" i="1" s="1"/>
  <c r="K1" i="16"/>
  <c r="B15" i="1" l="1"/>
  <c r="F26"/>
  <c r="E26" s="1"/>
  <c r="C26"/>
  <c r="F30"/>
  <c r="G30" s="1"/>
  <c r="C30"/>
  <c r="F36"/>
  <c r="C36" s="1"/>
  <c r="B40"/>
  <c r="F42"/>
  <c r="C42" s="1"/>
  <c r="F44"/>
  <c r="C44" s="1"/>
  <c r="F46"/>
  <c r="F47" s="1"/>
  <c r="D47"/>
  <c r="E46"/>
  <c r="F50"/>
  <c r="C50" s="1"/>
  <c r="E50"/>
  <c r="B55"/>
  <c r="F54"/>
  <c r="F61"/>
  <c r="C61" s="1"/>
  <c r="C22"/>
  <c r="C28"/>
  <c r="F48"/>
  <c r="E48" s="1"/>
  <c r="F65"/>
  <c r="F14"/>
  <c r="C14" s="1"/>
  <c r="F16"/>
  <c r="E16" s="1"/>
  <c r="D15"/>
  <c r="F15" s="1"/>
  <c r="E15" s="1"/>
  <c r="F17"/>
  <c r="C17" s="1"/>
  <c r="F19"/>
  <c r="C19" s="1"/>
  <c r="F20"/>
  <c r="G20" s="1"/>
  <c r="F21"/>
  <c r="C21" s="1"/>
  <c r="F23"/>
  <c r="C23" s="1"/>
  <c r="F25"/>
  <c r="C25" s="1"/>
  <c r="F27"/>
  <c r="C27" s="1"/>
  <c r="F29"/>
  <c r="C29" s="1"/>
  <c r="F31"/>
  <c r="G31" s="1"/>
  <c r="F32"/>
  <c r="G32" s="1"/>
  <c r="F38"/>
  <c r="D40"/>
  <c r="B47"/>
  <c r="C47" s="1"/>
  <c r="C46"/>
  <c r="F52"/>
  <c r="C52" s="1"/>
  <c r="F53"/>
  <c r="E53" s="1"/>
  <c r="D55"/>
  <c r="B66"/>
  <c r="F13"/>
  <c r="E13" s="1"/>
  <c r="F18"/>
  <c r="E18" s="1"/>
  <c r="F24"/>
  <c r="E24" s="1"/>
  <c r="E30"/>
  <c r="E36"/>
  <c r="C43"/>
  <c r="C48"/>
  <c r="F51"/>
  <c r="E51" s="1"/>
  <c r="C65"/>
  <c r="D17" i="5"/>
  <c r="F17" i="10"/>
  <c r="E17" s="1"/>
  <c r="L17" i="16"/>
  <c r="K17" s="1"/>
  <c r="J17" i="10"/>
  <c r="L18" i="16"/>
  <c r="K18" s="1"/>
  <c r="J18" i="10"/>
  <c r="J19" i="5"/>
  <c r="L19" i="10"/>
  <c r="J19" i="1"/>
  <c r="K19" i="10"/>
  <c r="J20" i="5"/>
  <c r="L20" i="10"/>
  <c r="K20"/>
  <c r="J20" i="1"/>
  <c r="D21" i="5"/>
  <c r="F21" i="10"/>
  <c r="E21"/>
  <c r="D22" i="5"/>
  <c r="F22" i="10"/>
  <c r="E22" s="1"/>
  <c r="D23" i="5"/>
  <c r="F23" i="10"/>
  <c r="E23"/>
  <c r="D24" i="5"/>
  <c r="F24" i="10"/>
  <c r="E24" s="1"/>
  <c r="D25" i="5"/>
  <c r="F25" i="10"/>
  <c r="E25"/>
  <c r="D26" i="5"/>
  <c r="F26" i="10"/>
  <c r="E26" s="1"/>
  <c r="D27" i="5"/>
  <c r="F27" i="10"/>
  <c r="E27"/>
  <c r="D28" i="5"/>
  <c r="F28" i="10"/>
  <c r="E28" s="1"/>
  <c r="D29" i="5"/>
  <c r="F29" i="10"/>
  <c r="E29"/>
  <c r="D30" i="5"/>
  <c r="F30" i="10"/>
  <c r="G30" s="1"/>
  <c r="J31" i="5"/>
  <c r="L31" i="10"/>
  <c r="M31" s="1"/>
  <c r="J31" i="1"/>
  <c r="K31" i="10"/>
  <c r="J35" i="5"/>
  <c r="L35" i="10"/>
  <c r="K35"/>
  <c r="J36" i="1"/>
  <c r="D13" i="5"/>
  <c r="F13" i="10"/>
  <c r="E13"/>
  <c r="L13" i="16"/>
  <c r="K13" s="1"/>
  <c r="J13" i="10"/>
  <c r="D14" i="5"/>
  <c r="F14" i="10"/>
  <c r="E14" s="1"/>
  <c r="L14" i="16"/>
  <c r="K14" s="1"/>
  <c r="J14" i="10"/>
  <c r="D15"/>
  <c r="D16" i="5"/>
  <c r="F16" i="10"/>
  <c r="L16" i="16"/>
  <c r="K16" s="1"/>
  <c r="J16" i="10"/>
  <c r="D18" i="5"/>
  <c r="F18" i="10"/>
  <c r="E18" s="1"/>
  <c r="D19" i="5"/>
  <c r="F19" i="10"/>
  <c r="D20" i="5"/>
  <c r="F20" i="10"/>
  <c r="G20" s="1"/>
  <c r="J21" i="5"/>
  <c r="L21" i="10"/>
  <c r="J21" i="1"/>
  <c r="K21" i="10"/>
  <c r="J22" i="5"/>
  <c r="L22" i="10"/>
  <c r="J22" i="1"/>
  <c r="J23" i="5"/>
  <c r="L23" i="10"/>
  <c r="J23" i="1"/>
  <c r="K23" i="10"/>
  <c r="J24" i="5"/>
  <c r="L24" i="10"/>
  <c r="J24" i="1"/>
  <c r="J25" i="5"/>
  <c r="L25" i="10"/>
  <c r="J25" i="1"/>
  <c r="K25" i="10"/>
  <c r="J26" i="5"/>
  <c r="L26" i="10"/>
  <c r="J26" i="1"/>
  <c r="J27" i="5"/>
  <c r="L27" i="10"/>
  <c r="J27" i="1"/>
  <c r="K27" i="10"/>
  <c r="J28" i="5"/>
  <c r="L28" i="10"/>
  <c r="J28" i="1"/>
  <c r="K28" i="10"/>
  <c r="J29" i="5"/>
  <c r="L29" i="10"/>
  <c r="J29" i="1"/>
  <c r="K29" i="10"/>
  <c r="J30" i="5"/>
  <c r="L30" i="10"/>
  <c r="M30" s="1"/>
  <c r="J30" i="1"/>
  <c r="D31" i="5"/>
  <c r="F31" i="10"/>
  <c r="G31" s="1"/>
  <c r="E31"/>
  <c r="D32" i="5"/>
  <c r="F32" i="10"/>
  <c r="G32" s="1"/>
  <c r="J32" i="5"/>
  <c r="L32" i="10"/>
  <c r="M32" s="1"/>
  <c r="J32" i="1"/>
  <c r="K32" i="10"/>
  <c r="D33" i="5"/>
  <c r="F33" i="10"/>
  <c r="C33" s="1"/>
  <c r="J33" i="5"/>
  <c r="L33" i="10"/>
  <c r="J33" i="1"/>
  <c r="K33" i="10"/>
  <c r="D35" i="5"/>
  <c r="F35" i="10"/>
  <c r="E35"/>
  <c r="D37" i="5"/>
  <c r="D39" i="10"/>
  <c r="F37"/>
  <c r="F39" s="1"/>
  <c r="J37" i="5"/>
  <c r="J39" i="10"/>
  <c r="J38" i="1"/>
  <c r="L37" i="10"/>
  <c r="K37"/>
  <c r="D41" i="5"/>
  <c r="F41" i="10"/>
  <c r="C41" s="1"/>
  <c r="J41" i="5"/>
  <c r="L41" i="10"/>
  <c r="J42" i="1"/>
  <c r="K41" i="10"/>
  <c r="D42" i="5"/>
  <c r="F42" i="10"/>
  <c r="J42" i="5"/>
  <c r="L42" i="10"/>
  <c r="J43" i="1"/>
  <c r="K42" i="10"/>
  <c r="D43" i="5"/>
  <c r="F43" i="10"/>
  <c r="E43" s="1"/>
  <c r="J43" i="5"/>
  <c r="L43" i="10"/>
  <c r="K43"/>
  <c r="J44" i="1"/>
  <c r="D44" i="5"/>
  <c r="F44" i="10"/>
  <c r="E44"/>
  <c r="J44" i="5"/>
  <c r="L44" i="10"/>
  <c r="K44"/>
  <c r="J45" i="1"/>
  <c r="D45" i="5"/>
  <c r="D46" i="10"/>
  <c r="F45"/>
  <c r="J45" i="5"/>
  <c r="J46" i="10"/>
  <c r="L45"/>
  <c r="K45" s="1"/>
  <c r="J46" i="1"/>
  <c r="D47" i="5"/>
  <c r="F47" i="10"/>
  <c r="E47" s="1"/>
  <c r="J47" i="5"/>
  <c r="L47" i="10"/>
  <c r="J48" i="1"/>
  <c r="K47" i="10"/>
  <c r="D49" i="5"/>
  <c r="F49" i="10"/>
  <c r="E49" s="1"/>
  <c r="B50" i="5"/>
  <c r="H50"/>
  <c r="H50" i="6" s="1"/>
  <c r="H51" i="1"/>
  <c r="B51" i="5"/>
  <c r="H51"/>
  <c r="H51" i="6" s="1"/>
  <c r="H52" i="1"/>
  <c r="B52" i="5"/>
  <c r="H52"/>
  <c r="H52" i="6" s="1"/>
  <c r="H53" i="1"/>
  <c r="B53" i="5"/>
  <c r="B54" i="10"/>
  <c r="F53"/>
  <c r="C53"/>
  <c r="J54" i="16"/>
  <c r="J53" i="10"/>
  <c r="D55"/>
  <c r="D56" i="1" s="1"/>
  <c r="F56" s="1"/>
  <c r="E56" s="1"/>
  <c r="L55" i="16"/>
  <c r="J55" i="10"/>
  <c r="D56"/>
  <c r="D57" i="1" s="1"/>
  <c r="F57" s="1"/>
  <c r="E57" s="1"/>
  <c r="L56" i="16"/>
  <c r="J56" i="10"/>
  <c r="D57"/>
  <c r="D58" i="1" s="1"/>
  <c r="F58" s="1"/>
  <c r="E58" s="1"/>
  <c r="L57" i="16"/>
  <c r="J57" i="10"/>
  <c r="D58"/>
  <c r="D59" i="1" s="1"/>
  <c r="F59" s="1"/>
  <c r="E59" s="1"/>
  <c r="L58" i="16"/>
  <c r="J58" i="10"/>
  <c r="D59"/>
  <c r="D60" i="1" s="1"/>
  <c r="F60" s="1"/>
  <c r="E60" s="1"/>
  <c r="L59" i="16"/>
  <c r="J59" i="10"/>
  <c r="L60" i="16"/>
  <c r="J60" i="10"/>
  <c r="D61"/>
  <c r="D62" i="1" s="1"/>
  <c r="F62" s="1"/>
  <c r="E62" s="1"/>
  <c r="L61" i="16"/>
  <c r="J61" i="10"/>
  <c r="D62"/>
  <c r="D63" i="1" s="1"/>
  <c r="F63" s="1"/>
  <c r="E63" s="1"/>
  <c r="L62" i="16"/>
  <c r="J62" i="10"/>
  <c r="D63"/>
  <c r="D64" i="1" s="1"/>
  <c r="F64" s="1"/>
  <c r="E64" s="1"/>
  <c r="L63" i="16"/>
  <c r="J63" i="10"/>
  <c r="D64" i="5"/>
  <c r="F64" i="10"/>
  <c r="C64" s="1"/>
  <c r="J64" i="5"/>
  <c r="L64" i="10"/>
  <c r="J65" i="1"/>
  <c r="K64" i="10"/>
  <c r="D67"/>
  <c r="D68" i="1" s="1"/>
  <c r="F68" s="1"/>
  <c r="E68" s="1"/>
  <c r="L67" i="16"/>
  <c r="J67" i="10"/>
  <c r="D68"/>
  <c r="L68" i="16"/>
  <c r="J68" i="10"/>
  <c r="D70"/>
  <c r="L70" i="16"/>
  <c r="J70" i="10"/>
  <c r="J72" s="1"/>
  <c r="D71" i="5"/>
  <c r="D72" i="1"/>
  <c r="F71" i="10"/>
  <c r="J71" i="5"/>
  <c r="J72" i="1"/>
  <c r="L71" i="10"/>
  <c r="K71" s="1"/>
  <c r="D73"/>
  <c r="J73" i="5"/>
  <c r="L73" i="10"/>
  <c r="M73" s="1"/>
  <c r="K73"/>
  <c r="J74" i="1"/>
  <c r="C13" i="10"/>
  <c r="B13" i="5"/>
  <c r="H13"/>
  <c r="H13" i="6" s="1"/>
  <c r="H13" i="1"/>
  <c r="B14" i="5"/>
  <c r="C14" i="10"/>
  <c r="H14" i="5"/>
  <c r="H14" i="6" s="1"/>
  <c r="H14" i="1"/>
  <c r="B16" i="5"/>
  <c r="B15" i="10"/>
  <c r="C16"/>
  <c r="H16" i="5"/>
  <c r="H15" i="10"/>
  <c r="H16" i="1"/>
  <c r="B17" i="5"/>
  <c r="C17" i="10"/>
  <c r="H17" i="5"/>
  <c r="H17" i="6" s="1"/>
  <c r="H17" i="1"/>
  <c r="B18" i="5"/>
  <c r="C18" i="10"/>
  <c r="H18" i="5"/>
  <c r="H18" i="6" s="1"/>
  <c r="H18" i="1"/>
  <c r="B19" i="5"/>
  <c r="C19" i="10"/>
  <c r="H19" i="5"/>
  <c r="H19" i="6" s="1"/>
  <c r="H19" i="1"/>
  <c r="B20" i="5"/>
  <c r="H20"/>
  <c r="H20" i="1"/>
  <c r="B21" i="5"/>
  <c r="C21" i="10"/>
  <c r="H21" i="5"/>
  <c r="H21" i="6" s="1"/>
  <c r="H21" i="1"/>
  <c r="B22" i="5"/>
  <c r="C22" i="10"/>
  <c r="H22" i="5"/>
  <c r="H22" i="6" s="1"/>
  <c r="H22" i="1"/>
  <c r="B23" i="5"/>
  <c r="C23" i="10"/>
  <c r="H23" i="5"/>
  <c r="H23" i="6" s="1"/>
  <c r="H23" i="1"/>
  <c r="B24" i="5"/>
  <c r="C24" i="10"/>
  <c r="H24" i="5"/>
  <c r="H24" i="6" s="1"/>
  <c r="H24" i="1"/>
  <c r="B25" i="5"/>
  <c r="C25" i="10"/>
  <c r="H25" i="5"/>
  <c r="H25" i="6" s="1"/>
  <c r="H25" i="1"/>
  <c r="B26" i="5"/>
  <c r="C26" i="10"/>
  <c r="H26" i="5"/>
  <c r="H26" i="6" s="1"/>
  <c r="H26" i="1"/>
  <c r="B27" i="5"/>
  <c r="B27" i="6" s="1"/>
  <c r="C27" i="10"/>
  <c r="H27" i="5"/>
  <c r="H27" i="1"/>
  <c r="B28" i="5"/>
  <c r="B28" i="6" s="1"/>
  <c r="C28" i="10"/>
  <c r="H28" i="5"/>
  <c r="H28" i="6" s="1"/>
  <c r="H28" i="1"/>
  <c r="B29" i="5"/>
  <c r="B29" i="6" s="1"/>
  <c r="C29" i="10"/>
  <c r="H29" i="5"/>
  <c r="H29" i="1"/>
  <c r="B30" i="5"/>
  <c r="C30" i="10"/>
  <c r="H30" i="5"/>
  <c r="H30" i="1"/>
  <c r="I30" i="10"/>
  <c r="B31" i="5"/>
  <c r="C31" i="10"/>
  <c r="H31" i="5"/>
  <c r="H31" i="1"/>
  <c r="I31" i="10"/>
  <c r="B32" i="5"/>
  <c r="C32" i="10"/>
  <c r="H32" i="5"/>
  <c r="H32" i="1"/>
  <c r="I32" i="10"/>
  <c r="B33" i="5"/>
  <c r="H33"/>
  <c r="H33" i="1"/>
  <c r="B35" i="5"/>
  <c r="B35" i="6" s="1"/>
  <c r="C35" i="10"/>
  <c r="H35" i="5"/>
  <c r="H35" i="6" s="1"/>
  <c r="H36" i="1"/>
  <c r="B37" i="5"/>
  <c r="B39" i="10"/>
  <c r="C37"/>
  <c r="H37" i="5"/>
  <c r="H39" i="10"/>
  <c r="H38" i="1"/>
  <c r="B41" i="5"/>
  <c r="B41" i="6" s="1"/>
  <c r="H41" i="5"/>
  <c r="H41" i="6" s="1"/>
  <c r="H42" i="1"/>
  <c r="B42" i="5"/>
  <c r="C42" i="10"/>
  <c r="H42" i="5"/>
  <c r="H42" i="6" s="1"/>
  <c r="H43" i="1"/>
  <c r="B43" i="5"/>
  <c r="H43"/>
  <c r="H43" i="6" s="1"/>
  <c r="H44" i="1"/>
  <c r="B44" i="5"/>
  <c r="C44" i="10"/>
  <c r="H44" i="5"/>
  <c r="H44" i="6" s="1"/>
  <c r="H45" i="1"/>
  <c r="B45" i="5"/>
  <c r="B46" i="10"/>
  <c r="C45"/>
  <c r="H46"/>
  <c r="H45" i="5"/>
  <c r="H46" i="1"/>
  <c r="B47" i="5"/>
  <c r="C47" i="10"/>
  <c r="H47" i="5"/>
  <c r="H47" i="6" s="1"/>
  <c r="H48" i="1"/>
  <c r="B49" i="5"/>
  <c r="B49" i="6" s="1"/>
  <c r="C49" i="10"/>
  <c r="L49" i="16"/>
  <c r="H49" i="10"/>
  <c r="H54" s="1"/>
  <c r="H65" s="1"/>
  <c r="D50" i="5"/>
  <c r="F50" i="10"/>
  <c r="E50" s="1"/>
  <c r="J50" i="5"/>
  <c r="L50" i="10"/>
  <c r="K50"/>
  <c r="J51" i="1"/>
  <c r="L51" s="1"/>
  <c r="D51" i="5"/>
  <c r="F51" i="10"/>
  <c r="E51"/>
  <c r="J51" i="5"/>
  <c r="L51" i="10"/>
  <c r="J52" i="1"/>
  <c r="K51" i="10"/>
  <c r="D52" i="5"/>
  <c r="D54" i="10"/>
  <c r="F52"/>
  <c r="C52" s="1"/>
  <c r="E52"/>
  <c r="J52" i="5"/>
  <c r="L52" i="10"/>
  <c r="J53" i="1"/>
  <c r="K52" i="10"/>
  <c r="H53" i="5"/>
  <c r="H54" i="1"/>
  <c r="B55" i="5"/>
  <c r="B55" i="6" s="1"/>
  <c r="H55" i="5"/>
  <c r="H55" i="6" s="1"/>
  <c r="H56" i="1"/>
  <c r="B56" i="5"/>
  <c r="H56"/>
  <c r="H56" i="6" s="1"/>
  <c r="H57" i="1"/>
  <c r="B57" i="5"/>
  <c r="H57"/>
  <c r="H57" i="6" s="1"/>
  <c r="H58" i="1"/>
  <c r="B58" i="5"/>
  <c r="H58"/>
  <c r="H58" i="6" s="1"/>
  <c r="H59" i="1"/>
  <c r="B59" i="5"/>
  <c r="B59" i="6" s="1"/>
  <c r="H59" i="5"/>
  <c r="H59" i="6" s="1"/>
  <c r="H60" i="1"/>
  <c r="D60" i="5"/>
  <c r="F60" i="10"/>
  <c r="E60" s="1"/>
  <c r="B61" i="5"/>
  <c r="H61"/>
  <c r="H61" i="6" s="1"/>
  <c r="H62" i="1"/>
  <c r="B62" i="5"/>
  <c r="H62"/>
  <c r="H62" i="6" s="1"/>
  <c r="H63" i="1"/>
  <c r="B63" i="5"/>
  <c r="B63" i="6" s="1"/>
  <c r="H63" i="5"/>
  <c r="H63" i="6" s="1"/>
  <c r="H64" i="1"/>
  <c r="B64" i="5"/>
  <c r="B65" i="10"/>
  <c r="H64" i="5"/>
  <c r="H64" i="6" s="1"/>
  <c r="H65" i="1"/>
  <c r="B67" i="5"/>
  <c r="H67"/>
  <c r="H67" i="6" s="1"/>
  <c r="H68" i="1"/>
  <c r="B68" i="5"/>
  <c r="B69" i="1"/>
  <c r="H68" i="5"/>
  <c r="H68" i="6" s="1"/>
  <c r="H69" i="1"/>
  <c r="B70" i="5"/>
  <c r="B70" i="6" s="1"/>
  <c r="B71" i="1"/>
  <c r="H70" i="5"/>
  <c r="H71" i="1"/>
  <c r="B71" i="5"/>
  <c r="B72" i="10"/>
  <c r="B72" i="1"/>
  <c r="C71" i="10"/>
  <c r="H71" i="5"/>
  <c r="H72" i="10"/>
  <c r="H72" i="1"/>
  <c r="B73" i="5"/>
  <c r="B74" i="1"/>
  <c r="H73" i="5"/>
  <c r="I73" i="10"/>
  <c r="H74" i="1"/>
  <c r="L19" i="16"/>
  <c r="K19" s="1"/>
  <c r="L20"/>
  <c r="K20" s="1"/>
  <c r="L21"/>
  <c r="K21" s="1"/>
  <c r="L22"/>
  <c r="K22" s="1"/>
  <c r="L23"/>
  <c r="K23" s="1"/>
  <c r="L24"/>
  <c r="K24" s="1"/>
  <c r="L25"/>
  <c r="K25" s="1"/>
  <c r="L26"/>
  <c r="K26" s="1"/>
  <c r="L27"/>
  <c r="K27" s="1"/>
  <c r="L28"/>
  <c r="K28" s="1"/>
  <c r="L29"/>
  <c r="K29" s="1"/>
  <c r="L30"/>
  <c r="K30" s="1"/>
  <c r="L31"/>
  <c r="K31" s="1"/>
  <c r="L32"/>
  <c r="K32" s="1"/>
  <c r="L33"/>
  <c r="K33" s="1"/>
  <c r="L35"/>
  <c r="K35" s="1"/>
  <c r="J39"/>
  <c r="L41"/>
  <c r="K41" s="1"/>
  <c r="L42"/>
  <c r="K42" s="1"/>
  <c r="L43"/>
  <c r="K43" s="1"/>
  <c r="L44"/>
  <c r="K44" s="1"/>
  <c r="J46"/>
  <c r="L47"/>
  <c r="K47" s="1"/>
  <c r="H72"/>
  <c r="H39"/>
  <c r="H46"/>
  <c r="J72"/>
  <c r="L73"/>
  <c r="K55"/>
  <c r="I55"/>
  <c r="K56"/>
  <c r="I56"/>
  <c r="K57"/>
  <c r="I57"/>
  <c r="K58"/>
  <c r="I58"/>
  <c r="K59"/>
  <c r="I59"/>
  <c r="K61"/>
  <c r="I61"/>
  <c r="K62"/>
  <c r="I62"/>
  <c r="K68"/>
  <c r="I68"/>
  <c r="K70"/>
  <c r="I70"/>
  <c r="M31"/>
  <c r="L52"/>
  <c r="I52" s="1"/>
  <c r="H54"/>
  <c r="K49"/>
  <c r="K60"/>
  <c r="I60"/>
  <c r="K63"/>
  <c r="I63"/>
  <c r="K67"/>
  <c r="I67"/>
  <c r="M73"/>
  <c r="K73"/>
  <c r="I73"/>
  <c r="M20"/>
  <c r="M30"/>
  <c r="M32"/>
  <c r="L50"/>
  <c r="I50" s="1"/>
  <c r="L51"/>
  <c r="I51" s="1"/>
  <c r="J65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5"/>
  <c r="I41"/>
  <c r="I42"/>
  <c r="I43"/>
  <c r="I44"/>
  <c r="I47"/>
  <c r="I49"/>
  <c r="K50"/>
  <c r="K51"/>
  <c r="K52"/>
  <c r="H65"/>
  <c r="L37"/>
  <c r="L39" s="1"/>
  <c r="L45"/>
  <c r="L53"/>
  <c r="L64"/>
  <c r="L71"/>
  <c r="E38" i="1" l="1"/>
  <c r="F40"/>
  <c r="F55"/>
  <c r="E54"/>
  <c r="H74" i="10"/>
  <c r="C68" i="1"/>
  <c r="C60"/>
  <c r="C56"/>
  <c r="C64"/>
  <c r="C59"/>
  <c r="C53"/>
  <c r="C31"/>
  <c r="C24"/>
  <c r="C20"/>
  <c r="C13"/>
  <c r="C40"/>
  <c r="C16"/>
  <c r="D66"/>
  <c r="E55"/>
  <c r="E65"/>
  <c r="F66"/>
  <c r="C66" s="1"/>
  <c r="E30" i="10"/>
  <c r="C58" i="1"/>
  <c r="C63"/>
  <c r="E52"/>
  <c r="E40"/>
  <c r="E32"/>
  <c r="E31"/>
  <c r="E29"/>
  <c r="E27"/>
  <c r="E25"/>
  <c r="E23"/>
  <c r="E21"/>
  <c r="E20"/>
  <c r="E19"/>
  <c r="E17"/>
  <c r="E14"/>
  <c r="C62"/>
  <c r="C57"/>
  <c r="C51"/>
  <c r="C32"/>
  <c r="C18"/>
  <c r="E61"/>
  <c r="C54"/>
  <c r="C55"/>
  <c r="E47"/>
  <c r="E44"/>
  <c r="E42"/>
  <c r="C38"/>
  <c r="C15"/>
  <c r="C43" i="10"/>
  <c r="C20"/>
  <c r="D72"/>
  <c r="B73" i="6"/>
  <c r="B74" i="10"/>
  <c r="B67" i="6"/>
  <c r="B61"/>
  <c r="F60" i="5"/>
  <c r="E60" s="1"/>
  <c r="D60" i="6"/>
  <c r="F60" s="1"/>
  <c r="B58"/>
  <c r="B56"/>
  <c r="L53" i="1"/>
  <c r="K53"/>
  <c r="L52" i="5"/>
  <c r="K52"/>
  <c r="J52" i="6"/>
  <c r="D65" i="10"/>
  <c r="I51"/>
  <c r="K51" i="1"/>
  <c r="I50" i="10"/>
  <c r="H49" i="5"/>
  <c r="L49" i="10"/>
  <c r="H50" i="1"/>
  <c r="L50" s="1"/>
  <c r="H47"/>
  <c r="B46" i="5"/>
  <c r="B45" i="6"/>
  <c r="B43"/>
  <c r="H33"/>
  <c r="H32"/>
  <c r="H31"/>
  <c r="H30"/>
  <c r="B25"/>
  <c r="B23"/>
  <c r="B21"/>
  <c r="H20"/>
  <c r="B19"/>
  <c r="B17"/>
  <c r="B14"/>
  <c r="L74" i="1"/>
  <c r="K74" s="1"/>
  <c r="D73" i="5"/>
  <c r="F73" i="10"/>
  <c r="E73" s="1"/>
  <c r="D74" i="1"/>
  <c r="F74" s="1"/>
  <c r="G33" s="1"/>
  <c r="L72"/>
  <c r="K72" s="1"/>
  <c r="F72"/>
  <c r="L65"/>
  <c r="K65" s="1"/>
  <c r="F64" i="5"/>
  <c r="D64" i="6"/>
  <c r="B52"/>
  <c r="B50"/>
  <c r="F49" i="5"/>
  <c r="E49" s="1"/>
  <c r="D49" i="6"/>
  <c r="L48" i="1"/>
  <c r="K48" s="1"/>
  <c r="L47" i="5"/>
  <c r="K47"/>
  <c r="J47" i="6"/>
  <c r="L47" s="1"/>
  <c r="F47" i="5"/>
  <c r="E47" s="1"/>
  <c r="D47" i="6"/>
  <c r="E45" i="10"/>
  <c r="F46"/>
  <c r="L45" i="1"/>
  <c r="K45" s="1"/>
  <c r="I44" i="10"/>
  <c r="L44" i="1"/>
  <c r="K44" s="1"/>
  <c r="I43" i="10"/>
  <c r="I42"/>
  <c r="I41"/>
  <c r="L38" i="1"/>
  <c r="K38" s="1"/>
  <c r="L37" i="5"/>
  <c r="K37"/>
  <c r="J37" i="6"/>
  <c r="I33" i="10"/>
  <c r="I29"/>
  <c r="I28"/>
  <c r="I27"/>
  <c r="L26" i="1"/>
  <c r="K26" s="1"/>
  <c r="I26" i="10"/>
  <c r="I25"/>
  <c r="L24" i="1"/>
  <c r="K24" s="1"/>
  <c r="I24" i="10"/>
  <c r="I23"/>
  <c r="L22" i="1"/>
  <c r="K22" s="1"/>
  <c r="I22" i="10"/>
  <c r="I21"/>
  <c r="J16" i="5"/>
  <c r="J15" i="10"/>
  <c r="L16"/>
  <c r="J16" i="1"/>
  <c r="F15" i="10"/>
  <c r="F14" i="5"/>
  <c r="D14" i="6"/>
  <c r="D13"/>
  <c r="F13" i="5"/>
  <c r="L35"/>
  <c r="J35" i="6"/>
  <c r="L31" i="1"/>
  <c r="M31" s="1"/>
  <c r="L31" i="5"/>
  <c r="M31" s="1"/>
  <c r="J31" i="6"/>
  <c r="F30" i="5"/>
  <c r="G30" s="1"/>
  <c r="D30" i="6"/>
  <c r="F29" i="5"/>
  <c r="E29" s="1"/>
  <c r="D29" i="6"/>
  <c r="F28" i="5"/>
  <c r="D28" i="6"/>
  <c r="F27" i="5"/>
  <c r="E27" s="1"/>
  <c r="D27" i="6"/>
  <c r="F26" i="5"/>
  <c r="D26" i="6"/>
  <c r="F25" i="5"/>
  <c r="E25" s="1"/>
  <c r="D25" i="6"/>
  <c r="F24" i="5"/>
  <c r="D24" i="6"/>
  <c r="F23" i="5"/>
  <c r="E23" s="1"/>
  <c r="D23" i="6"/>
  <c r="F22" i="5"/>
  <c r="D22" i="6"/>
  <c r="F21" i="5"/>
  <c r="E21" s="1"/>
  <c r="D21" i="6"/>
  <c r="L20" i="5"/>
  <c r="M20" s="1"/>
  <c r="J20" i="6"/>
  <c r="L20" s="1"/>
  <c r="L19" i="1"/>
  <c r="K19" s="1"/>
  <c r="L19" i="5"/>
  <c r="K19" s="1"/>
  <c r="J19" i="6"/>
  <c r="L19" s="1"/>
  <c r="F17" i="5"/>
  <c r="D17" i="6"/>
  <c r="C74" i="1"/>
  <c r="I47" i="6"/>
  <c r="I51" i="1"/>
  <c r="C50" i="10"/>
  <c r="E46"/>
  <c r="E39"/>
  <c r="L30" i="1"/>
  <c r="H73" i="6"/>
  <c r="H73" i="1"/>
  <c r="I72"/>
  <c r="H72" i="5"/>
  <c r="H71" i="6"/>
  <c r="B73" i="1"/>
  <c r="C72"/>
  <c r="B72" i="5"/>
  <c r="B71" i="6"/>
  <c r="H70"/>
  <c r="B68"/>
  <c r="C64" i="5"/>
  <c r="B64" i="6"/>
  <c r="B62"/>
  <c r="C60" i="10"/>
  <c r="B57" i="6"/>
  <c r="H54" i="5"/>
  <c r="H65" s="1"/>
  <c r="H53" i="6"/>
  <c r="I52" i="10"/>
  <c r="F52" i="5"/>
  <c r="E52" s="1"/>
  <c r="D54"/>
  <c r="D52" i="6"/>
  <c r="L52" i="1"/>
  <c r="K52" s="1"/>
  <c r="L51" i="5"/>
  <c r="K51" s="1"/>
  <c r="J51" i="6"/>
  <c r="F51" i="5"/>
  <c r="D51" i="6"/>
  <c r="L50" i="5"/>
  <c r="K50"/>
  <c r="J50" i="6"/>
  <c r="L50" s="1"/>
  <c r="F50" i="5"/>
  <c r="E50" s="1"/>
  <c r="D50" i="6"/>
  <c r="C47" i="5"/>
  <c r="B47" i="6"/>
  <c r="H46" i="5"/>
  <c r="H45" i="6"/>
  <c r="B44"/>
  <c r="B42"/>
  <c r="H40" i="1"/>
  <c r="I38"/>
  <c r="H39" i="5"/>
  <c r="H74" s="1"/>
  <c r="I37"/>
  <c r="H37" i="6"/>
  <c r="B37"/>
  <c r="B39" i="5"/>
  <c r="B33" i="6"/>
  <c r="B32"/>
  <c r="B31"/>
  <c r="C30" i="5"/>
  <c r="B30" i="6"/>
  <c r="H29"/>
  <c r="H27"/>
  <c r="C26" i="5"/>
  <c r="B26" i="6"/>
  <c r="C24" i="5"/>
  <c r="B24" i="6"/>
  <c r="C22" i="5"/>
  <c r="B22" i="6"/>
  <c r="B20"/>
  <c r="B18"/>
  <c r="H15" i="5"/>
  <c r="H16" i="6"/>
  <c r="B15" i="5"/>
  <c r="B16" i="6"/>
  <c r="C13" i="5"/>
  <c r="B13" i="6"/>
  <c r="L73" i="5"/>
  <c r="M73" s="1"/>
  <c r="J73" i="6"/>
  <c r="L73" s="1"/>
  <c r="I71" i="10"/>
  <c r="L71" i="5"/>
  <c r="K71" s="1"/>
  <c r="J71" i="6"/>
  <c r="E71" i="10"/>
  <c r="F71" i="5"/>
  <c r="D71" i="6"/>
  <c r="J70" i="5"/>
  <c r="L70" i="10"/>
  <c r="J71" i="1"/>
  <c r="L71" s="1"/>
  <c r="K70" i="10"/>
  <c r="D70" i="5"/>
  <c r="F70" i="10"/>
  <c r="D71" i="1"/>
  <c r="J68" i="5"/>
  <c r="L68" i="10"/>
  <c r="J69" i="1"/>
  <c r="D68" i="5"/>
  <c r="F68" i="10"/>
  <c r="D69" i="1"/>
  <c r="J67" i="5"/>
  <c r="L67" i="10"/>
  <c r="J68" i="1"/>
  <c r="K67" i="10"/>
  <c r="D67" i="5"/>
  <c r="F67" i="10"/>
  <c r="E67" s="1"/>
  <c r="I64"/>
  <c r="L64" i="5"/>
  <c r="K64" s="1"/>
  <c r="J64" i="6"/>
  <c r="E64" i="10"/>
  <c r="J63" i="5"/>
  <c r="L63" i="10"/>
  <c r="J64" i="1"/>
  <c r="K63" i="10"/>
  <c r="D63" i="5"/>
  <c r="F63" i="10"/>
  <c r="E63"/>
  <c r="J62" i="5"/>
  <c r="L62" i="10"/>
  <c r="J63" i="1"/>
  <c r="K62" i="10"/>
  <c r="D62" i="5"/>
  <c r="F62" i="10"/>
  <c r="E62" s="1"/>
  <c r="J61" i="5"/>
  <c r="L61" i="10"/>
  <c r="J62" i="1"/>
  <c r="K61" i="10"/>
  <c r="D61" i="5"/>
  <c r="F61" i="10"/>
  <c r="E61"/>
  <c r="J60" i="5"/>
  <c r="L60" i="10"/>
  <c r="J61" i="1"/>
  <c r="K60" i="10"/>
  <c r="J59" i="5"/>
  <c r="L59" i="10"/>
  <c r="J60" i="1"/>
  <c r="K59" i="10"/>
  <c r="D59" i="5"/>
  <c r="F59" i="10"/>
  <c r="E59" s="1"/>
  <c r="J58" i="5"/>
  <c r="L58" i="10"/>
  <c r="J59" i="1"/>
  <c r="K58" i="10"/>
  <c r="D58" i="5"/>
  <c r="F58" i="10"/>
  <c r="E58"/>
  <c r="J57" i="5"/>
  <c r="L57" i="10"/>
  <c r="J58" i="1"/>
  <c r="K57" i="10"/>
  <c r="D57" i="5"/>
  <c r="F57" i="10"/>
  <c r="E57" s="1"/>
  <c r="J56" i="5"/>
  <c r="L56" i="10"/>
  <c r="J57" i="1"/>
  <c r="K56" i="10"/>
  <c r="D56" i="5"/>
  <c r="F56" i="10"/>
  <c r="E56"/>
  <c r="J55" i="5"/>
  <c r="L55" i="10"/>
  <c r="J56" i="1"/>
  <c r="K55" i="10"/>
  <c r="D55" i="5"/>
  <c r="F55" i="10"/>
  <c r="E55" s="1"/>
  <c r="J54"/>
  <c r="J53" i="5"/>
  <c r="J54" i="1"/>
  <c r="L53" i="10"/>
  <c r="K53"/>
  <c r="E53"/>
  <c r="F54"/>
  <c r="B54" i="5"/>
  <c r="F53"/>
  <c r="C53" s="1"/>
  <c r="B53" i="6"/>
  <c r="C51" i="5"/>
  <c r="B51" i="6"/>
  <c r="I47" i="10"/>
  <c r="L46" i="1"/>
  <c r="J47"/>
  <c r="K46"/>
  <c r="I45" i="10"/>
  <c r="L46"/>
  <c r="L45" i="5"/>
  <c r="J46"/>
  <c r="K45"/>
  <c r="J45" i="6"/>
  <c r="F45" i="5"/>
  <c r="D46"/>
  <c r="D45" i="6"/>
  <c r="L44" i="5"/>
  <c r="K44" s="1"/>
  <c r="J44" i="6"/>
  <c r="L44" s="1"/>
  <c r="I44" s="1"/>
  <c r="F44" i="5"/>
  <c r="D44" i="6"/>
  <c r="F44" s="1"/>
  <c r="L43" i="5"/>
  <c r="K43" s="1"/>
  <c r="J43" i="6"/>
  <c r="L43" s="1"/>
  <c r="I43" s="1"/>
  <c r="F43" i="5"/>
  <c r="D43" i="6"/>
  <c r="L43" i="1"/>
  <c r="K43" s="1"/>
  <c r="L42" i="5"/>
  <c r="K42" s="1"/>
  <c r="J42" i="6"/>
  <c r="L42" s="1"/>
  <c r="F42" i="5"/>
  <c r="D42" i="6"/>
  <c r="F42" s="1"/>
  <c r="L42" i="1"/>
  <c r="K42" s="1"/>
  <c r="L41" i="5"/>
  <c r="K41" s="1"/>
  <c r="J41" i="6"/>
  <c r="L41" s="1"/>
  <c r="F41" i="5"/>
  <c r="D41" i="6"/>
  <c r="I37" i="10"/>
  <c r="F37" i="5"/>
  <c r="D39"/>
  <c r="D37" i="6"/>
  <c r="F35" i="5"/>
  <c r="E35" s="1"/>
  <c r="D35" i="6"/>
  <c r="F35" s="1"/>
  <c r="L33" i="5"/>
  <c r="M33" s="1"/>
  <c r="J33" i="6"/>
  <c r="L33" s="1"/>
  <c r="F33" i="5"/>
  <c r="C33" s="1"/>
  <c r="D33" i="6"/>
  <c r="F33" s="1"/>
  <c r="L32" i="1"/>
  <c r="M32" s="1"/>
  <c r="L32" i="5"/>
  <c r="M32" s="1"/>
  <c r="J32" i="6"/>
  <c r="F32" i="5"/>
  <c r="G32" s="1"/>
  <c r="D32" i="6"/>
  <c r="F31" i="5"/>
  <c r="G31" s="1"/>
  <c r="D31" i="6"/>
  <c r="L30" i="5"/>
  <c r="M30" s="1"/>
  <c r="J30" i="6"/>
  <c r="L30" s="1"/>
  <c r="L29" i="1"/>
  <c r="L29" i="5"/>
  <c r="J29" i="6"/>
  <c r="L29" s="1"/>
  <c r="L28" i="1"/>
  <c r="L28" i="5"/>
  <c r="J28" i="6"/>
  <c r="L28" s="1"/>
  <c r="L27" i="1"/>
  <c r="K27" s="1"/>
  <c r="L27" i="5"/>
  <c r="I27" s="1"/>
  <c r="J27" i="6"/>
  <c r="L27" s="1"/>
  <c r="L26" i="5"/>
  <c r="K26" s="1"/>
  <c r="J26" i="6"/>
  <c r="L26" s="1"/>
  <c r="I26" s="1"/>
  <c r="L25" i="1"/>
  <c r="L25" i="5"/>
  <c r="J25" i="6"/>
  <c r="L25" s="1"/>
  <c r="L24" i="5"/>
  <c r="K24" s="1"/>
  <c r="J24" i="6"/>
  <c r="L24" s="1"/>
  <c r="L23" i="1"/>
  <c r="L23" i="5"/>
  <c r="J23" i="6"/>
  <c r="L23" s="1"/>
  <c r="L22" i="5"/>
  <c r="K22" s="1"/>
  <c r="J22" i="6"/>
  <c r="L21" i="1"/>
  <c r="L21" i="5"/>
  <c r="J21" i="6"/>
  <c r="L21" s="1"/>
  <c r="F20" i="5"/>
  <c r="G20" s="1"/>
  <c r="D20" i="6"/>
  <c r="F20" s="1"/>
  <c r="F19" i="5"/>
  <c r="D19" i="6"/>
  <c r="F18" i="5"/>
  <c r="C18" s="1"/>
  <c r="D18" i="6"/>
  <c r="F16" i="5"/>
  <c r="D15"/>
  <c r="D16" i="6"/>
  <c r="J14" i="5"/>
  <c r="L14" i="10"/>
  <c r="J14" i="1"/>
  <c r="K14" i="10"/>
  <c r="J13" i="5"/>
  <c r="L13" i="10"/>
  <c r="K13" s="1"/>
  <c r="J13" i="1"/>
  <c r="L36"/>
  <c r="I35" i="10"/>
  <c r="L20" i="1"/>
  <c r="M20" s="1"/>
  <c r="I20" i="10"/>
  <c r="M20"/>
  <c r="I19"/>
  <c r="J18" i="5"/>
  <c r="L18" i="10"/>
  <c r="J18" i="1"/>
  <c r="J17" i="5"/>
  <c r="L17" i="10"/>
  <c r="J17" i="1"/>
  <c r="K17" i="10"/>
  <c r="L63" i="1"/>
  <c r="C46" i="10"/>
  <c r="I41" i="6"/>
  <c r="C39" i="10"/>
  <c r="I32" i="1"/>
  <c r="I31"/>
  <c r="I30"/>
  <c r="I28"/>
  <c r="I26"/>
  <c r="I25" i="6"/>
  <c r="I23"/>
  <c r="I21"/>
  <c r="I19"/>
  <c r="H15" i="1"/>
  <c r="C51" i="10"/>
  <c r="I50" i="6"/>
  <c r="E42" i="10"/>
  <c r="E41"/>
  <c r="E37"/>
  <c r="L33" i="1"/>
  <c r="I33" s="1"/>
  <c r="E33" i="10"/>
  <c r="E32"/>
  <c r="K30"/>
  <c r="K26"/>
  <c r="K24"/>
  <c r="K22"/>
  <c r="E20"/>
  <c r="E19"/>
  <c r="E16"/>
  <c r="I39" i="16"/>
  <c r="K39"/>
  <c r="L72"/>
  <c r="K71"/>
  <c r="I71"/>
  <c r="K64"/>
  <c r="I64"/>
  <c r="L54"/>
  <c r="K53"/>
  <c r="I53"/>
  <c r="J74"/>
  <c r="L46"/>
  <c r="K45"/>
  <c r="I45"/>
  <c r="K37"/>
  <c r="I37"/>
  <c r="H74"/>
  <c r="I54"/>
  <c r="E37" i="5" l="1"/>
  <c r="F39"/>
  <c r="L39" i="10"/>
  <c r="E66" i="1"/>
  <c r="K18" i="10"/>
  <c r="E33" i="5"/>
  <c r="K30"/>
  <c r="K32" i="1"/>
  <c r="K31"/>
  <c r="K73" i="5"/>
  <c r="J40" i="1"/>
  <c r="H72" i="6"/>
  <c r="E20" i="5"/>
  <c r="D73" i="1"/>
  <c r="E30" i="5"/>
  <c r="E18"/>
  <c r="E32"/>
  <c r="F65" i="10"/>
  <c r="B15" i="6"/>
  <c r="C65" i="10"/>
  <c r="K39"/>
  <c r="I39"/>
  <c r="I71" i="1"/>
  <c r="L17"/>
  <c r="L17" i="5"/>
  <c r="J17" i="6"/>
  <c r="L18" i="5"/>
  <c r="K18" s="1"/>
  <c r="J18" i="6"/>
  <c r="I36" i="1"/>
  <c r="L13" i="5"/>
  <c r="J13" i="6"/>
  <c r="L13" s="1"/>
  <c r="L14" i="1"/>
  <c r="K14" s="1"/>
  <c r="L14" i="5"/>
  <c r="K14" s="1"/>
  <c r="J14" i="6"/>
  <c r="L14" s="1"/>
  <c r="F15" i="5"/>
  <c r="F19" i="6"/>
  <c r="K21"/>
  <c r="I21" i="5"/>
  <c r="I21" i="1"/>
  <c r="K23" i="6"/>
  <c r="I23" i="5"/>
  <c r="I23" i="1"/>
  <c r="K25" i="6"/>
  <c r="I25" i="5"/>
  <c r="I25" i="1"/>
  <c r="K27" i="6"/>
  <c r="K28"/>
  <c r="I28" i="5"/>
  <c r="K29"/>
  <c r="I29" i="1"/>
  <c r="F31" i="6"/>
  <c r="G31" s="1"/>
  <c r="L32"/>
  <c r="M32" s="1"/>
  <c r="K33"/>
  <c r="M33"/>
  <c r="F37"/>
  <c r="D39"/>
  <c r="F41"/>
  <c r="E41" s="1"/>
  <c r="C41" i="5"/>
  <c r="E42" i="6"/>
  <c r="F43"/>
  <c r="E43" s="1"/>
  <c r="E44"/>
  <c r="F45"/>
  <c r="D46"/>
  <c r="E45" i="5"/>
  <c r="F46"/>
  <c r="I45"/>
  <c r="L46"/>
  <c r="I46" i="10"/>
  <c r="L47" i="1"/>
  <c r="L54"/>
  <c r="J55"/>
  <c r="K54"/>
  <c r="F55" i="5"/>
  <c r="E55" s="1"/>
  <c r="D55" i="6"/>
  <c r="L56" i="1"/>
  <c r="K56" s="1"/>
  <c r="L55" i="5"/>
  <c r="K55" s="1"/>
  <c r="J55" i="6"/>
  <c r="L55" s="1"/>
  <c r="F56" i="5"/>
  <c r="E56" s="1"/>
  <c r="D56" i="6"/>
  <c r="L57" i="1"/>
  <c r="K57" s="1"/>
  <c r="L56" i="5"/>
  <c r="K56" s="1"/>
  <c r="J56" i="6"/>
  <c r="L56" s="1"/>
  <c r="F57" i="5"/>
  <c r="D57" i="6"/>
  <c r="L58" i="1"/>
  <c r="K58" s="1"/>
  <c r="L57" i="5"/>
  <c r="K57" s="1"/>
  <c r="J57" i="6"/>
  <c r="L57" s="1"/>
  <c r="F58" i="5"/>
  <c r="D58" i="6"/>
  <c r="F58" s="1"/>
  <c r="L58" i="5"/>
  <c r="K58" s="1"/>
  <c r="J58" i="6"/>
  <c r="F59" i="5"/>
  <c r="E59" s="1"/>
  <c r="D59" i="6"/>
  <c r="F59" s="1"/>
  <c r="L60" i="1"/>
  <c r="K60" s="1"/>
  <c r="L59" i="5"/>
  <c r="K59" s="1"/>
  <c r="J59" i="6"/>
  <c r="L59" s="1"/>
  <c r="L61" i="1"/>
  <c r="K61" s="1"/>
  <c r="L60" i="5"/>
  <c r="J60" i="6"/>
  <c r="F61" i="5"/>
  <c r="E61" s="1"/>
  <c r="D61" i="6"/>
  <c r="F61" s="1"/>
  <c r="L61" i="5"/>
  <c r="J61" i="6"/>
  <c r="F62" i="5"/>
  <c r="E62" s="1"/>
  <c r="D62" i="6"/>
  <c r="F62" s="1"/>
  <c r="C62" s="1"/>
  <c r="L62" i="5"/>
  <c r="J62" i="6"/>
  <c r="F63" i="5"/>
  <c r="D63" i="6"/>
  <c r="L64" i="1"/>
  <c r="L63" i="5"/>
  <c r="J63" i="6"/>
  <c r="L63" s="1"/>
  <c r="L64"/>
  <c r="K64" s="1"/>
  <c r="I64" i="5"/>
  <c r="C67" i="10"/>
  <c r="I67"/>
  <c r="F69" i="1"/>
  <c r="C68" i="10"/>
  <c r="L69" i="1"/>
  <c r="I68" i="10"/>
  <c r="C70"/>
  <c r="I70"/>
  <c r="F71" i="6"/>
  <c r="E71" i="5"/>
  <c r="L71" i="6"/>
  <c r="K71" s="1"/>
  <c r="F50"/>
  <c r="D54"/>
  <c r="F52"/>
  <c r="F17"/>
  <c r="K20"/>
  <c r="M20"/>
  <c r="F22"/>
  <c r="F24"/>
  <c r="F26"/>
  <c r="F28"/>
  <c r="C28" i="5"/>
  <c r="L35" i="6"/>
  <c r="I35" i="5"/>
  <c r="F14" i="6"/>
  <c r="C15" i="10"/>
  <c r="L16" i="1"/>
  <c r="J15"/>
  <c r="K16"/>
  <c r="I16" i="10"/>
  <c r="L16" i="5"/>
  <c r="K16" s="1"/>
  <c r="J15"/>
  <c r="J16" i="6"/>
  <c r="I22" i="1"/>
  <c r="I24"/>
  <c r="L39" i="5"/>
  <c r="K47" i="6"/>
  <c r="I47" i="5"/>
  <c r="I48" i="1"/>
  <c r="C49" i="5"/>
  <c r="E64"/>
  <c r="I65" i="1"/>
  <c r="E72"/>
  <c r="E74"/>
  <c r="G74"/>
  <c r="G73" i="10"/>
  <c r="C73"/>
  <c r="B46" i="6"/>
  <c r="C45"/>
  <c r="I49" i="10"/>
  <c r="K49"/>
  <c r="E60" i="6"/>
  <c r="C60"/>
  <c r="K63" i="1"/>
  <c r="F72" i="10"/>
  <c r="C15" i="5"/>
  <c r="C20"/>
  <c r="I29"/>
  <c r="C31"/>
  <c r="C32"/>
  <c r="B39" i="6"/>
  <c r="C42"/>
  <c r="C44"/>
  <c r="F51"/>
  <c r="B65" i="5"/>
  <c r="B74" s="1"/>
  <c r="F71" i="1"/>
  <c r="C71" i="5"/>
  <c r="I73" i="6"/>
  <c r="F30"/>
  <c r="K31" i="5"/>
  <c r="C52" i="6"/>
  <c r="I20"/>
  <c r="I30"/>
  <c r="I32"/>
  <c r="I33"/>
  <c r="I46" i="1"/>
  <c r="E54" i="10"/>
  <c r="C58" i="6"/>
  <c r="J65" i="10"/>
  <c r="K33" i="1"/>
  <c r="M33"/>
  <c r="I63"/>
  <c r="I17" i="10"/>
  <c r="L18" i="1"/>
  <c r="K18" s="1"/>
  <c r="I18" i="10"/>
  <c r="L13" i="1"/>
  <c r="K13" s="1"/>
  <c r="I13" i="10"/>
  <c r="I14"/>
  <c r="D15" i="6"/>
  <c r="F16"/>
  <c r="F18"/>
  <c r="E20"/>
  <c r="G20"/>
  <c r="L22"/>
  <c r="K22" s="1"/>
  <c r="I22" i="5"/>
  <c r="K24" i="6"/>
  <c r="I24" i="5"/>
  <c r="K26" i="6"/>
  <c r="I26" i="5"/>
  <c r="K27"/>
  <c r="I27" i="1"/>
  <c r="K29" i="6"/>
  <c r="K30"/>
  <c r="M30"/>
  <c r="F32"/>
  <c r="G32" s="1"/>
  <c r="E33"/>
  <c r="E35"/>
  <c r="C35" i="5"/>
  <c r="C37"/>
  <c r="K41" i="6"/>
  <c r="I41" i="5"/>
  <c r="I42" i="1"/>
  <c r="K42" i="6"/>
  <c r="I42" i="5"/>
  <c r="I43" i="1"/>
  <c r="K43" i="6"/>
  <c r="I43" i="5"/>
  <c r="K44" i="6"/>
  <c r="I44" i="5"/>
  <c r="J46" i="6"/>
  <c r="L45"/>
  <c r="F53"/>
  <c r="B54"/>
  <c r="B65" s="1"/>
  <c r="E53" i="5"/>
  <c r="F54"/>
  <c r="E54" s="1"/>
  <c r="I53" i="10"/>
  <c r="L54"/>
  <c r="L53" i="5"/>
  <c r="J54"/>
  <c r="K53"/>
  <c r="J53" i="6"/>
  <c r="C55" i="10"/>
  <c r="I55"/>
  <c r="C56"/>
  <c r="I56"/>
  <c r="C57"/>
  <c r="I57"/>
  <c r="C58"/>
  <c r="I58"/>
  <c r="C59"/>
  <c r="I59"/>
  <c r="I60"/>
  <c r="C61"/>
  <c r="I61"/>
  <c r="C62"/>
  <c r="I62"/>
  <c r="C63"/>
  <c r="I63"/>
  <c r="F67" i="5"/>
  <c r="D67" i="6"/>
  <c r="L68" i="1"/>
  <c r="L73" s="1"/>
  <c r="L67" i="5"/>
  <c r="K67" s="1"/>
  <c r="J67" i="6"/>
  <c r="L67" s="1"/>
  <c r="F68" i="5"/>
  <c r="E68" s="1"/>
  <c r="D68" i="6"/>
  <c r="L68" i="5"/>
  <c r="K68" s="1"/>
  <c r="J68" i="6"/>
  <c r="L68" s="1"/>
  <c r="F70" i="5"/>
  <c r="D70" i="6"/>
  <c r="L70" i="5"/>
  <c r="K70" s="1"/>
  <c r="J70" i="6"/>
  <c r="I71" i="5"/>
  <c r="K73" i="6"/>
  <c r="M73"/>
  <c r="H15"/>
  <c r="C39" i="5"/>
  <c r="H39" i="6"/>
  <c r="K50"/>
  <c r="I50" i="5"/>
  <c r="I51"/>
  <c r="I52" i="1"/>
  <c r="D65" i="5"/>
  <c r="L70" i="6"/>
  <c r="C71"/>
  <c r="B72"/>
  <c r="K30" i="1"/>
  <c r="M30"/>
  <c r="K19" i="6"/>
  <c r="I19" i="5"/>
  <c r="I19" i="1"/>
  <c r="F21" i="6"/>
  <c r="F23"/>
  <c r="F25"/>
  <c r="F27"/>
  <c r="C27" i="5"/>
  <c r="F29" i="6"/>
  <c r="C29" i="5"/>
  <c r="L31" i="6"/>
  <c r="M31" s="1"/>
  <c r="F13"/>
  <c r="L15" i="10"/>
  <c r="L37" i="6"/>
  <c r="J39"/>
  <c r="L40" i="1"/>
  <c r="I44"/>
  <c r="I45"/>
  <c r="F47" i="6"/>
  <c r="E47" s="1"/>
  <c r="F49"/>
  <c r="E49" s="1"/>
  <c r="B75" i="1"/>
  <c r="F64" i="6"/>
  <c r="C64" s="1"/>
  <c r="F73" i="5"/>
  <c r="E73" s="1"/>
  <c r="D73" i="6"/>
  <c r="F73" s="1"/>
  <c r="I74" i="1"/>
  <c r="M74"/>
  <c r="I50"/>
  <c r="K50"/>
  <c r="L49" i="5"/>
  <c r="H49" i="6"/>
  <c r="L52"/>
  <c r="K52" s="1"/>
  <c r="I52" i="5"/>
  <c r="I53" i="1"/>
  <c r="C60" i="5"/>
  <c r="I20" i="1"/>
  <c r="K20"/>
  <c r="K36"/>
  <c r="E16" i="5"/>
  <c r="E19"/>
  <c r="K21"/>
  <c r="K21" i="1"/>
  <c r="K23" i="5"/>
  <c r="K23" i="1"/>
  <c r="K25" i="5"/>
  <c r="K25" i="1"/>
  <c r="K28" i="5"/>
  <c r="K28" i="1"/>
  <c r="K29"/>
  <c r="E31" i="5"/>
  <c r="K32"/>
  <c r="G33"/>
  <c r="K33"/>
  <c r="E39"/>
  <c r="E41"/>
  <c r="E42"/>
  <c r="E43"/>
  <c r="E44"/>
  <c r="E46"/>
  <c r="K46"/>
  <c r="K47" i="1"/>
  <c r="C51" i="6"/>
  <c r="E68" i="10"/>
  <c r="K68"/>
  <c r="E70"/>
  <c r="K71" i="1"/>
  <c r="D72" i="5"/>
  <c r="J72"/>
  <c r="L72" i="10"/>
  <c r="C16" i="5"/>
  <c r="C20" i="6"/>
  <c r="I27"/>
  <c r="I29"/>
  <c r="C30"/>
  <c r="C31"/>
  <c r="C32"/>
  <c r="C33"/>
  <c r="C42" i="5"/>
  <c r="H46" i="6"/>
  <c r="C44" i="5"/>
  <c r="E51"/>
  <c r="I73"/>
  <c r="K46" i="10"/>
  <c r="C54"/>
  <c r="I24" i="6"/>
  <c r="I28"/>
  <c r="C35"/>
  <c r="I42"/>
  <c r="L59" i="1"/>
  <c r="L62"/>
  <c r="E17" i="5"/>
  <c r="K20"/>
  <c r="E22"/>
  <c r="E24"/>
  <c r="E26"/>
  <c r="E28"/>
  <c r="K35"/>
  <c r="E13"/>
  <c r="E14"/>
  <c r="E15" i="10"/>
  <c r="K16"/>
  <c r="J39" i="5"/>
  <c r="K39" s="1"/>
  <c r="C50"/>
  <c r="L51" i="6"/>
  <c r="C52" i="5"/>
  <c r="J73" i="1"/>
  <c r="C14" i="5"/>
  <c r="C17"/>
  <c r="C19"/>
  <c r="I20"/>
  <c r="C21"/>
  <c r="C23"/>
  <c r="C25"/>
  <c r="I30"/>
  <c r="I31"/>
  <c r="I32"/>
  <c r="I33"/>
  <c r="C43"/>
  <c r="C45"/>
  <c r="E65" i="10"/>
  <c r="H55" i="1"/>
  <c r="C61" i="6"/>
  <c r="C73"/>
  <c r="D74" i="10"/>
  <c r="M42" i="16"/>
  <c r="M43"/>
  <c r="M44"/>
  <c r="I46"/>
  <c r="K46"/>
  <c r="K54"/>
  <c r="K72"/>
  <c r="I72"/>
  <c r="L65"/>
  <c r="F39" i="6" l="1"/>
  <c r="D65"/>
  <c r="C43"/>
  <c r="F73" i="1"/>
  <c r="C73" s="1"/>
  <c r="J72" i="6"/>
  <c r="K68" i="1"/>
  <c r="I73"/>
  <c r="I51" i="6"/>
  <c r="I59" i="1"/>
  <c r="L49" i="6"/>
  <c r="I15" i="10"/>
  <c r="C13" i="6"/>
  <c r="C29"/>
  <c r="C27"/>
  <c r="C25"/>
  <c r="C23"/>
  <c r="C21"/>
  <c r="F70"/>
  <c r="C70" i="5"/>
  <c r="F68" i="6"/>
  <c r="F67"/>
  <c r="C67" i="5"/>
  <c r="I53"/>
  <c r="L54"/>
  <c r="I54" i="10"/>
  <c r="E53" i="6"/>
  <c r="F54"/>
  <c r="K45"/>
  <c r="L46"/>
  <c r="C18"/>
  <c r="C16"/>
  <c r="J74" i="10"/>
  <c r="F74"/>
  <c r="G72" s="1"/>
  <c r="C72"/>
  <c r="E72"/>
  <c r="L16" i="6"/>
  <c r="J15"/>
  <c r="L15" s="1"/>
  <c r="I16" i="1"/>
  <c r="C14" i="6"/>
  <c r="I35"/>
  <c r="C28"/>
  <c r="C26"/>
  <c r="C24"/>
  <c r="C22"/>
  <c r="C17"/>
  <c r="C50"/>
  <c r="E71"/>
  <c r="F72"/>
  <c r="I69" i="1"/>
  <c r="C69"/>
  <c r="K63" i="6"/>
  <c r="I63"/>
  <c r="I63" i="5"/>
  <c r="I64" i="1"/>
  <c r="C63" i="5"/>
  <c r="L62" i="6"/>
  <c r="K62" s="1"/>
  <c r="I62" i="5"/>
  <c r="L61" i="6"/>
  <c r="K61" s="1"/>
  <c r="I61" i="5"/>
  <c r="L60" i="6"/>
  <c r="K60" s="1"/>
  <c r="I60" i="5"/>
  <c r="E59" i="6"/>
  <c r="C59"/>
  <c r="E58"/>
  <c r="C58" i="5"/>
  <c r="F57" i="6"/>
  <c r="C57" i="5"/>
  <c r="F56" i="6"/>
  <c r="F55"/>
  <c r="J66" i="1"/>
  <c r="J75" s="1"/>
  <c r="C46" i="5"/>
  <c r="C37" i="6"/>
  <c r="C19"/>
  <c r="K13"/>
  <c r="I13"/>
  <c r="I13" i="5"/>
  <c r="L17" i="6"/>
  <c r="K17" s="1"/>
  <c r="I17" i="5"/>
  <c r="I17" i="1"/>
  <c r="I15" i="6"/>
  <c r="I31"/>
  <c r="I45"/>
  <c r="K59" i="1"/>
  <c r="F75"/>
  <c r="H54" i="6"/>
  <c r="E54"/>
  <c r="L65" i="10"/>
  <c r="E74"/>
  <c r="G44"/>
  <c r="G42"/>
  <c r="G43"/>
  <c r="H66" i="1"/>
  <c r="K73"/>
  <c r="I62"/>
  <c r="I72" i="10"/>
  <c r="L74"/>
  <c r="K72"/>
  <c r="D74" i="5"/>
  <c r="I52" i="6"/>
  <c r="I49" i="5"/>
  <c r="K49"/>
  <c r="E73" i="6"/>
  <c r="G73"/>
  <c r="G73" i="5"/>
  <c r="C73"/>
  <c r="E64" i="6"/>
  <c r="C49"/>
  <c r="C47"/>
  <c r="I40" i="1"/>
  <c r="B74" i="6"/>
  <c r="C72"/>
  <c r="L72" i="5"/>
  <c r="K72" s="1"/>
  <c r="I70"/>
  <c r="K68" i="6"/>
  <c r="I68"/>
  <c r="I68" i="5"/>
  <c r="C68"/>
  <c r="K67" i="6"/>
  <c r="I67"/>
  <c r="I67" i="5"/>
  <c r="I68" i="1"/>
  <c r="L53" i="6"/>
  <c r="J54"/>
  <c r="J65" i="5"/>
  <c r="K54"/>
  <c r="I22" i="6"/>
  <c r="F15"/>
  <c r="I13" i="1"/>
  <c r="I18"/>
  <c r="E30" i="6"/>
  <c r="G30"/>
  <c r="E71" i="1"/>
  <c r="C71"/>
  <c r="E51" i="6"/>
  <c r="I39" i="5"/>
  <c r="L15"/>
  <c r="K15" s="1"/>
  <c r="I16"/>
  <c r="L15" i="1"/>
  <c r="K15" s="1"/>
  <c r="E52" i="6"/>
  <c r="I71"/>
  <c r="L72"/>
  <c r="I64"/>
  <c r="F63"/>
  <c r="E62"/>
  <c r="C62" i="5"/>
  <c r="E61" i="6"/>
  <c r="C61" i="5"/>
  <c r="I61" i="1"/>
  <c r="K59" i="6"/>
  <c r="I59"/>
  <c r="I59" i="5"/>
  <c r="I60" i="1"/>
  <c r="C59" i="5"/>
  <c r="L58" i="6"/>
  <c r="I58" i="5"/>
  <c r="K57" i="6"/>
  <c r="I57"/>
  <c r="I57" i="5"/>
  <c r="I58" i="1"/>
  <c r="K56" i="6"/>
  <c r="I56"/>
  <c r="I56" i="5"/>
  <c r="I57" i="1"/>
  <c r="C56" i="5"/>
  <c r="K55" i="6"/>
  <c r="I55"/>
  <c r="I55" i="5"/>
  <c r="I56" i="1"/>
  <c r="C55" i="5"/>
  <c r="L55" i="1"/>
  <c r="I54"/>
  <c r="I47"/>
  <c r="I46" i="5"/>
  <c r="E45" i="6"/>
  <c r="F46"/>
  <c r="C41"/>
  <c r="K14"/>
  <c r="I14"/>
  <c r="I14" i="5"/>
  <c r="I14" i="1"/>
  <c r="L18" i="6"/>
  <c r="I18" i="5"/>
  <c r="K51" i="6"/>
  <c r="I46"/>
  <c r="K37"/>
  <c r="K15" i="10"/>
  <c r="E13" i="6"/>
  <c r="K31"/>
  <c r="E29"/>
  <c r="E27"/>
  <c r="E25"/>
  <c r="E23"/>
  <c r="E21"/>
  <c r="I70"/>
  <c r="I37"/>
  <c r="K70"/>
  <c r="E70" i="5"/>
  <c r="E67"/>
  <c r="C53" i="6"/>
  <c r="G33"/>
  <c r="E32"/>
  <c r="E18"/>
  <c r="E16"/>
  <c r="C39"/>
  <c r="K62" i="1"/>
  <c r="K54" i="10"/>
  <c r="C54" i="5"/>
  <c r="L66" i="1"/>
  <c r="F65" i="5"/>
  <c r="E65" s="1"/>
  <c r="E14" i="6"/>
  <c r="K35"/>
  <c r="E28"/>
  <c r="E26"/>
  <c r="E24"/>
  <c r="E22"/>
  <c r="E17"/>
  <c r="E50"/>
  <c r="F72" i="5"/>
  <c r="D72" i="6"/>
  <c r="D74" s="1"/>
  <c r="K69" i="1"/>
  <c r="E69"/>
  <c r="K63" i="5"/>
  <c r="K64" i="1"/>
  <c r="E63" i="5"/>
  <c r="K62"/>
  <c r="K61"/>
  <c r="K60"/>
  <c r="E58"/>
  <c r="E57"/>
  <c r="E37" i="6"/>
  <c r="K32"/>
  <c r="E31"/>
  <c r="E19"/>
  <c r="E15" i="5"/>
  <c r="K13"/>
  <c r="K17"/>
  <c r="K17" i="1"/>
  <c r="D75"/>
  <c r="K40"/>
  <c r="I65" i="16"/>
  <c r="K65"/>
  <c r="L74"/>
  <c r="M65" s="1"/>
  <c r="G45" i="1" l="1"/>
  <c r="G44"/>
  <c r="G43"/>
  <c r="G65"/>
  <c r="G61"/>
  <c r="G57"/>
  <c r="G54"/>
  <c r="G46"/>
  <c r="G42"/>
  <c r="G38"/>
  <c r="G26"/>
  <c r="G22"/>
  <c r="G16"/>
  <c r="G68"/>
  <c r="G64"/>
  <c r="G60"/>
  <c r="G56"/>
  <c r="G53"/>
  <c r="G29"/>
  <c r="G25"/>
  <c r="G21"/>
  <c r="G17"/>
  <c r="G63"/>
  <c r="G59"/>
  <c r="G52"/>
  <c r="G48"/>
  <c r="G28"/>
  <c r="G24"/>
  <c r="G18"/>
  <c r="G13"/>
  <c r="G62"/>
  <c r="G58"/>
  <c r="G51"/>
  <c r="G47"/>
  <c r="G39"/>
  <c r="G27"/>
  <c r="G23"/>
  <c r="G19"/>
  <c r="G14"/>
  <c r="G34"/>
  <c r="G50"/>
  <c r="G36"/>
  <c r="G55"/>
  <c r="G15"/>
  <c r="G40"/>
  <c r="G66"/>
  <c r="E73"/>
  <c r="G42" i="6"/>
  <c r="G44"/>
  <c r="G43"/>
  <c r="G75" i="1"/>
  <c r="G72"/>
  <c r="G69"/>
  <c r="C75"/>
  <c r="G71"/>
  <c r="G73"/>
  <c r="E75"/>
  <c r="F74" i="5"/>
  <c r="G72" s="1"/>
  <c r="C72"/>
  <c r="I18" i="6"/>
  <c r="C46"/>
  <c r="I58"/>
  <c r="C63"/>
  <c r="K72"/>
  <c r="I72"/>
  <c r="C15"/>
  <c r="K53"/>
  <c r="L54"/>
  <c r="I53"/>
  <c r="I74" i="10"/>
  <c r="M74"/>
  <c r="M38"/>
  <c r="M33"/>
  <c r="M29"/>
  <c r="M28"/>
  <c r="M27"/>
  <c r="M26"/>
  <c r="M25"/>
  <c r="M24"/>
  <c r="M23"/>
  <c r="M22"/>
  <c r="M21"/>
  <c r="M64"/>
  <c r="M47"/>
  <c r="M45"/>
  <c r="M37"/>
  <c r="M35"/>
  <c r="M19"/>
  <c r="M51"/>
  <c r="M50"/>
  <c r="M41"/>
  <c r="M52"/>
  <c r="M71"/>
  <c r="M39"/>
  <c r="M67"/>
  <c r="M68"/>
  <c r="M70"/>
  <c r="M53"/>
  <c r="M55"/>
  <c r="M56"/>
  <c r="M57"/>
  <c r="M58"/>
  <c r="M59"/>
  <c r="M60"/>
  <c r="M61"/>
  <c r="M62"/>
  <c r="M63"/>
  <c r="M46"/>
  <c r="M16"/>
  <c r="M49"/>
  <c r="M17"/>
  <c r="M18"/>
  <c r="M13"/>
  <c r="M14"/>
  <c r="I66" i="1"/>
  <c r="H75"/>
  <c r="I65" i="10"/>
  <c r="M65"/>
  <c r="C55" i="6"/>
  <c r="C56"/>
  <c r="C57"/>
  <c r="E72"/>
  <c r="K15"/>
  <c r="C54"/>
  <c r="C67"/>
  <c r="C68"/>
  <c r="C70"/>
  <c r="K49"/>
  <c r="E72" i="5"/>
  <c r="E46" i="6"/>
  <c r="K66" i="1"/>
  <c r="K65" i="10"/>
  <c r="M54"/>
  <c r="L39" i="6"/>
  <c r="I15" i="1"/>
  <c r="I15" i="5"/>
  <c r="J65" i="6"/>
  <c r="K54"/>
  <c r="I72" i="5"/>
  <c r="E74"/>
  <c r="G43"/>
  <c r="G42"/>
  <c r="G44"/>
  <c r="M43" i="1"/>
  <c r="M44"/>
  <c r="M45"/>
  <c r="I54" i="6"/>
  <c r="H65"/>
  <c r="I17"/>
  <c r="E39"/>
  <c r="I60"/>
  <c r="I61"/>
  <c r="I62"/>
  <c r="K16"/>
  <c r="I16"/>
  <c r="G38" i="10"/>
  <c r="G74"/>
  <c r="G37"/>
  <c r="G50"/>
  <c r="G18"/>
  <c r="G71"/>
  <c r="G64"/>
  <c r="G53"/>
  <c r="G52"/>
  <c r="G14"/>
  <c r="G29"/>
  <c r="G27"/>
  <c r="G25"/>
  <c r="G23"/>
  <c r="G21"/>
  <c r="G45"/>
  <c r="G51"/>
  <c r="G41"/>
  <c r="G35"/>
  <c r="G33"/>
  <c r="G19"/>
  <c r="G16"/>
  <c r="G60"/>
  <c r="G49"/>
  <c r="G47"/>
  <c r="G13"/>
  <c r="G28"/>
  <c r="G26"/>
  <c r="G24"/>
  <c r="G22"/>
  <c r="G17"/>
  <c r="G65"/>
  <c r="G15"/>
  <c r="C74"/>
  <c r="G46"/>
  <c r="G67"/>
  <c r="G68"/>
  <c r="G70"/>
  <c r="G54"/>
  <c r="G39"/>
  <c r="G55"/>
  <c r="G56"/>
  <c r="G57"/>
  <c r="G58"/>
  <c r="G59"/>
  <c r="G61"/>
  <c r="G62"/>
  <c r="G63"/>
  <c r="K74"/>
  <c r="M44"/>
  <c r="M43"/>
  <c r="M42"/>
  <c r="K46" i="6"/>
  <c r="I54" i="5"/>
  <c r="L65"/>
  <c r="L74" s="1"/>
  <c r="G65"/>
  <c r="K18" i="6"/>
  <c r="K58"/>
  <c r="E63"/>
  <c r="E15"/>
  <c r="F65"/>
  <c r="M72" i="10"/>
  <c r="I55" i="1"/>
  <c r="C65" i="5"/>
  <c r="K55" i="1"/>
  <c r="E55" i="6"/>
  <c r="E56"/>
  <c r="E57"/>
  <c r="E67"/>
  <c r="E68"/>
  <c r="E70"/>
  <c r="M15" i="10"/>
  <c r="I49" i="6"/>
  <c r="J74" i="5"/>
  <c r="L75" i="1"/>
  <c r="M55" s="1"/>
  <c r="M74" i="16"/>
  <c r="M38"/>
  <c r="M56"/>
  <c r="M58"/>
  <c r="M61"/>
  <c r="M70"/>
  <c r="M15"/>
  <c r="M18"/>
  <c r="M28"/>
  <c r="M41"/>
  <c r="M49"/>
  <c r="M60"/>
  <c r="M63"/>
  <c r="M13"/>
  <c r="M16"/>
  <c r="M22"/>
  <c r="M25"/>
  <c r="M27"/>
  <c r="M47"/>
  <c r="M55"/>
  <c r="M57"/>
  <c r="M59"/>
  <c r="M62"/>
  <c r="M68"/>
  <c r="M17"/>
  <c r="M23"/>
  <c r="M29"/>
  <c r="M35"/>
  <c r="M67"/>
  <c r="M14"/>
  <c r="M19"/>
  <c r="M21"/>
  <c r="M24"/>
  <c r="M26"/>
  <c r="M33"/>
  <c r="M52"/>
  <c r="M37"/>
  <c r="M50"/>
  <c r="M39"/>
  <c r="M71"/>
  <c r="M64"/>
  <c r="M53"/>
  <c r="M45"/>
  <c r="M51"/>
  <c r="M46"/>
  <c r="M54"/>
  <c r="K74"/>
  <c r="I74"/>
  <c r="M72"/>
  <c r="M38" i="5" l="1"/>
  <c r="M74"/>
  <c r="M21"/>
  <c r="M23"/>
  <c r="M25"/>
  <c r="M28"/>
  <c r="M29"/>
  <c r="M64"/>
  <c r="M35"/>
  <c r="M22"/>
  <c r="M24"/>
  <c r="M26"/>
  <c r="M27"/>
  <c r="M71"/>
  <c r="M50"/>
  <c r="M51"/>
  <c r="M19"/>
  <c r="M45"/>
  <c r="M37"/>
  <c r="M47"/>
  <c r="M41"/>
  <c r="M52"/>
  <c r="I74"/>
  <c r="M13"/>
  <c r="M17"/>
  <c r="M49"/>
  <c r="M67"/>
  <c r="M57"/>
  <c r="M55"/>
  <c r="M53"/>
  <c r="M63"/>
  <c r="M62"/>
  <c r="M61"/>
  <c r="M60"/>
  <c r="M70"/>
  <c r="M68"/>
  <c r="M39"/>
  <c r="M16"/>
  <c r="M59"/>
  <c r="M58"/>
  <c r="M56"/>
  <c r="M46"/>
  <c r="M14"/>
  <c r="M18"/>
  <c r="M15"/>
  <c r="M72"/>
  <c r="M54"/>
  <c r="K74"/>
  <c r="M42"/>
  <c r="M43"/>
  <c r="M44"/>
  <c r="I39" i="6"/>
  <c r="K39"/>
  <c r="L65"/>
  <c r="K75" i="1"/>
  <c r="M75"/>
  <c r="M34"/>
  <c r="M39"/>
  <c r="M51"/>
  <c r="M71"/>
  <c r="M36"/>
  <c r="M21"/>
  <c r="M23"/>
  <c r="M25"/>
  <c r="M29"/>
  <c r="M72"/>
  <c r="M26"/>
  <c r="M27"/>
  <c r="M52"/>
  <c r="M19"/>
  <c r="M46"/>
  <c r="M22"/>
  <c r="M24"/>
  <c r="M48"/>
  <c r="M65"/>
  <c r="M28"/>
  <c r="M63"/>
  <c r="M42"/>
  <c r="M38"/>
  <c r="M50"/>
  <c r="M53"/>
  <c r="M59"/>
  <c r="M69"/>
  <c r="M17"/>
  <c r="M68"/>
  <c r="M13"/>
  <c r="M18"/>
  <c r="M61"/>
  <c r="M58"/>
  <c r="M56"/>
  <c r="M54"/>
  <c r="M73"/>
  <c r="M16"/>
  <c r="M64"/>
  <c r="M62"/>
  <c r="M40"/>
  <c r="M60"/>
  <c r="M57"/>
  <c r="M47"/>
  <c r="M14"/>
  <c r="C65" i="6"/>
  <c r="E65"/>
  <c r="I65" i="5"/>
  <c r="M65"/>
  <c r="I65" i="6"/>
  <c r="H74"/>
  <c r="K65"/>
  <c r="J74"/>
  <c r="G74" i="5"/>
  <c r="G38"/>
  <c r="G45"/>
  <c r="G28"/>
  <c r="G19"/>
  <c r="G17"/>
  <c r="G24"/>
  <c r="G13"/>
  <c r="G35"/>
  <c r="G27"/>
  <c r="G29"/>
  <c r="G50"/>
  <c r="G41"/>
  <c r="G71"/>
  <c r="G49"/>
  <c r="G64"/>
  <c r="G16"/>
  <c r="G51"/>
  <c r="G22"/>
  <c r="G26"/>
  <c r="G14"/>
  <c r="G37"/>
  <c r="G53"/>
  <c r="G60"/>
  <c r="G18"/>
  <c r="G52"/>
  <c r="G21"/>
  <c r="G23"/>
  <c r="G25"/>
  <c r="G47"/>
  <c r="G70"/>
  <c r="G46"/>
  <c r="G15"/>
  <c r="G68"/>
  <c r="G56"/>
  <c r="G55"/>
  <c r="G54"/>
  <c r="G39"/>
  <c r="G67"/>
  <c r="G63"/>
  <c r="G58"/>
  <c r="G57"/>
  <c r="C74"/>
  <c r="G62"/>
  <c r="G61"/>
  <c r="G59"/>
  <c r="M15" i="1"/>
  <c r="K65" i="5"/>
  <c r="M66" i="1"/>
  <c r="F74" i="6"/>
  <c r="I75" i="1"/>
  <c r="M42" i="6" l="1"/>
  <c r="M43"/>
  <c r="M44"/>
  <c r="L74"/>
  <c r="K74" s="1"/>
  <c r="C74"/>
  <c r="G74"/>
  <c r="G38"/>
  <c r="G60"/>
  <c r="G35"/>
  <c r="G13"/>
  <c r="G29"/>
  <c r="G27"/>
  <c r="G25"/>
  <c r="G23"/>
  <c r="G21"/>
  <c r="G53"/>
  <c r="G71"/>
  <c r="G58"/>
  <c r="G49"/>
  <c r="G62"/>
  <c r="G61"/>
  <c r="G45"/>
  <c r="G41"/>
  <c r="G18"/>
  <c r="G16"/>
  <c r="G14"/>
  <c r="G28"/>
  <c r="G26"/>
  <c r="G24"/>
  <c r="G22"/>
  <c r="G17"/>
  <c r="G50"/>
  <c r="G59"/>
  <c r="G37"/>
  <c r="G19"/>
  <c r="G64"/>
  <c r="G47"/>
  <c r="G51"/>
  <c r="G52"/>
  <c r="G46"/>
  <c r="G55"/>
  <c r="G56"/>
  <c r="G57"/>
  <c r="G70"/>
  <c r="G39"/>
  <c r="E74"/>
  <c r="G63"/>
  <c r="G15"/>
  <c r="G72"/>
  <c r="G54"/>
  <c r="G67"/>
  <c r="G68"/>
  <c r="G65"/>
  <c r="I74" l="1"/>
  <c r="M65"/>
  <c r="M72"/>
  <c r="M38"/>
  <c r="M74"/>
  <c r="M21"/>
  <c r="M23"/>
  <c r="M25"/>
  <c r="M27"/>
  <c r="M28"/>
  <c r="M24"/>
  <c r="M26"/>
  <c r="M29"/>
  <c r="M50"/>
  <c r="M19"/>
  <c r="M47"/>
  <c r="M41"/>
  <c r="M37"/>
  <c r="M35"/>
  <c r="M63"/>
  <c r="M70"/>
  <c r="M68"/>
  <c r="M71"/>
  <c r="M64"/>
  <c r="M59"/>
  <c r="M56"/>
  <c r="M14"/>
  <c r="M51"/>
  <c r="M45"/>
  <c r="M13"/>
  <c r="M52"/>
  <c r="M67"/>
  <c r="M22"/>
  <c r="M57"/>
  <c r="M55"/>
  <c r="M53"/>
  <c r="M60"/>
  <c r="M16"/>
  <c r="M18"/>
  <c r="M58"/>
  <c r="M15"/>
  <c r="M49"/>
  <c r="M17"/>
  <c r="M61"/>
  <c r="M62"/>
  <c r="M46"/>
  <c r="M39"/>
  <c r="M54"/>
</calcChain>
</file>

<file path=xl/comments1.xml><?xml version="1.0" encoding="utf-8"?>
<comments xmlns="http://schemas.openxmlformats.org/spreadsheetml/2006/main">
  <authors>
    <author>Marc Chauvin</author>
  </authors>
  <commentList>
    <comment ref="B49" authorId="0">
      <text>
        <r>
          <rPr>
            <b/>
            <sz val="36"/>
            <color indexed="81"/>
            <rFont val="Tahoma"/>
            <family val="2"/>
          </rPr>
          <t>Marc Chauvin:</t>
        </r>
        <r>
          <rPr>
            <sz val="36"/>
            <color indexed="81"/>
            <rFont val="Tahoma"/>
            <family val="2"/>
          </rPr>
          <t xml:space="preserve">
Added formula to subtract HB611 Funds</t>
        </r>
      </text>
    </comment>
  </commentList>
</comments>
</file>

<file path=xl/sharedStrings.xml><?xml version="1.0" encoding="utf-8"?>
<sst xmlns="http://schemas.openxmlformats.org/spreadsheetml/2006/main" count="8613" uniqueCount="149">
  <si>
    <t>Board of Regents</t>
  </si>
  <si>
    <t>Institution:</t>
  </si>
  <si>
    <t>Form BOR-3</t>
  </si>
  <si>
    <t>Revenue Sources - Unrestricted &amp; Restricted</t>
  </si>
  <si>
    <t xml:space="preserve"> </t>
  </si>
  <si>
    <t>BUDGETED 2011-2012</t>
  </si>
  <si>
    <t>% OF</t>
  </si>
  <si>
    <t>Source:</t>
  </si>
  <si>
    <t>UNRESTRICTED</t>
  </si>
  <si>
    <t>TOTAL</t>
  </si>
  <si>
    <t>RESTRICTED</t>
  </si>
  <si>
    <t xml:space="preserve">  </t>
  </si>
  <si>
    <t>State Funds:</t>
  </si>
  <si>
    <t xml:space="preserve">    General Fund Direct</t>
  </si>
  <si>
    <t xml:space="preserve">    General Fund  - Restoration Amount</t>
  </si>
  <si>
    <t xml:space="preserve">    Statutory Dedicated </t>
  </si>
  <si>
    <t xml:space="preserve">           Higher Education Initiative Fund</t>
  </si>
  <si>
    <t xml:space="preserve">           Support Education in Louisiana First (SELF)</t>
  </si>
  <si>
    <t xml:space="preserve">           Tobacco Tax Health Care Fund</t>
  </si>
  <si>
    <t xml:space="preserve">           Calcasieu Parish Fund</t>
  </si>
  <si>
    <t xml:space="preserve">           Calcasieu Parish Higher Education Improvement Fund</t>
  </si>
  <si>
    <t xml:space="preserve">           Pari-Mutiel Live Racing Facility Gaming Control Fund</t>
  </si>
  <si>
    <t xml:space="preserve">           Southern University Agrlcultural Program Fund</t>
  </si>
  <si>
    <t xml:space="preserve">           Equine Fund</t>
  </si>
  <si>
    <t xml:space="preserve">           Fireman Training Fund</t>
  </si>
  <si>
    <t xml:space="preserve">           Two Percent Fire Insurance Fund</t>
  </si>
  <si>
    <t xml:space="preserve">           Health Excellence Fund</t>
  </si>
  <si>
    <t xml:space="preserve">           La. Educational Quality Support Fund (LEQSF)</t>
  </si>
  <si>
    <t xml:space="preserve">           Proprietary School Fund</t>
  </si>
  <si>
    <t xml:space="preserve">           Workforce Rapid Response</t>
  </si>
  <si>
    <t xml:space="preserve">           Rockefeller Scholarship Fund</t>
  </si>
  <si>
    <t xml:space="preserve">           Orleans Excellence Fund</t>
  </si>
  <si>
    <t xml:space="preserve">           TOPS Fund</t>
  </si>
  <si>
    <t xml:space="preserve">           Overcollections Fund</t>
  </si>
  <si>
    <t xml:space="preserve">    Funds Due From Management Board or Regents:</t>
  </si>
  <si>
    <t xml:space="preserve">          Other </t>
  </si>
  <si>
    <t xml:space="preserve">    Funds Due to Institutions:</t>
  </si>
  <si>
    <t>Total State Funds</t>
  </si>
  <si>
    <t>Interagency Transfers:</t>
  </si>
  <si>
    <t xml:space="preserve">  Medicaid</t>
  </si>
  <si>
    <t xml:space="preserve">  Uncompensated Care</t>
  </si>
  <si>
    <t xml:space="preserve">  Hospital Contracts </t>
  </si>
  <si>
    <t xml:space="preserve">  Lab School</t>
  </si>
  <si>
    <t xml:space="preserve">  Other Total </t>
  </si>
  <si>
    <t>Total Other Interagency Transfers</t>
  </si>
  <si>
    <t>Interagency Transfers - ARRA</t>
  </si>
  <si>
    <t xml:space="preserve">  Student Fees:</t>
  </si>
  <si>
    <t xml:space="preserve">    General Registration Fees:</t>
  </si>
  <si>
    <t xml:space="preserve">    Non-Resident Fees:</t>
  </si>
  <si>
    <t xml:space="preserve">    Academic Excellence Fee:</t>
  </si>
  <si>
    <t xml:space="preserve">    Operational Fee:</t>
  </si>
  <si>
    <t xml:space="preserve">    Other Total </t>
  </si>
  <si>
    <t xml:space="preserve">  Total Student Fees:</t>
  </si>
  <si>
    <t xml:space="preserve">  Hospital - Commercial/Self-Pay</t>
  </si>
  <si>
    <t xml:space="preserve">  Physician Practice Plans</t>
  </si>
  <si>
    <t xml:space="preserve">  Sales and Services of Educational Activities</t>
  </si>
  <si>
    <t xml:space="preserve">  State Grants and Contracts</t>
  </si>
  <si>
    <t xml:space="preserve">  Organized Activities Related to Instruction</t>
  </si>
  <si>
    <t xml:space="preserve">  Athletics Other than Student Fees</t>
  </si>
  <si>
    <t xml:space="preserve">  Auxiliaries (Excluding Athletics)</t>
  </si>
  <si>
    <t xml:space="preserve">  Endowment Income</t>
  </si>
  <si>
    <t xml:space="preserve">  Gifts, Grants, and Contracts</t>
  </si>
  <si>
    <t xml:space="preserve">  Other Self-Generated Funds</t>
  </si>
  <si>
    <t>Total Self-Generated Funds</t>
  </si>
  <si>
    <t>Federal Funds:</t>
  </si>
  <si>
    <t xml:space="preserve">  Federal Program Admin.</t>
  </si>
  <si>
    <t xml:space="preserve">  Medicare</t>
  </si>
  <si>
    <t xml:space="preserve">  Grants:</t>
  </si>
  <si>
    <t xml:space="preserve">     Pell</t>
  </si>
  <si>
    <t xml:space="preserve">     Other </t>
  </si>
  <si>
    <t>Total Federal Funds</t>
  </si>
  <si>
    <t>Interim Emergency Board</t>
  </si>
  <si>
    <t>Total Revenues</t>
  </si>
  <si>
    <t>The reported amount of unrestricted revenue should equal the total revenue amounts reported on Form BOR-1 for the appropriate year.</t>
  </si>
  <si>
    <t>Higher Education Summary</t>
  </si>
  <si>
    <t>BUDGETED 2010-2011</t>
  </si>
  <si>
    <t xml:space="preserve">    Other </t>
  </si>
  <si>
    <t>Louisiana Universities Marine Consortium (LUMCON)</t>
  </si>
  <si>
    <t>Southern University Board and System</t>
  </si>
  <si>
    <t>Bossier Parish Community College</t>
  </si>
  <si>
    <t>Baton Rouge Community College</t>
  </si>
  <si>
    <t>DELGADO COMMUNITY COLLEGE</t>
  </si>
  <si>
    <t>Fletcher Technical Community College</t>
  </si>
  <si>
    <t>Louisiana Tech University</t>
  </si>
  <si>
    <t>LCTCS Online</t>
  </si>
  <si>
    <t>LOUISIANA DELTA COMMUNITY COLLEGE</t>
  </si>
  <si>
    <t>McNeese State University</t>
  </si>
  <si>
    <t>Nicholls State University</t>
  </si>
  <si>
    <t>Nunez Community College</t>
  </si>
  <si>
    <t>Northshore Technical Community College</t>
  </si>
  <si>
    <t>River Parishes Community College</t>
  </si>
  <si>
    <t>South Louisiana Community College</t>
  </si>
  <si>
    <t>Sowela Technical Community College</t>
  </si>
  <si>
    <t>Institution: Southern University Agricultural Research &amp; Extension Center</t>
  </si>
  <si>
    <t>Northwestern State University</t>
  </si>
  <si>
    <t>Southern University and A&amp;M College - Baton Rouge Campus</t>
  </si>
  <si>
    <t>Southern University Law Center</t>
  </si>
  <si>
    <t>PAGE 3</t>
  </si>
  <si>
    <t>Southern University at New Orleans</t>
  </si>
  <si>
    <t>Southern University at Shreveport</t>
  </si>
  <si>
    <t>University of Louisiana at Lafayette</t>
  </si>
  <si>
    <t xml:space="preserve">  Grambling State University</t>
  </si>
  <si>
    <t xml:space="preserve">  Louisiana Technical College</t>
  </si>
  <si>
    <t>Revenue Over Expenditures :</t>
  </si>
  <si>
    <t xml:space="preserve">     State Funds***</t>
  </si>
  <si>
    <t xml:space="preserve">     Interagency Transfers</t>
  </si>
  <si>
    <t xml:space="preserve">     Self Generated Funds</t>
  </si>
  <si>
    <t xml:space="preserve">     Federal Funds</t>
  </si>
  <si>
    <t xml:space="preserve">     Interim Emergency Board</t>
  </si>
  <si>
    <t>Total Revenue Over Expenditures</t>
  </si>
  <si>
    <t>Total Revenues*</t>
  </si>
  <si>
    <t>*The reported amount of unrestricted revenue should equal the total revenue amounts reported on Form BOR-1 for the appropriate year.</t>
  </si>
  <si>
    <t>LSU Board of Supervisors and System Office</t>
  </si>
  <si>
    <t>Louisiana State University at Alexandria</t>
  </si>
  <si>
    <t xml:space="preserve">  Other Self-Generated Funds1</t>
  </si>
  <si>
    <t>Total Revenues2</t>
  </si>
  <si>
    <t>1  Includes $1,311,862 reduction in unrestricted self-generated budget authority that was offset by $1,311,862 increase in General Fund.  This amount was carryforward to FY 2011-12</t>
  </si>
  <si>
    <t>2 The reported amount of unrestricted revenue should equal the total revenue amounts reported on Form BOR-1 for the appropriate year.</t>
  </si>
  <si>
    <t>Louisiana State University</t>
  </si>
  <si>
    <t>1  Includes $10,457,252 reduction in unrestricted self-generated budget authority that was offset by $10,457,252 increase in General Fund.  This amount was carryforward to FY 2011-12</t>
  </si>
  <si>
    <t>LSU AGRICULTURAL CENTER</t>
  </si>
  <si>
    <t>LSU Eunice</t>
  </si>
  <si>
    <t>1  Includes $766,415 reduction in unrestricted self-generated budget authority that was offset by 766,415 increase in General Fund.  This amount was carryforward to FY 2011-12</t>
  </si>
  <si>
    <t>LSUHSC-S E A CONWAY MEDICAL CENTER</t>
  </si>
  <si>
    <t>Huey P. Long Medical Center</t>
  </si>
  <si>
    <t>LSU Health Sciences Center New Orleans</t>
  </si>
  <si>
    <t>1  Includes $15,223,256 reduction in unrestricted self-generated budget authority that was offset by $15,223,256 increase in General Fund.  This amount was carryforward to FY 2011-12.</t>
  </si>
  <si>
    <t>LSUHSC - SHREVEPORT</t>
  </si>
  <si>
    <t>1  Includes $7,719,331 reduction in unrestricted self-generated budget authority that was offset by $7,719,331 increase in General Fund.  This amount was carryforward to FY 2011-12.</t>
  </si>
  <si>
    <t>Paul M. Hebert Law Center</t>
  </si>
  <si>
    <t>1  Includes $71,167 reduction in unrestricted self-generated budget authority that was offset by $71,167 increase in General Fund.  This amount was carryforward to FY 2011-12</t>
  </si>
  <si>
    <t>Louisiana State University Shreveport</t>
  </si>
  <si>
    <t>1  Includes $1,436,412 reduction in unrestricted self-generated budget authority that was offset by $1,436,412 increase in General Fund.  This amount was carryforward to FY 2011-12.</t>
  </si>
  <si>
    <t>University of New Orleans</t>
  </si>
  <si>
    <t>1  Includes $5,069,676 reduction in unrestricted self-generated budget authority that was offset by $5,069,676 increase in General Fund.  This amount was carryforward to FY 2011-12.</t>
  </si>
  <si>
    <t>Pennington Biomedical Research Center</t>
  </si>
  <si>
    <t xml:space="preserve">           Medical and Allied Hlth Pro Ed.Schol.Fund</t>
  </si>
  <si>
    <t>LSU System Summary</t>
  </si>
  <si>
    <t>SU System Summary</t>
  </si>
  <si>
    <t>LCTC System Summary</t>
  </si>
  <si>
    <t>LCTCS BOS</t>
  </si>
  <si>
    <t>UL System summary</t>
  </si>
  <si>
    <t>2 Year Institutions</t>
  </si>
  <si>
    <t>2 Year &amp; 4 Year Institutions</t>
  </si>
  <si>
    <t>4 Year Institutions</t>
  </si>
  <si>
    <t>Southeastern Louisiana University</t>
  </si>
  <si>
    <t>Office of Student Financial Assistance</t>
  </si>
  <si>
    <t>UL Board and System</t>
  </si>
  <si>
    <t>ACTUAL 2010-2011</t>
  </si>
</sst>
</file>

<file path=xl/styles.xml><?xml version="1.0" encoding="utf-8"?>
<styleSheet xmlns="http://schemas.openxmlformats.org/spreadsheetml/2006/main">
  <numFmts count="10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%"/>
    <numFmt numFmtId="166" formatCode="0.00%;\(0.00%\)"/>
    <numFmt numFmtId="167" formatCode="_(&quot;$&quot;* #,##0_);_(&quot;$&quot;* \(#,##0\);_(&quot;$&quot;* &quot;-&quot;??_);_(@_)"/>
    <numFmt numFmtId="168" formatCode="_(* #,##0_);_(* \(#,##0\);_(* &quot;-&quot;??_);_(@_)"/>
  </numFmts>
  <fonts count="12">
    <font>
      <sz val="11"/>
      <color theme="1"/>
      <name val="Calibri"/>
      <family val="2"/>
      <scheme val="minor"/>
    </font>
    <font>
      <b/>
      <sz val="36"/>
      <name val="Arial"/>
      <family val="2"/>
    </font>
    <font>
      <sz val="36"/>
      <name val="Arial"/>
      <family val="2"/>
    </font>
    <font>
      <sz val="36"/>
      <color indexed="8"/>
      <name val="Arial"/>
      <family val="2"/>
    </font>
    <font>
      <b/>
      <sz val="36"/>
      <color indexed="8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28"/>
      <name val="Arial"/>
      <family val="2"/>
    </font>
    <font>
      <sz val="11"/>
      <color theme="1"/>
      <name val="Calibri"/>
      <family val="2"/>
      <scheme val="minor"/>
    </font>
    <font>
      <sz val="38"/>
      <name val="Arial"/>
      <family val="2"/>
    </font>
    <font>
      <b/>
      <sz val="36"/>
      <color indexed="81"/>
      <name val="Tahoma"/>
      <family val="2"/>
    </font>
    <font>
      <sz val="36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9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ck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8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indexed="64"/>
      </left>
      <right style="thick">
        <color indexed="8"/>
      </right>
      <top/>
      <bottom/>
      <diagonal/>
    </border>
    <border>
      <left style="thick">
        <color indexed="64"/>
      </left>
      <right style="thick">
        <color indexed="8"/>
      </right>
      <top style="thin">
        <color indexed="8"/>
      </top>
      <bottom/>
      <diagonal/>
    </border>
    <border>
      <left style="thick">
        <color indexed="64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/>
      <top style="thin">
        <color indexed="8"/>
      </top>
      <bottom/>
      <diagonal/>
    </border>
    <border>
      <left style="thick">
        <color indexed="64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ck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n">
        <color indexed="8"/>
      </top>
      <bottom/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ck">
        <color indexed="8"/>
      </right>
      <top/>
      <bottom/>
      <diagonal/>
    </border>
    <border>
      <left style="medium">
        <color indexed="64"/>
      </left>
      <right style="thick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ck">
        <color indexed="8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8"/>
      </top>
      <bottom/>
      <diagonal/>
    </border>
    <border>
      <left style="thick">
        <color indexed="64"/>
      </left>
      <right style="thick">
        <color indexed="8"/>
      </right>
      <top style="thin">
        <color indexed="8"/>
      </top>
      <bottom/>
      <diagonal/>
    </border>
    <border>
      <left style="thick">
        <color indexed="64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/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ck">
        <color indexed="64"/>
      </right>
      <top style="thin">
        <color indexed="8"/>
      </top>
      <bottom/>
      <diagonal/>
    </border>
    <border>
      <left style="thick">
        <color indexed="64"/>
      </left>
      <right style="thick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indexed="64"/>
      </left>
      <right style="thick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ck">
        <color indexed="64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/>
      <top style="thin">
        <color indexed="8"/>
      </top>
      <bottom/>
      <diagonal/>
    </border>
    <border>
      <left style="thick">
        <color indexed="64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/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ck">
        <color indexed="64"/>
      </left>
      <right style="thick">
        <color indexed="8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946">
    <xf numFmtId="0" fontId="0" fillId="0" borderId="0" xfId="0"/>
    <xf numFmtId="3" fontId="1" fillId="0" borderId="0" xfId="0" applyNumberFormat="1" applyFont="1" applyAlignment="1" applyProtection="1"/>
    <xf numFmtId="164" fontId="2" fillId="0" borderId="0" xfId="0" applyNumberFormat="1" applyFont="1" applyAlignment="1" applyProtection="1"/>
    <xf numFmtId="3" fontId="2" fillId="0" borderId="0" xfId="0" applyNumberFormat="1" applyFont="1" applyAlignment="1" applyProtection="1"/>
    <xf numFmtId="0" fontId="2" fillId="0" borderId="0" xfId="0" applyNumberFormat="1" applyFont="1" applyAlignment="1" applyProtection="1"/>
    <xf numFmtId="164" fontId="2" fillId="0" borderId="0" xfId="0" applyNumberFormat="1" applyFont="1" applyBorder="1" applyAlignment="1" applyProtection="1"/>
    <xf numFmtId="3" fontId="2" fillId="0" borderId="0" xfId="0" applyNumberFormat="1" applyFont="1" applyBorder="1" applyAlignment="1" applyProtection="1"/>
    <xf numFmtId="164" fontId="1" fillId="0" borderId="0" xfId="0" applyNumberFormat="1" applyFont="1" applyBorder="1" applyAlignment="1" applyProtection="1"/>
    <xf numFmtId="0" fontId="2" fillId="0" borderId="1" xfId="0" applyNumberFormat="1" applyFont="1" applyBorder="1" applyAlignment="1" applyProtection="1"/>
    <xf numFmtId="164" fontId="2" fillId="0" borderId="1" xfId="0" applyNumberFormat="1" applyFont="1" applyBorder="1" applyAlignment="1" applyProtection="1"/>
    <xf numFmtId="0" fontId="2" fillId="0" borderId="1" xfId="0" applyNumberFormat="1" applyFont="1" applyBorder="1" applyAlignment="1"/>
    <xf numFmtId="0" fontId="2" fillId="0" borderId="0" xfId="0" applyNumberFormat="1" applyFont="1" applyAlignment="1"/>
    <xf numFmtId="3" fontId="1" fillId="0" borderId="2" xfId="0" applyNumberFormat="1" applyFont="1" applyBorder="1" applyAlignment="1" applyProtection="1"/>
    <xf numFmtId="164" fontId="2" fillId="0" borderId="2" xfId="0" applyNumberFormat="1" applyFont="1" applyBorder="1" applyAlignment="1" applyProtection="1"/>
    <xf numFmtId="3" fontId="2" fillId="0" borderId="2" xfId="0" applyNumberFormat="1" applyFont="1" applyBorder="1" applyAlignment="1" applyProtection="1"/>
    <xf numFmtId="0" fontId="2" fillId="0" borderId="2" xfId="0" applyNumberFormat="1" applyFont="1" applyBorder="1" applyAlignment="1" applyProtection="1"/>
    <xf numFmtId="0" fontId="2" fillId="0" borderId="3" xfId="0" applyNumberFormat="1" applyFont="1" applyBorder="1" applyAlignment="1"/>
    <xf numFmtId="0" fontId="2" fillId="0" borderId="4" xfId="0" applyNumberFormat="1" applyFont="1" applyBorder="1" applyAlignment="1" applyProtection="1"/>
    <xf numFmtId="164" fontId="2" fillId="0" borderId="5" xfId="0" applyNumberFormat="1" applyFont="1" applyBorder="1" applyAlignment="1" applyProtection="1"/>
    <xf numFmtId="0" fontId="2" fillId="0" borderId="5" xfId="0" applyNumberFormat="1" applyFont="1" applyBorder="1" applyAlignment="1" applyProtection="1"/>
    <xf numFmtId="0" fontId="2" fillId="0" borderId="6" xfId="0" applyNumberFormat="1" applyFont="1" applyBorder="1" applyAlignment="1" applyProtection="1"/>
    <xf numFmtId="0" fontId="2" fillId="0" borderId="7" xfId="0" applyNumberFormat="1" applyFont="1" applyBorder="1" applyAlignment="1" applyProtection="1"/>
    <xf numFmtId="0" fontId="2" fillId="0" borderId="0" xfId="0" applyNumberFormat="1" applyFont="1" applyBorder="1" applyAlignment="1" applyProtection="1"/>
    <xf numFmtId="0" fontId="2" fillId="0" borderId="8" xfId="0" applyNumberFormat="1" applyFont="1" applyBorder="1" applyAlignment="1" applyProtection="1"/>
    <xf numFmtId="0" fontId="1" fillId="0" borderId="7" xfId="0" applyNumberFormat="1" applyFont="1" applyBorder="1" applyAlignment="1" applyProtection="1"/>
    <xf numFmtId="164" fontId="1" fillId="0" borderId="0" xfId="0" applyNumberFormat="1" applyFont="1" applyBorder="1" applyAlignment="1" applyProtection="1">
      <alignment horizontal="centerContinuous"/>
    </xf>
    <xf numFmtId="0" fontId="2" fillId="0" borderId="0" xfId="0" applyNumberFormat="1" applyFont="1" applyBorder="1" applyAlignment="1" applyProtection="1">
      <alignment horizontal="centerContinuous"/>
    </xf>
    <xf numFmtId="164" fontId="2" fillId="0" borderId="0" xfId="0" applyNumberFormat="1" applyFont="1" applyBorder="1" applyAlignment="1" applyProtection="1">
      <alignment horizontal="centerContinuous"/>
    </xf>
    <xf numFmtId="0" fontId="2" fillId="0" borderId="8" xfId="0" applyNumberFormat="1" applyFont="1" applyBorder="1" applyAlignment="1" applyProtection="1">
      <alignment horizontal="centerContinuous"/>
    </xf>
    <xf numFmtId="0" fontId="1" fillId="0" borderId="8" xfId="0" applyNumberFormat="1" applyFont="1" applyBorder="1" applyAlignment="1" applyProtection="1">
      <alignment horizontal="centerContinuous"/>
    </xf>
    <xf numFmtId="0" fontId="1" fillId="0" borderId="7" xfId="0" applyNumberFormat="1" applyFont="1" applyBorder="1" applyAlignment="1" applyProtection="1">
      <alignment horizontal="center"/>
    </xf>
    <xf numFmtId="164" fontId="1" fillId="0" borderId="9" xfId="0" applyNumberFormat="1" applyFont="1" applyBorder="1" applyAlignment="1" applyProtection="1">
      <alignment horizontal="center"/>
    </xf>
    <xf numFmtId="0" fontId="1" fillId="0" borderId="10" xfId="0" applyNumberFormat="1" applyFont="1" applyBorder="1" applyAlignment="1" applyProtection="1">
      <alignment horizontal="center"/>
    </xf>
    <xf numFmtId="164" fontId="1" fillId="0" borderId="10" xfId="0" applyNumberFormat="1" applyFont="1" applyBorder="1" applyAlignment="1" applyProtection="1">
      <alignment horizontal="center"/>
    </xf>
    <xf numFmtId="0" fontId="1" fillId="0" borderId="11" xfId="0" applyNumberFormat="1" applyFont="1" applyBorder="1" applyAlignment="1" applyProtection="1">
      <alignment horizontal="center"/>
    </xf>
    <xf numFmtId="0" fontId="2" fillId="0" borderId="0" xfId="0" applyNumberFormat="1" applyFont="1" applyBorder="1"/>
    <xf numFmtId="0" fontId="1" fillId="0" borderId="7" xfId="0" applyNumberFormat="1" applyFont="1" applyBorder="1" applyAlignment="1" applyProtection="1">
      <alignment horizontal="left"/>
    </xf>
    <xf numFmtId="164" fontId="1" fillId="0" borderId="0" xfId="0" applyNumberFormat="1" applyFont="1" applyBorder="1" applyAlignment="1" applyProtection="1">
      <alignment horizontal="center"/>
    </xf>
    <xf numFmtId="0" fontId="1" fillId="0" borderId="12" xfId="0" applyNumberFormat="1" applyFont="1" applyBorder="1" applyAlignment="1" applyProtection="1">
      <alignment horizontal="center"/>
    </xf>
    <xf numFmtId="164" fontId="1" fillId="0" borderId="12" xfId="0" applyNumberFormat="1" applyFont="1" applyBorder="1" applyAlignment="1" applyProtection="1">
      <alignment horizontal="center"/>
    </xf>
    <xf numFmtId="0" fontId="1" fillId="0" borderId="13" xfId="0" applyNumberFormat="1" applyFont="1" applyBorder="1" applyAlignment="1" applyProtection="1">
      <alignment horizontal="center"/>
    </xf>
    <xf numFmtId="0" fontId="2" fillId="0" borderId="14" xfId="0" applyNumberFormat="1" applyFont="1" applyBorder="1" applyAlignment="1" applyProtection="1"/>
    <xf numFmtId="164" fontId="2" fillId="0" borderId="9" xfId="0" applyNumberFormat="1" applyFont="1" applyBorder="1" applyAlignment="1" applyProtection="1"/>
    <xf numFmtId="0" fontId="2" fillId="0" borderId="10" xfId="0" applyNumberFormat="1" applyFont="1" applyBorder="1" applyAlignment="1" applyProtection="1"/>
    <xf numFmtId="164" fontId="2" fillId="0" borderId="10" xfId="0" applyNumberFormat="1" applyFont="1" applyBorder="1" applyAlignment="1" applyProtection="1"/>
    <xf numFmtId="0" fontId="2" fillId="0" borderId="11" xfId="0" applyNumberFormat="1" applyFont="1" applyBorder="1" applyAlignment="1" applyProtection="1"/>
    <xf numFmtId="164" fontId="2" fillId="0" borderId="0" xfId="0" applyNumberFormat="1" applyFont="1" applyBorder="1" applyProtection="1"/>
    <xf numFmtId="165" fontId="2" fillId="0" borderId="12" xfId="0" applyNumberFormat="1" applyFont="1" applyBorder="1" applyProtection="1"/>
    <xf numFmtId="164" fontId="2" fillId="0" borderId="12" xfId="0" applyNumberFormat="1" applyFont="1" applyBorder="1" applyProtection="1"/>
    <xf numFmtId="0" fontId="2" fillId="0" borderId="12" xfId="0" applyNumberFormat="1" applyFont="1" applyBorder="1" applyProtection="1"/>
    <xf numFmtId="0" fontId="2" fillId="0" borderId="13" xfId="0" applyNumberFormat="1" applyFont="1" applyBorder="1" applyProtection="1"/>
    <xf numFmtId="0" fontId="2" fillId="0" borderId="15" xfId="0" applyNumberFormat="1" applyFont="1" applyBorder="1" applyAlignment="1" applyProtection="1"/>
    <xf numFmtId="166" fontId="3" fillId="0" borderId="16" xfId="0" applyNumberFormat="1" applyFont="1" applyBorder="1" applyAlignment="1" applyProtection="1"/>
    <xf numFmtId="164" fontId="2" fillId="0" borderId="17" xfId="0" applyNumberFormat="1" applyFont="1" applyBorder="1" applyAlignment="1" applyProtection="1"/>
    <xf numFmtId="166" fontId="3" fillId="0" borderId="18" xfId="0" applyNumberFormat="1" applyFont="1" applyBorder="1" applyAlignment="1" applyProtection="1"/>
    <xf numFmtId="164" fontId="2" fillId="0" borderId="19" xfId="0" applyNumberFormat="1" applyFont="1" applyBorder="1" applyProtection="1"/>
    <xf numFmtId="166" fontId="3" fillId="0" borderId="20" xfId="0" applyNumberFormat="1" applyFont="1" applyBorder="1" applyAlignment="1" applyProtection="1"/>
    <xf numFmtId="0" fontId="2" fillId="0" borderId="1" xfId="0" applyNumberFormat="1" applyFont="1" applyBorder="1"/>
    <xf numFmtId="166" fontId="3" fillId="0" borderId="21" xfId="0" applyNumberFormat="1" applyFont="1" applyBorder="1" applyAlignment="1" applyProtection="1"/>
    <xf numFmtId="164" fontId="2" fillId="0" borderId="22" xfId="0" applyNumberFormat="1" applyFont="1" applyBorder="1" applyAlignment="1" applyProtection="1"/>
    <xf numFmtId="166" fontId="3" fillId="0" borderId="23" xfId="0" applyNumberFormat="1" applyFont="1" applyBorder="1" applyAlignment="1" applyProtection="1"/>
    <xf numFmtId="164" fontId="2" fillId="0" borderId="24" xfId="0" applyNumberFormat="1" applyFont="1" applyBorder="1" applyProtection="1"/>
    <xf numFmtId="166" fontId="3" fillId="0" borderId="25" xfId="0" applyNumberFormat="1" applyFont="1" applyBorder="1" applyAlignment="1" applyProtection="1"/>
    <xf numFmtId="164" fontId="2" fillId="0" borderId="26" xfId="0" applyNumberFormat="1" applyFont="1" applyBorder="1" applyAlignment="1" applyProtection="1"/>
    <xf numFmtId="166" fontId="3" fillId="0" borderId="10" xfId="0" applyNumberFormat="1" applyFont="1" applyBorder="1" applyAlignment="1" applyProtection="1"/>
    <xf numFmtId="164" fontId="2" fillId="0" borderId="27" xfId="0" applyNumberFormat="1" applyFont="1" applyBorder="1" applyAlignment="1" applyProtection="1"/>
    <xf numFmtId="166" fontId="3" fillId="0" borderId="28" xfId="0" applyNumberFormat="1" applyFont="1" applyBorder="1" applyAlignment="1" applyProtection="1"/>
    <xf numFmtId="166" fontId="3" fillId="0" borderId="11" xfId="0" applyNumberFormat="1" applyFont="1" applyBorder="1" applyAlignment="1" applyProtection="1"/>
    <xf numFmtId="0" fontId="2" fillId="0" borderId="29" xfId="0" applyNumberFormat="1" applyFont="1" applyBorder="1" applyAlignment="1" applyProtection="1"/>
    <xf numFmtId="164" fontId="2" fillId="0" borderId="12" xfId="0" applyNumberFormat="1" applyFont="1" applyBorder="1" applyAlignment="1" applyProtection="1"/>
    <xf numFmtId="0" fontId="2" fillId="0" borderId="30" xfId="0" applyNumberFormat="1" applyFont="1" applyBorder="1" applyAlignment="1" applyProtection="1"/>
    <xf numFmtId="0" fontId="2" fillId="0" borderId="31" xfId="0" applyNumberFormat="1" applyFont="1" applyBorder="1" applyAlignment="1" applyProtection="1"/>
    <xf numFmtId="0" fontId="1" fillId="0" borderId="30" xfId="0" applyNumberFormat="1" applyFont="1" applyBorder="1" applyAlignment="1" applyProtection="1"/>
    <xf numFmtId="164" fontId="2" fillId="0" borderId="32" xfId="0" applyNumberFormat="1" applyFont="1" applyBorder="1" applyAlignment="1" applyProtection="1"/>
    <xf numFmtId="3" fontId="2" fillId="0" borderId="10" xfId="0" applyNumberFormat="1" applyFont="1" applyBorder="1" applyAlignment="1" applyProtection="1"/>
    <xf numFmtId="3" fontId="2" fillId="0" borderId="28" xfId="0" applyNumberFormat="1" applyFont="1" applyBorder="1" applyAlignment="1" applyProtection="1"/>
    <xf numFmtId="3" fontId="2" fillId="0" borderId="11" xfId="0" applyNumberFormat="1" applyFont="1" applyBorder="1" applyAlignment="1" applyProtection="1"/>
    <xf numFmtId="164" fontId="2" fillId="0" borderId="9" xfId="0" applyNumberFormat="1" applyFont="1" applyBorder="1" applyProtection="1"/>
    <xf numFmtId="164" fontId="2" fillId="0" borderId="27" xfId="0" applyNumberFormat="1" applyFont="1" applyBorder="1" applyProtection="1"/>
    <xf numFmtId="164" fontId="2" fillId="0" borderId="10" xfId="0" applyNumberFormat="1" applyFont="1" applyBorder="1" applyProtection="1"/>
    <xf numFmtId="164" fontId="1" fillId="0" borderId="9" xfId="0" applyNumberFormat="1" applyFont="1" applyBorder="1" applyProtection="1"/>
    <xf numFmtId="166" fontId="4" fillId="0" borderId="21" xfId="0" applyNumberFormat="1" applyFont="1" applyBorder="1" applyAlignment="1" applyProtection="1"/>
    <xf numFmtId="166" fontId="4" fillId="0" borderId="23" xfId="0" applyNumberFormat="1" applyFont="1" applyBorder="1" applyAlignment="1" applyProtection="1"/>
    <xf numFmtId="166" fontId="4" fillId="0" borderId="25" xfId="0" applyNumberFormat="1" applyFont="1" applyBorder="1" applyAlignment="1" applyProtection="1"/>
    <xf numFmtId="0" fontId="1" fillId="0" borderId="0" xfId="0" applyNumberFormat="1" applyFont="1" applyBorder="1"/>
    <xf numFmtId="0" fontId="1" fillId="0" borderId="0" xfId="0" applyNumberFormat="1" applyFont="1" applyAlignment="1"/>
    <xf numFmtId="0" fontId="1" fillId="0" borderId="14" xfId="0" applyNumberFormat="1" applyFont="1" applyBorder="1" applyAlignment="1" applyProtection="1"/>
    <xf numFmtId="164" fontId="2" fillId="0" borderId="22" xfId="0" applyNumberFormat="1" applyFont="1" applyBorder="1" applyProtection="1"/>
    <xf numFmtId="0" fontId="2" fillId="0" borderId="33" xfId="0" applyNumberFormat="1" applyFont="1" applyBorder="1" applyAlignment="1" applyProtection="1"/>
    <xf numFmtId="0" fontId="2" fillId="0" borderId="7" xfId="0" applyNumberFormat="1" applyFont="1" applyFill="1" applyBorder="1" applyAlignment="1" applyProtection="1"/>
    <xf numFmtId="164" fontId="1" fillId="0" borderId="9" xfId="0" applyNumberFormat="1" applyFont="1" applyBorder="1" applyAlignment="1" applyProtection="1"/>
    <xf numFmtId="164" fontId="1" fillId="0" borderId="27" xfId="0" applyNumberFormat="1" applyFont="1" applyBorder="1" applyAlignment="1" applyProtection="1"/>
    <xf numFmtId="164" fontId="1" fillId="0" borderId="23" xfId="0" applyNumberFormat="1" applyFont="1" applyBorder="1" applyAlignment="1" applyProtection="1"/>
    <xf numFmtId="0" fontId="1" fillId="0" borderId="33" xfId="0" applyNumberFormat="1" applyFont="1" applyBorder="1" applyAlignment="1" applyProtection="1"/>
    <xf numFmtId="164" fontId="1" fillId="0" borderId="34" xfId="0" applyNumberFormat="1" applyFont="1" applyBorder="1" applyAlignment="1" applyProtection="1"/>
    <xf numFmtId="164" fontId="1" fillId="0" borderId="35" xfId="0" applyNumberFormat="1" applyFont="1" applyBorder="1" applyProtection="1"/>
    <xf numFmtId="164" fontId="2" fillId="0" borderId="36" xfId="0" applyNumberFormat="1" applyFont="1" applyBorder="1" applyAlignment="1" applyProtection="1"/>
    <xf numFmtId="3" fontId="2" fillId="0" borderId="12" xfId="0" applyNumberFormat="1" applyFont="1" applyBorder="1" applyAlignment="1" applyProtection="1"/>
    <xf numFmtId="3" fontId="2" fillId="0" borderId="37" xfId="0" applyNumberFormat="1" applyFont="1" applyBorder="1" applyAlignment="1" applyProtection="1"/>
    <xf numFmtId="3" fontId="2" fillId="0" borderId="13" xfId="0" applyNumberFormat="1" applyFont="1" applyBorder="1" applyAlignment="1" applyProtection="1"/>
    <xf numFmtId="164" fontId="2" fillId="0" borderId="37" xfId="0" applyNumberFormat="1" applyFont="1" applyBorder="1" applyAlignment="1" applyProtection="1"/>
    <xf numFmtId="164" fontId="2" fillId="0" borderId="28" xfId="0" applyNumberFormat="1" applyFont="1" applyBorder="1" applyAlignment="1" applyProtection="1"/>
    <xf numFmtId="0" fontId="2" fillId="0" borderId="38" xfId="0" applyNumberFormat="1" applyFont="1" applyFill="1" applyBorder="1" applyAlignment="1" applyProtection="1"/>
    <xf numFmtId="164" fontId="2" fillId="0" borderId="39" xfId="0" applyNumberFormat="1" applyFont="1" applyFill="1" applyBorder="1" applyAlignment="1" applyProtection="1"/>
    <xf numFmtId="164" fontId="2" fillId="0" borderId="40" xfId="0" applyNumberFormat="1" applyFont="1" applyFill="1" applyBorder="1" applyAlignment="1" applyProtection="1"/>
    <xf numFmtId="164" fontId="2" fillId="0" borderId="41" xfId="0" applyNumberFormat="1" applyFont="1" applyFill="1" applyBorder="1" applyAlignment="1" applyProtection="1"/>
    <xf numFmtId="164" fontId="1" fillId="0" borderId="26" xfId="0" applyNumberFormat="1" applyFont="1" applyBorder="1" applyAlignment="1" applyProtection="1"/>
    <xf numFmtId="164" fontId="1" fillId="0" borderId="10" xfId="0" applyNumberFormat="1" applyFont="1" applyBorder="1" applyProtection="1"/>
    <xf numFmtId="164" fontId="2" fillId="0" borderId="42" xfId="0" applyNumberFormat="1" applyFont="1" applyBorder="1" applyAlignment="1" applyProtection="1"/>
    <xf numFmtId="164" fontId="2" fillId="0" borderId="43" xfId="0" applyNumberFormat="1" applyFont="1" applyBorder="1" applyAlignment="1" applyProtection="1"/>
    <xf numFmtId="164" fontId="2" fillId="0" borderId="23" xfId="0" applyNumberFormat="1" applyFont="1" applyBorder="1" applyAlignment="1" applyProtection="1"/>
    <xf numFmtId="0" fontId="2" fillId="0" borderId="44" xfId="0" applyNumberFormat="1" applyFont="1" applyBorder="1" applyAlignment="1" applyProtection="1"/>
    <xf numFmtId="0" fontId="2" fillId="0" borderId="44" xfId="0" applyNumberFormat="1" applyFont="1" applyFill="1" applyBorder="1" applyAlignment="1" applyProtection="1"/>
    <xf numFmtId="0" fontId="2" fillId="0" borderId="15" xfId="0" applyNumberFormat="1" applyFont="1" applyFill="1" applyBorder="1" applyAlignment="1" applyProtection="1"/>
    <xf numFmtId="0" fontId="1" fillId="0" borderId="44" xfId="0" applyNumberFormat="1" applyFont="1" applyFill="1" applyBorder="1" applyAlignment="1" applyProtection="1"/>
    <xf numFmtId="0" fontId="2" fillId="0" borderId="7" xfId="0" applyNumberFormat="1" applyFont="1" applyBorder="1" applyProtection="1"/>
    <xf numFmtId="0" fontId="1" fillId="0" borderId="14" xfId="0" applyNumberFormat="1" applyFont="1" applyBorder="1" applyProtection="1"/>
    <xf numFmtId="164" fontId="1" fillId="0" borderId="45" xfId="0" applyNumberFormat="1" applyFont="1" applyBorder="1" applyAlignment="1" applyProtection="1"/>
    <xf numFmtId="164" fontId="1" fillId="0" borderId="46" xfId="0" applyNumberFormat="1" applyFont="1" applyBorder="1" applyAlignment="1" applyProtection="1"/>
    <xf numFmtId="0" fontId="1" fillId="0" borderId="47" xfId="0" applyNumberFormat="1" applyFont="1" applyBorder="1" applyAlignment="1" applyProtection="1"/>
    <xf numFmtId="164" fontId="1" fillId="0" borderId="48" xfId="0" applyNumberFormat="1" applyFont="1" applyBorder="1" applyAlignment="1" applyProtection="1"/>
    <xf numFmtId="166" fontId="4" fillId="0" borderId="49" xfId="0" applyNumberFormat="1" applyFont="1" applyBorder="1" applyAlignment="1" applyProtection="1"/>
    <xf numFmtId="166" fontId="4" fillId="0" borderId="50" xfId="0" applyNumberFormat="1" applyFont="1" applyBorder="1" applyAlignment="1" applyProtection="1"/>
    <xf numFmtId="166" fontId="4" fillId="0" borderId="51" xfId="0" applyNumberFormat="1" applyFont="1" applyBorder="1" applyAlignment="1" applyProtection="1"/>
    <xf numFmtId="0" fontId="2" fillId="0" borderId="0" xfId="0" applyNumberFormat="1" applyFont="1" applyBorder="1" applyProtection="1"/>
    <xf numFmtId="164" fontId="2" fillId="0" borderId="0" xfId="0" applyNumberFormat="1" applyFont="1" applyAlignment="1"/>
    <xf numFmtId="166" fontId="3" fillId="0" borderId="52" xfId="0" applyNumberFormat="1" applyFont="1" applyBorder="1" applyAlignment="1" applyProtection="1"/>
    <xf numFmtId="166" fontId="4" fillId="0" borderId="18" xfId="0" applyNumberFormat="1" applyFont="1" applyBorder="1" applyAlignment="1" applyProtection="1"/>
    <xf numFmtId="164" fontId="1" fillId="0" borderId="23" xfId="0" applyNumberFormat="1" applyFont="1" applyBorder="1" applyProtection="1"/>
    <xf numFmtId="164" fontId="1" fillId="0" borderId="12" xfId="0" applyNumberFormat="1" applyFont="1" applyBorder="1" applyAlignment="1" applyProtection="1"/>
    <xf numFmtId="0" fontId="5" fillId="0" borderId="0" xfId="0" applyNumberFormat="1" applyFont="1" applyBorder="1" applyProtection="1"/>
    <xf numFmtId="164" fontId="6" fillId="0" borderId="0" xfId="0" applyNumberFormat="1" applyFont="1" applyAlignment="1" applyProtection="1"/>
    <xf numFmtId="0" fontId="6" fillId="0" borderId="0" xfId="0" applyNumberFormat="1" applyFont="1" applyAlignment="1" applyProtection="1"/>
    <xf numFmtId="0" fontId="6" fillId="0" borderId="0" xfId="0" applyNumberFormat="1" applyFont="1" applyAlignment="1"/>
    <xf numFmtId="164" fontId="6" fillId="0" borderId="0" xfId="0" applyNumberFormat="1" applyFont="1" applyAlignment="1"/>
    <xf numFmtId="9" fontId="2" fillId="0" borderId="0" xfId="0" applyNumberFormat="1" applyFont="1" applyAlignment="1" applyProtection="1"/>
    <xf numFmtId="9" fontId="2" fillId="0" borderId="0" xfId="0" applyNumberFormat="1" applyFont="1" applyBorder="1" applyAlignment="1" applyProtection="1"/>
    <xf numFmtId="9" fontId="2" fillId="0" borderId="1" xfId="0" applyNumberFormat="1" applyFont="1" applyBorder="1" applyAlignment="1" applyProtection="1"/>
    <xf numFmtId="9" fontId="2" fillId="0" borderId="2" xfId="0" applyNumberFormat="1" applyFont="1" applyBorder="1" applyAlignment="1" applyProtection="1"/>
    <xf numFmtId="9" fontId="2" fillId="0" borderId="5" xfId="0" applyNumberFormat="1" applyFont="1" applyBorder="1" applyAlignment="1" applyProtection="1"/>
    <xf numFmtId="9" fontId="2" fillId="0" borderId="6" xfId="0" applyNumberFormat="1" applyFont="1" applyBorder="1" applyAlignment="1" applyProtection="1"/>
    <xf numFmtId="9" fontId="2" fillId="0" borderId="8" xfId="0" applyNumberFormat="1" applyFont="1" applyBorder="1" applyAlignment="1" applyProtection="1"/>
    <xf numFmtId="9" fontId="2" fillId="0" borderId="0" xfId="0" applyNumberFormat="1" applyFont="1" applyBorder="1" applyAlignment="1" applyProtection="1">
      <alignment horizontal="centerContinuous"/>
    </xf>
    <xf numFmtId="9" fontId="1" fillId="0" borderId="8" xfId="0" applyNumberFormat="1" applyFont="1" applyBorder="1" applyAlignment="1" applyProtection="1">
      <alignment horizontal="centerContinuous"/>
    </xf>
    <xf numFmtId="9" fontId="1" fillId="0" borderId="10" xfId="0" applyNumberFormat="1" applyFont="1" applyBorder="1" applyAlignment="1" applyProtection="1">
      <alignment horizontal="center"/>
    </xf>
    <xf numFmtId="9" fontId="1" fillId="0" borderId="11" xfId="0" applyNumberFormat="1" applyFont="1" applyBorder="1" applyAlignment="1" applyProtection="1">
      <alignment horizontal="center"/>
    </xf>
    <xf numFmtId="9" fontId="1" fillId="0" borderId="12" xfId="0" applyNumberFormat="1" applyFont="1" applyBorder="1" applyAlignment="1" applyProtection="1">
      <alignment horizontal="center"/>
    </xf>
    <xf numFmtId="9" fontId="1" fillId="0" borderId="13" xfId="0" applyNumberFormat="1" applyFont="1" applyBorder="1" applyAlignment="1" applyProtection="1">
      <alignment horizontal="center"/>
    </xf>
    <xf numFmtId="9" fontId="2" fillId="0" borderId="10" xfId="0" applyNumberFormat="1" applyFont="1" applyBorder="1" applyAlignment="1" applyProtection="1"/>
    <xf numFmtId="9" fontId="2" fillId="0" borderId="11" xfId="0" applyNumberFormat="1" applyFont="1" applyBorder="1" applyAlignment="1" applyProtection="1"/>
    <xf numFmtId="9" fontId="2" fillId="0" borderId="12" xfId="0" applyNumberFormat="1" applyFont="1" applyBorder="1" applyProtection="1"/>
    <xf numFmtId="9" fontId="2" fillId="0" borderId="13" xfId="0" applyNumberFormat="1" applyFont="1" applyBorder="1" applyProtection="1"/>
    <xf numFmtId="9" fontId="3" fillId="0" borderId="16" xfId="0" applyNumberFormat="1" applyFont="1" applyBorder="1" applyAlignment="1" applyProtection="1"/>
    <xf numFmtId="9" fontId="3" fillId="0" borderId="18" xfId="0" applyNumberFormat="1" applyFont="1" applyBorder="1" applyAlignment="1" applyProtection="1"/>
    <xf numFmtId="9" fontId="3" fillId="0" borderId="20" xfId="0" applyNumberFormat="1" applyFont="1" applyBorder="1" applyAlignment="1" applyProtection="1"/>
    <xf numFmtId="41" fontId="2" fillId="0" borderId="0" xfId="0" applyNumberFormat="1" applyFont="1" applyBorder="1" applyAlignment="1" applyProtection="1"/>
    <xf numFmtId="9" fontId="3" fillId="0" borderId="21" xfId="0" applyNumberFormat="1" applyFont="1" applyBorder="1" applyAlignment="1" applyProtection="1"/>
    <xf numFmtId="41" fontId="2" fillId="0" borderId="22" xfId="0" applyNumberFormat="1" applyFont="1" applyBorder="1" applyAlignment="1" applyProtection="1"/>
    <xf numFmtId="9" fontId="3" fillId="0" borderId="23" xfId="0" applyNumberFormat="1" applyFont="1" applyBorder="1" applyAlignment="1" applyProtection="1"/>
    <xf numFmtId="41" fontId="2" fillId="0" borderId="24" xfId="0" applyNumberFormat="1" applyFont="1" applyBorder="1" applyProtection="1"/>
    <xf numFmtId="9" fontId="3" fillId="0" borderId="25" xfId="0" applyNumberFormat="1" applyFont="1" applyBorder="1" applyAlignment="1" applyProtection="1"/>
    <xf numFmtId="3" fontId="2" fillId="0" borderId="26" xfId="0" applyNumberFormat="1" applyFont="1" applyBorder="1" applyAlignment="1" applyProtection="1"/>
    <xf numFmtId="9" fontId="3" fillId="0" borderId="52" xfId="0" applyNumberFormat="1" applyFont="1" applyBorder="1" applyAlignment="1" applyProtection="1"/>
    <xf numFmtId="41" fontId="2" fillId="0" borderId="9" xfId="0" applyNumberFormat="1" applyFont="1" applyBorder="1" applyAlignment="1" applyProtection="1"/>
    <xf numFmtId="9" fontId="3" fillId="0" borderId="28" xfId="0" applyNumberFormat="1" applyFont="1" applyBorder="1" applyAlignment="1" applyProtection="1"/>
    <xf numFmtId="3" fontId="2" fillId="0" borderId="12" xfId="0" applyNumberFormat="1" applyFont="1" applyBorder="1" applyProtection="1"/>
    <xf numFmtId="9" fontId="3" fillId="0" borderId="11" xfId="0" applyNumberFormat="1" applyFont="1" applyBorder="1" applyAlignment="1" applyProtection="1"/>
    <xf numFmtId="41" fontId="2" fillId="0" borderId="12" xfId="0" applyNumberFormat="1" applyFont="1" applyBorder="1" applyAlignment="1" applyProtection="1"/>
    <xf numFmtId="3" fontId="2" fillId="0" borderId="9" xfId="0" applyNumberFormat="1" applyFont="1" applyBorder="1" applyAlignment="1" applyProtection="1"/>
    <xf numFmtId="41" fontId="2" fillId="0" borderId="27" xfId="0" applyNumberFormat="1" applyFont="1" applyBorder="1" applyAlignment="1" applyProtection="1"/>
    <xf numFmtId="41" fontId="2" fillId="0" borderId="10" xfId="0" applyNumberFormat="1" applyFont="1" applyBorder="1" applyAlignment="1" applyProtection="1"/>
    <xf numFmtId="9" fontId="2" fillId="0" borderId="28" xfId="0" applyNumberFormat="1" applyFont="1" applyBorder="1" applyAlignment="1" applyProtection="1"/>
    <xf numFmtId="41" fontId="2" fillId="0" borderId="32" xfId="0" applyNumberFormat="1" applyFont="1" applyBorder="1" applyAlignment="1" applyProtection="1"/>
    <xf numFmtId="41" fontId="2" fillId="0" borderId="9" xfId="0" applyNumberFormat="1" applyFont="1" applyBorder="1" applyProtection="1"/>
    <xf numFmtId="41" fontId="2" fillId="0" borderId="27" xfId="0" applyNumberFormat="1" applyFont="1" applyBorder="1" applyProtection="1"/>
    <xf numFmtId="41" fontId="2" fillId="0" borderId="10" xfId="0" applyNumberFormat="1" applyFont="1" applyBorder="1" applyProtection="1"/>
    <xf numFmtId="9" fontId="4" fillId="0" borderId="21" xfId="0" applyNumberFormat="1" applyFont="1" applyBorder="1" applyAlignment="1" applyProtection="1"/>
    <xf numFmtId="9" fontId="4" fillId="0" borderId="23" xfId="0" applyNumberFormat="1" applyFont="1" applyBorder="1" applyAlignment="1" applyProtection="1"/>
    <xf numFmtId="9" fontId="4" fillId="0" borderId="25" xfId="0" applyNumberFormat="1" applyFont="1" applyBorder="1" applyAlignment="1" applyProtection="1"/>
    <xf numFmtId="41" fontId="2" fillId="0" borderId="0" xfId="0" applyNumberFormat="1" applyFont="1" applyBorder="1" applyProtection="1"/>
    <xf numFmtId="41" fontId="2" fillId="0" borderId="22" xfId="0" applyNumberFormat="1" applyFont="1" applyBorder="1" applyProtection="1"/>
    <xf numFmtId="41" fontId="2" fillId="0" borderId="12" xfId="0" applyNumberFormat="1" applyFont="1" applyBorder="1" applyProtection="1"/>
    <xf numFmtId="9" fontId="2" fillId="0" borderId="12" xfId="0" applyNumberFormat="1" applyFont="1" applyBorder="1" applyAlignment="1" applyProtection="1"/>
    <xf numFmtId="9" fontId="2" fillId="0" borderId="37" xfId="0" applyNumberFormat="1" applyFont="1" applyBorder="1" applyAlignment="1" applyProtection="1"/>
    <xf numFmtId="9" fontId="2" fillId="0" borderId="13" xfId="0" applyNumberFormat="1" applyFont="1" applyBorder="1" applyAlignment="1" applyProtection="1"/>
    <xf numFmtId="41" fontId="2" fillId="0" borderId="39" xfId="0" applyNumberFormat="1" applyFont="1" applyFill="1" applyBorder="1" applyAlignment="1" applyProtection="1"/>
    <xf numFmtId="3" fontId="2" fillId="0" borderId="40" xfId="0" applyNumberFormat="1" applyFont="1" applyFill="1" applyBorder="1" applyAlignment="1" applyProtection="1"/>
    <xf numFmtId="3" fontId="2" fillId="0" borderId="41" xfId="0" applyNumberFormat="1" applyFont="1" applyFill="1" applyBorder="1" applyAlignment="1" applyProtection="1"/>
    <xf numFmtId="3" fontId="2" fillId="0" borderId="27" xfId="0" applyNumberFormat="1" applyFont="1" applyBorder="1" applyAlignment="1" applyProtection="1"/>
    <xf numFmtId="41" fontId="2" fillId="0" borderId="42" xfId="0" applyNumberFormat="1" applyFont="1" applyBorder="1" applyAlignment="1" applyProtection="1"/>
    <xf numFmtId="41" fontId="2" fillId="0" borderId="43" xfId="0" applyNumberFormat="1" applyFont="1" applyBorder="1" applyAlignment="1" applyProtection="1"/>
    <xf numFmtId="41" fontId="2" fillId="0" borderId="23" xfId="0" applyNumberFormat="1" applyFont="1" applyBorder="1" applyAlignment="1" applyProtection="1"/>
    <xf numFmtId="3" fontId="2" fillId="0" borderId="27" xfId="0" applyNumberFormat="1" applyFont="1" applyBorder="1" applyProtection="1"/>
    <xf numFmtId="3" fontId="2" fillId="0" borderId="10" xfId="0" applyNumberFormat="1" applyFont="1" applyBorder="1" applyProtection="1"/>
    <xf numFmtId="41" fontId="2" fillId="0" borderId="26" xfId="0" applyNumberFormat="1" applyFont="1" applyBorder="1" applyAlignment="1" applyProtection="1"/>
    <xf numFmtId="3" fontId="2" fillId="0" borderId="22" xfId="0" applyNumberFormat="1" applyFont="1" applyBorder="1" applyAlignment="1" applyProtection="1"/>
    <xf numFmtId="41" fontId="1" fillId="0" borderId="45" xfId="0" applyNumberFormat="1" applyFont="1" applyBorder="1" applyAlignment="1" applyProtection="1"/>
    <xf numFmtId="41" fontId="1" fillId="0" borderId="34" xfId="0" applyNumberFormat="1" applyFont="1" applyBorder="1" applyAlignment="1" applyProtection="1"/>
    <xf numFmtId="41" fontId="1" fillId="0" borderId="12" xfId="0" applyNumberFormat="1" applyFont="1" applyBorder="1" applyAlignment="1" applyProtection="1"/>
    <xf numFmtId="9" fontId="4" fillId="0" borderId="49" xfId="0" applyNumberFormat="1" applyFont="1" applyBorder="1" applyAlignment="1" applyProtection="1"/>
    <xf numFmtId="9" fontId="4" fillId="0" borderId="50" xfId="0" applyNumberFormat="1" applyFont="1" applyBorder="1" applyAlignment="1" applyProtection="1"/>
    <xf numFmtId="9" fontId="4" fillId="0" borderId="51" xfId="0" applyNumberFormat="1" applyFont="1" applyBorder="1" applyAlignment="1" applyProtection="1"/>
    <xf numFmtId="9" fontId="6" fillId="0" borderId="0" xfId="0" applyNumberFormat="1" applyFont="1" applyAlignment="1" applyProtection="1"/>
    <xf numFmtId="9" fontId="6" fillId="0" borderId="0" xfId="0" applyNumberFormat="1" applyFont="1" applyAlignment="1"/>
    <xf numFmtId="166" fontId="4" fillId="0" borderId="53" xfId="0" applyNumberFormat="1" applyFont="1" applyBorder="1" applyAlignment="1" applyProtection="1"/>
    <xf numFmtId="0" fontId="2" fillId="0" borderId="0" xfId="0" applyNumberFormat="1" applyFont="1" applyBorder="1" applyAlignment="1"/>
    <xf numFmtId="0" fontId="2" fillId="0" borderId="54" xfId="0" applyNumberFormat="1" applyFont="1" applyBorder="1" applyProtection="1"/>
    <xf numFmtId="166" fontId="3" fillId="0" borderId="55" xfId="0" applyNumberFormat="1" applyFont="1" applyBorder="1" applyAlignment="1" applyProtection="1"/>
    <xf numFmtId="166" fontId="4" fillId="0" borderId="56" xfId="0" applyNumberFormat="1" applyFont="1" applyBorder="1" applyAlignment="1" applyProtection="1"/>
    <xf numFmtId="0" fontId="1" fillId="0" borderId="0" xfId="0" applyNumberFormat="1" applyFont="1" applyAlignment="1" applyProtection="1"/>
    <xf numFmtId="164" fontId="1" fillId="0" borderId="57" xfId="0" applyNumberFormat="1" applyFont="1" applyBorder="1" applyAlignment="1" applyProtection="1"/>
    <xf numFmtId="6" fontId="7" fillId="0" borderId="0" xfId="0" applyNumberFormat="1" applyFont="1" applyBorder="1" applyAlignment="1" applyProtection="1">
      <alignment horizontal="left" vertical="center"/>
    </xf>
    <xf numFmtId="3" fontId="1" fillId="0" borderId="0" xfId="1" applyNumberFormat="1" applyFont="1" applyAlignment="1" applyProtection="1"/>
    <xf numFmtId="164" fontId="2" fillId="0" borderId="0" xfId="1" applyNumberFormat="1" applyFont="1" applyAlignment="1" applyProtection="1"/>
    <xf numFmtId="3" fontId="2" fillId="0" borderId="0" xfId="1" applyNumberFormat="1" applyFont="1" applyAlignment="1" applyProtection="1"/>
    <xf numFmtId="0" fontId="2" fillId="0" borderId="0" xfId="1" applyNumberFormat="1" applyFont="1" applyAlignment="1" applyProtection="1"/>
    <xf numFmtId="164" fontId="2" fillId="0" borderId="0" xfId="1" applyNumberFormat="1" applyFont="1" applyBorder="1" applyAlignment="1" applyProtection="1"/>
    <xf numFmtId="3" fontId="2" fillId="0" borderId="0" xfId="1" applyNumberFormat="1" applyFont="1" applyBorder="1" applyAlignment="1" applyProtection="1"/>
    <xf numFmtId="164" fontId="1" fillId="0" borderId="0" xfId="1" applyNumberFormat="1" applyFont="1" applyBorder="1" applyAlignment="1" applyProtection="1"/>
    <xf numFmtId="0" fontId="2" fillId="0" borderId="1" xfId="1" applyNumberFormat="1" applyFont="1" applyBorder="1" applyAlignment="1" applyProtection="1"/>
    <xf numFmtId="164" fontId="2" fillId="0" borderId="1" xfId="1" applyNumberFormat="1" applyFont="1" applyBorder="1" applyAlignment="1" applyProtection="1"/>
    <xf numFmtId="0" fontId="2" fillId="0" borderId="1" xfId="1" applyNumberFormat="1" applyFont="1" applyBorder="1" applyAlignment="1"/>
    <xf numFmtId="0" fontId="2" fillId="0" borderId="0" xfId="1" applyNumberFormat="1" applyFont="1" applyAlignment="1"/>
    <xf numFmtId="3" fontId="1" fillId="0" borderId="2" xfId="1" applyNumberFormat="1" applyFont="1" applyBorder="1" applyAlignment="1" applyProtection="1"/>
    <xf numFmtId="164" fontId="2" fillId="0" borderId="2" xfId="1" applyNumberFormat="1" applyFont="1" applyBorder="1" applyAlignment="1" applyProtection="1"/>
    <xf numFmtId="3" fontId="2" fillId="0" borderId="2" xfId="1" applyNumberFormat="1" applyFont="1" applyBorder="1" applyAlignment="1" applyProtection="1"/>
    <xf numFmtId="0" fontId="2" fillId="0" borderId="2" xfId="1" applyNumberFormat="1" applyFont="1" applyBorder="1" applyAlignment="1" applyProtection="1"/>
    <xf numFmtId="0" fontId="2" fillId="0" borderId="3" xfId="1" applyNumberFormat="1" applyFont="1" applyBorder="1" applyAlignment="1"/>
    <xf numFmtId="0" fontId="2" fillId="0" borderId="4" xfId="1" applyNumberFormat="1" applyFont="1" applyBorder="1" applyAlignment="1" applyProtection="1"/>
    <xf numFmtId="164" fontId="2" fillId="0" borderId="5" xfId="1" applyNumberFormat="1" applyFont="1" applyBorder="1" applyAlignment="1" applyProtection="1"/>
    <xf numFmtId="0" fontId="2" fillId="0" borderId="5" xfId="1" applyNumberFormat="1" applyFont="1" applyBorder="1" applyAlignment="1" applyProtection="1"/>
    <xf numFmtId="0" fontId="2" fillId="0" borderId="6" xfId="1" applyNumberFormat="1" applyFont="1" applyBorder="1" applyAlignment="1" applyProtection="1"/>
    <xf numFmtId="0" fontId="2" fillId="0" borderId="7" xfId="1" applyNumberFormat="1" applyFont="1" applyBorder="1" applyAlignment="1" applyProtection="1"/>
    <xf numFmtId="0" fontId="2" fillId="0" borderId="0" xfId="1" applyNumberFormat="1" applyFont="1" applyBorder="1" applyAlignment="1" applyProtection="1"/>
    <xf numFmtId="0" fontId="2" fillId="0" borderId="8" xfId="1" applyNumberFormat="1" applyFont="1" applyBorder="1" applyAlignment="1" applyProtection="1"/>
    <xf numFmtId="0" fontId="1" fillId="0" borderId="7" xfId="1" applyNumberFormat="1" applyFont="1" applyBorder="1" applyAlignment="1" applyProtection="1"/>
    <xf numFmtId="164" fontId="1" fillId="0" borderId="0" xfId="1" applyNumberFormat="1" applyFont="1" applyBorder="1" applyAlignment="1" applyProtection="1">
      <alignment horizontal="centerContinuous"/>
    </xf>
    <xf numFmtId="0" fontId="2" fillId="0" borderId="0" xfId="1" applyNumberFormat="1" applyFont="1" applyBorder="1" applyAlignment="1" applyProtection="1">
      <alignment horizontal="centerContinuous"/>
    </xf>
    <xf numFmtId="164" fontId="2" fillId="0" borderId="0" xfId="1" applyNumberFormat="1" applyFont="1" applyBorder="1" applyAlignment="1" applyProtection="1">
      <alignment horizontal="centerContinuous"/>
    </xf>
    <xf numFmtId="0" fontId="1" fillId="0" borderId="8" xfId="1" applyNumberFormat="1" applyFont="1" applyBorder="1" applyAlignment="1" applyProtection="1">
      <alignment horizontal="centerContinuous"/>
    </xf>
    <xf numFmtId="0" fontId="1" fillId="0" borderId="7" xfId="1" applyNumberFormat="1" applyFont="1" applyBorder="1" applyAlignment="1" applyProtection="1">
      <alignment horizontal="center"/>
    </xf>
    <xf numFmtId="164" fontId="1" fillId="0" borderId="9" xfId="1" applyNumberFormat="1" applyFont="1" applyBorder="1" applyAlignment="1" applyProtection="1">
      <alignment horizontal="center"/>
    </xf>
    <xf numFmtId="0" fontId="1" fillId="0" borderId="10" xfId="1" applyNumberFormat="1" applyFont="1" applyBorder="1" applyAlignment="1" applyProtection="1">
      <alignment horizontal="center"/>
    </xf>
    <xf numFmtId="164" fontId="1" fillId="0" borderId="10" xfId="1" applyNumberFormat="1" applyFont="1" applyBorder="1" applyAlignment="1" applyProtection="1">
      <alignment horizontal="center"/>
    </xf>
    <xf numFmtId="0" fontId="1" fillId="0" borderId="11" xfId="1" applyNumberFormat="1" applyFont="1" applyBorder="1" applyAlignment="1" applyProtection="1">
      <alignment horizontal="center"/>
    </xf>
    <xf numFmtId="0" fontId="2" fillId="0" borderId="0" xfId="1" applyNumberFormat="1" applyFont="1" applyBorder="1"/>
    <xf numFmtId="0" fontId="1" fillId="0" borderId="7" xfId="1" applyNumberFormat="1" applyFont="1" applyBorder="1" applyAlignment="1" applyProtection="1">
      <alignment horizontal="left"/>
    </xf>
    <xf numFmtId="164" fontId="1" fillId="0" borderId="0" xfId="1" applyNumberFormat="1" applyFont="1" applyBorder="1" applyAlignment="1" applyProtection="1">
      <alignment horizontal="center"/>
    </xf>
    <xf numFmtId="0" fontId="1" fillId="0" borderId="12" xfId="1" applyNumberFormat="1" applyFont="1" applyBorder="1" applyAlignment="1" applyProtection="1">
      <alignment horizontal="center"/>
    </xf>
    <xf numFmtId="164" fontId="1" fillId="0" borderId="12" xfId="1" applyNumberFormat="1" applyFont="1" applyBorder="1" applyAlignment="1" applyProtection="1">
      <alignment horizontal="center"/>
    </xf>
    <xf numFmtId="0" fontId="1" fillId="0" borderId="13" xfId="1" applyNumberFormat="1" applyFont="1" applyBorder="1" applyAlignment="1" applyProtection="1">
      <alignment horizontal="center"/>
    </xf>
    <xf numFmtId="0" fontId="2" fillId="0" borderId="14" xfId="1" applyNumberFormat="1" applyFont="1" applyBorder="1" applyAlignment="1" applyProtection="1"/>
    <xf numFmtId="164" fontId="2" fillId="0" borderId="9" xfId="1" applyNumberFormat="1" applyFont="1" applyBorder="1" applyAlignment="1" applyProtection="1"/>
    <xf numFmtId="0" fontId="2" fillId="0" borderId="10" xfId="1" applyNumberFormat="1" applyFont="1" applyBorder="1" applyAlignment="1" applyProtection="1"/>
    <xf numFmtId="164" fontId="2" fillId="0" borderId="10" xfId="1" applyNumberFormat="1" applyFont="1" applyBorder="1" applyAlignment="1" applyProtection="1"/>
    <xf numFmtId="0" fontId="2" fillId="0" borderId="11" xfId="1" applyNumberFormat="1" applyFont="1" applyBorder="1" applyAlignment="1" applyProtection="1"/>
    <xf numFmtId="164" fontId="2" fillId="0" borderId="0" xfId="1" applyNumberFormat="1" applyFont="1" applyBorder="1" applyProtection="1"/>
    <xf numFmtId="164" fontId="2" fillId="0" borderId="12" xfId="1" applyNumberFormat="1" applyFont="1" applyBorder="1" applyProtection="1"/>
    <xf numFmtId="0" fontId="2" fillId="0" borderId="12" xfId="1" applyNumberFormat="1" applyFont="1" applyBorder="1" applyProtection="1"/>
    <xf numFmtId="0" fontId="2" fillId="0" borderId="13" xfId="1" applyNumberFormat="1" applyFont="1" applyBorder="1" applyProtection="1"/>
    <xf numFmtId="0" fontId="2" fillId="0" borderId="15" xfId="1" applyNumberFormat="1" applyFont="1" applyBorder="1" applyAlignment="1" applyProtection="1"/>
    <xf numFmtId="166" fontId="3" fillId="0" borderId="16" xfId="1" applyNumberFormat="1" applyFont="1" applyBorder="1" applyAlignment="1" applyProtection="1"/>
    <xf numFmtId="164" fontId="2" fillId="0" borderId="17" xfId="1" applyNumberFormat="1" applyFont="1" applyBorder="1" applyAlignment="1" applyProtection="1"/>
    <xf numFmtId="166" fontId="3" fillId="0" borderId="18" xfId="1" applyNumberFormat="1" applyFont="1" applyBorder="1" applyAlignment="1" applyProtection="1"/>
    <xf numFmtId="164" fontId="2" fillId="0" borderId="19" xfId="1" applyNumberFormat="1" applyFont="1" applyBorder="1" applyProtection="1"/>
    <xf numFmtId="166" fontId="3" fillId="0" borderId="20" xfId="1" applyNumberFormat="1" applyFont="1" applyBorder="1" applyAlignment="1" applyProtection="1"/>
    <xf numFmtId="0" fontId="2" fillId="0" borderId="1" xfId="1" applyNumberFormat="1" applyFont="1" applyBorder="1"/>
    <xf numFmtId="166" fontId="3" fillId="0" borderId="21" xfId="1" applyNumberFormat="1" applyFont="1" applyBorder="1" applyAlignment="1" applyProtection="1"/>
    <xf numFmtId="164" fontId="2" fillId="0" borderId="22" xfId="1" applyNumberFormat="1" applyFont="1" applyBorder="1" applyAlignment="1" applyProtection="1"/>
    <xf numFmtId="166" fontId="3" fillId="0" borderId="23" xfId="1" applyNumberFormat="1" applyFont="1" applyBorder="1" applyAlignment="1" applyProtection="1"/>
    <xf numFmtId="164" fontId="2" fillId="0" borderId="24" xfId="1" applyNumberFormat="1" applyFont="1" applyBorder="1" applyProtection="1"/>
    <xf numFmtId="166" fontId="3" fillId="0" borderId="25" xfId="1" applyNumberFormat="1" applyFont="1" applyBorder="1" applyAlignment="1" applyProtection="1"/>
    <xf numFmtId="164" fontId="2" fillId="0" borderId="26" xfId="1" applyNumberFormat="1" applyFont="1" applyBorder="1" applyAlignment="1" applyProtection="1"/>
    <xf numFmtId="166" fontId="3" fillId="0" borderId="52" xfId="1" applyNumberFormat="1" applyFont="1" applyBorder="1" applyAlignment="1" applyProtection="1"/>
    <xf numFmtId="166" fontId="3" fillId="0" borderId="28" xfId="1" applyNumberFormat="1" applyFont="1" applyBorder="1" applyAlignment="1" applyProtection="1"/>
    <xf numFmtId="166" fontId="3" fillId="0" borderId="11" xfId="1" applyNumberFormat="1" applyFont="1" applyBorder="1" applyAlignment="1" applyProtection="1"/>
    <xf numFmtId="0" fontId="2" fillId="0" borderId="29" xfId="1" applyNumberFormat="1" applyFont="1" applyBorder="1" applyAlignment="1" applyProtection="1"/>
    <xf numFmtId="164" fontId="2" fillId="0" borderId="12" xfId="1" applyNumberFormat="1" applyFont="1" applyBorder="1" applyAlignment="1" applyProtection="1"/>
    <xf numFmtId="0" fontId="2" fillId="0" borderId="30" xfId="1" applyNumberFormat="1" applyFont="1" applyBorder="1" applyAlignment="1" applyProtection="1"/>
    <xf numFmtId="164" fontId="2" fillId="0" borderId="27" xfId="1" applyNumberFormat="1" applyFont="1" applyBorder="1" applyAlignment="1" applyProtection="1"/>
    <xf numFmtId="0" fontId="2" fillId="0" borderId="31" xfId="1" applyNumberFormat="1" applyFont="1" applyBorder="1" applyAlignment="1" applyProtection="1"/>
    <xf numFmtId="0" fontId="1" fillId="0" borderId="30" xfId="1" applyNumberFormat="1" applyFont="1" applyBorder="1" applyAlignment="1" applyProtection="1"/>
    <xf numFmtId="164" fontId="2" fillId="0" borderId="32" xfId="1" applyNumberFormat="1" applyFont="1" applyBorder="1" applyAlignment="1" applyProtection="1"/>
    <xf numFmtId="3" fontId="2" fillId="0" borderId="10" xfId="1" applyNumberFormat="1" applyFont="1" applyBorder="1" applyAlignment="1" applyProtection="1"/>
    <xf numFmtId="3" fontId="2" fillId="0" borderId="28" xfId="1" applyNumberFormat="1" applyFont="1" applyBorder="1" applyAlignment="1" applyProtection="1"/>
    <xf numFmtId="3" fontId="2" fillId="0" borderId="11" xfId="1" applyNumberFormat="1" applyFont="1" applyBorder="1" applyAlignment="1" applyProtection="1"/>
    <xf numFmtId="164" fontId="2" fillId="0" borderId="9" xfId="1" applyNumberFormat="1" applyFont="1" applyBorder="1" applyProtection="1"/>
    <xf numFmtId="164" fontId="2" fillId="0" borderId="27" xfId="1" applyNumberFormat="1" applyFont="1" applyBorder="1" applyProtection="1"/>
    <xf numFmtId="164" fontId="2" fillId="0" borderId="10" xfId="1" applyNumberFormat="1" applyFont="1" applyBorder="1" applyProtection="1"/>
    <xf numFmtId="164" fontId="1" fillId="0" borderId="9" xfId="1" applyNumberFormat="1" applyFont="1" applyBorder="1" applyProtection="1"/>
    <xf numFmtId="166" fontId="4" fillId="0" borderId="21" xfId="1" applyNumberFormat="1" applyFont="1" applyBorder="1" applyAlignment="1" applyProtection="1"/>
    <xf numFmtId="166" fontId="4" fillId="0" borderId="25" xfId="1" applyNumberFormat="1" applyFont="1" applyBorder="1" applyAlignment="1" applyProtection="1"/>
    <xf numFmtId="166" fontId="4" fillId="0" borderId="23" xfId="1" applyNumberFormat="1" applyFont="1" applyBorder="1" applyAlignment="1" applyProtection="1"/>
    <xf numFmtId="0" fontId="1" fillId="0" borderId="0" xfId="1" applyNumberFormat="1" applyFont="1" applyBorder="1"/>
    <xf numFmtId="0" fontId="1" fillId="0" borderId="0" xfId="1" applyNumberFormat="1" applyFont="1" applyAlignment="1"/>
    <xf numFmtId="0" fontId="1" fillId="0" borderId="14" xfId="1" applyNumberFormat="1" applyFont="1" applyBorder="1" applyAlignment="1" applyProtection="1"/>
    <xf numFmtId="164" fontId="2" fillId="0" borderId="22" xfId="1" applyNumberFormat="1" applyFont="1" applyBorder="1" applyProtection="1"/>
    <xf numFmtId="0" fontId="2" fillId="0" borderId="33" xfId="1" applyNumberFormat="1" applyFont="1" applyBorder="1" applyAlignment="1" applyProtection="1"/>
    <xf numFmtId="0" fontId="2" fillId="0" borderId="7" xfId="1" applyNumberFormat="1" applyFont="1" applyFill="1" applyBorder="1" applyAlignment="1" applyProtection="1"/>
    <xf numFmtId="164" fontId="1" fillId="0" borderId="9" xfId="1" applyNumberFormat="1" applyFont="1" applyBorder="1" applyAlignment="1" applyProtection="1"/>
    <xf numFmtId="164" fontId="1" fillId="0" borderId="27" xfId="1" applyNumberFormat="1" applyFont="1" applyBorder="1" applyAlignment="1" applyProtection="1"/>
    <xf numFmtId="164" fontId="1" fillId="0" borderId="23" xfId="1" applyNumberFormat="1" applyFont="1" applyBorder="1" applyAlignment="1" applyProtection="1"/>
    <xf numFmtId="0" fontId="1" fillId="0" borderId="33" xfId="1" applyNumberFormat="1" applyFont="1" applyBorder="1" applyAlignment="1" applyProtection="1"/>
    <xf numFmtId="164" fontId="1" fillId="0" borderId="34" xfId="1" applyNumberFormat="1" applyFont="1" applyBorder="1" applyAlignment="1" applyProtection="1"/>
    <xf numFmtId="164" fontId="1" fillId="0" borderId="46" xfId="1" applyNumberFormat="1" applyFont="1" applyBorder="1" applyAlignment="1" applyProtection="1"/>
    <xf numFmtId="164" fontId="1" fillId="0" borderId="35" xfId="1" applyNumberFormat="1" applyFont="1" applyBorder="1" applyProtection="1"/>
    <xf numFmtId="164" fontId="2" fillId="0" borderId="36" xfId="1" applyNumberFormat="1" applyFont="1" applyBorder="1" applyAlignment="1" applyProtection="1"/>
    <xf numFmtId="3" fontId="2" fillId="0" borderId="12" xfId="1" applyNumberFormat="1" applyFont="1" applyBorder="1" applyAlignment="1" applyProtection="1"/>
    <xf numFmtId="3" fontId="2" fillId="0" borderId="37" xfId="1" applyNumberFormat="1" applyFont="1" applyBorder="1" applyAlignment="1" applyProtection="1"/>
    <xf numFmtId="3" fontId="2" fillId="0" borderId="13" xfId="1" applyNumberFormat="1" applyFont="1" applyBorder="1" applyAlignment="1" applyProtection="1"/>
    <xf numFmtId="164" fontId="2" fillId="0" borderId="37" xfId="1" applyNumberFormat="1" applyFont="1" applyBorder="1" applyAlignment="1" applyProtection="1"/>
    <xf numFmtId="164" fontId="2" fillId="0" borderId="28" xfId="1" applyNumberFormat="1" applyFont="1" applyBorder="1" applyAlignment="1" applyProtection="1"/>
    <xf numFmtId="0" fontId="2" fillId="0" borderId="38" xfId="1" applyNumberFormat="1" applyFont="1" applyFill="1" applyBorder="1" applyAlignment="1" applyProtection="1"/>
    <xf numFmtId="164" fontId="2" fillId="0" borderId="39" xfId="1" applyNumberFormat="1" applyFont="1" applyFill="1" applyBorder="1" applyAlignment="1" applyProtection="1"/>
    <xf numFmtId="164" fontId="2" fillId="0" borderId="40" xfId="1" applyNumberFormat="1" applyFont="1" applyFill="1" applyBorder="1" applyAlignment="1" applyProtection="1"/>
    <xf numFmtId="164" fontId="2" fillId="0" borderId="41" xfId="1" applyNumberFormat="1" applyFont="1" applyFill="1" applyBorder="1" applyAlignment="1" applyProtection="1"/>
    <xf numFmtId="164" fontId="1" fillId="0" borderId="26" xfId="1" applyNumberFormat="1" applyFont="1" applyBorder="1" applyAlignment="1" applyProtection="1"/>
    <xf numFmtId="164" fontId="1" fillId="0" borderId="10" xfId="1" applyNumberFormat="1" applyFont="1" applyBorder="1" applyProtection="1"/>
    <xf numFmtId="164" fontId="2" fillId="0" borderId="42" xfId="1" applyNumberFormat="1" applyFont="1" applyBorder="1" applyAlignment="1" applyProtection="1"/>
    <xf numFmtId="164" fontId="2" fillId="0" borderId="43" xfId="1" applyNumberFormat="1" applyFont="1" applyBorder="1" applyAlignment="1" applyProtection="1"/>
    <xf numFmtId="164" fontId="2" fillId="0" borderId="23" xfId="1" applyNumberFormat="1" applyFont="1" applyBorder="1" applyAlignment="1" applyProtection="1"/>
    <xf numFmtId="0" fontId="2" fillId="0" borderId="44" xfId="1" applyNumberFormat="1" applyFont="1" applyBorder="1" applyAlignment="1" applyProtection="1"/>
    <xf numFmtId="0" fontId="2" fillId="0" borderId="44" xfId="1" applyNumberFormat="1" applyFont="1" applyFill="1" applyBorder="1" applyAlignment="1" applyProtection="1"/>
    <xf numFmtId="0" fontId="2" fillId="0" borderId="15" xfId="1" applyNumberFormat="1" applyFont="1" applyFill="1" applyBorder="1" applyAlignment="1" applyProtection="1"/>
    <xf numFmtId="0" fontId="1" fillId="0" borderId="44" xfId="1" applyNumberFormat="1" applyFont="1" applyFill="1" applyBorder="1" applyAlignment="1" applyProtection="1"/>
    <xf numFmtId="0" fontId="2" fillId="0" borderId="7" xfId="1" applyNumberFormat="1" applyFont="1" applyBorder="1" applyProtection="1"/>
    <xf numFmtId="0" fontId="1" fillId="0" borderId="14" xfId="1" applyNumberFormat="1" applyFont="1" applyBorder="1" applyProtection="1"/>
    <xf numFmtId="164" fontId="1" fillId="0" borderId="45" xfId="1" applyNumberFormat="1" applyFont="1" applyBorder="1" applyAlignment="1" applyProtection="1"/>
    <xf numFmtId="164" fontId="1" fillId="0" borderId="23" xfId="1" applyNumberFormat="1" applyFont="1" applyBorder="1" applyProtection="1"/>
    <xf numFmtId="164" fontId="1" fillId="0" borderId="12" xfId="1" applyNumberFormat="1" applyFont="1" applyBorder="1" applyAlignment="1" applyProtection="1"/>
    <xf numFmtId="0" fontId="1" fillId="0" borderId="47" xfId="1" applyNumberFormat="1" applyFont="1" applyBorder="1" applyAlignment="1" applyProtection="1"/>
    <xf numFmtId="164" fontId="1" fillId="0" borderId="48" xfId="1" applyNumberFormat="1" applyFont="1" applyBorder="1" applyAlignment="1" applyProtection="1"/>
    <xf numFmtId="166" fontId="4" fillId="0" borderId="49" xfId="1" applyNumberFormat="1" applyFont="1" applyBorder="1" applyAlignment="1" applyProtection="1"/>
    <xf numFmtId="166" fontId="4" fillId="0" borderId="50" xfId="1" applyNumberFormat="1" applyFont="1" applyBorder="1" applyAlignment="1" applyProtection="1"/>
    <xf numFmtId="166" fontId="4" fillId="0" borderId="51" xfId="1" applyNumberFormat="1" applyFont="1" applyBorder="1" applyAlignment="1" applyProtection="1"/>
    <xf numFmtId="0" fontId="5" fillId="0" borderId="0" xfId="1" applyNumberFormat="1" applyFont="1" applyBorder="1" applyProtection="1"/>
    <xf numFmtId="164" fontId="6" fillId="0" borderId="0" xfId="1" applyNumberFormat="1" applyFont="1" applyAlignment="1" applyProtection="1"/>
    <xf numFmtId="0" fontId="6" fillId="0" borderId="0" xfId="1" applyNumberFormat="1" applyFont="1" applyAlignment="1" applyProtection="1"/>
    <xf numFmtId="0" fontId="6" fillId="0" borderId="0" xfId="1" applyNumberFormat="1" applyFont="1" applyAlignment="1"/>
    <xf numFmtId="164" fontId="6" fillId="0" borderId="0" xfId="1" applyNumberFormat="1" applyFont="1" applyAlignment="1"/>
    <xf numFmtId="0" fontId="1" fillId="0" borderId="15" xfId="0" applyNumberFormat="1" applyFont="1" applyBorder="1" applyAlignment="1" applyProtection="1">
      <alignment horizontal="left"/>
    </xf>
    <xf numFmtId="164" fontId="1" fillId="0" borderId="1" xfId="0" applyNumberFormat="1" applyFont="1" applyBorder="1" applyAlignment="1" applyProtection="1">
      <alignment horizontal="center"/>
    </xf>
    <xf numFmtId="0" fontId="1" fillId="0" borderId="19" xfId="0" applyNumberFormat="1" applyFont="1" applyBorder="1" applyAlignment="1" applyProtection="1">
      <alignment horizontal="center"/>
    </xf>
    <xf numFmtId="164" fontId="1" fillId="0" borderId="19" xfId="0" applyNumberFormat="1" applyFont="1" applyBorder="1" applyAlignment="1" applyProtection="1">
      <alignment horizontal="center"/>
    </xf>
    <xf numFmtId="0" fontId="1" fillId="0" borderId="58" xfId="0" applyNumberFormat="1" applyFont="1" applyBorder="1" applyAlignment="1" applyProtection="1">
      <alignment horizontal="center"/>
    </xf>
    <xf numFmtId="0" fontId="2" fillId="0" borderId="12" xfId="0" applyNumberFormat="1" applyFont="1" applyBorder="1" applyAlignment="1" applyProtection="1"/>
    <xf numFmtId="0" fontId="2" fillId="0" borderId="13" xfId="0" applyNumberFormat="1" applyFont="1" applyBorder="1" applyAlignment="1" applyProtection="1"/>
    <xf numFmtId="0" fontId="1" fillId="0" borderId="59" xfId="0" applyNumberFormat="1" applyFont="1" applyBorder="1" applyAlignment="1" applyProtection="1"/>
    <xf numFmtId="164" fontId="2" fillId="0" borderId="60" xfId="0" applyNumberFormat="1" applyFont="1" applyBorder="1" applyAlignment="1" applyProtection="1"/>
    <xf numFmtId="0" fontId="2" fillId="0" borderId="61" xfId="0" applyNumberFormat="1" applyFont="1" applyBorder="1" applyAlignment="1" applyProtection="1"/>
    <xf numFmtId="164" fontId="2" fillId="0" borderId="61" xfId="0" applyNumberFormat="1" applyFont="1" applyBorder="1" applyAlignment="1" applyProtection="1"/>
    <xf numFmtId="0" fontId="2" fillId="0" borderId="62" xfId="0" applyNumberFormat="1" applyFont="1" applyBorder="1" applyAlignment="1" applyProtection="1"/>
    <xf numFmtId="0" fontId="2" fillId="0" borderId="60" xfId="0" applyNumberFormat="1" applyFont="1" applyBorder="1" applyAlignment="1" applyProtection="1"/>
    <xf numFmtId="0" fontId="2" fillId="0" borderId="63" xfId="0" applyNumberFormat="1" applyFont="1" applyBorder="1" applyAlignment="1" applyProtection="1"/>
    <xf numFmtId="164" fontId="2" fillId="0" borderId="64" xfId="0" applyNumberFormat="1" applyFont="1" applyBorder="1" applyAlignment="1" applyProtection="1"/>
    <xf numFmtId="164" fontId="2" fillId="0" borderId="53" xfId="0" applyNumberFormat="1" applyFont="1" applyBorder="1" applyAlignment="1" applyProtection="1"/>
    <xf numFmtId="166" fontId="3" fillId="0" borderId="65" xfId="0" applyNumberFormat="1" applyFont="1" applyBorder="1" applyAlignment="1" applyProtection="1"/>
    <xf numFmtId="0" fontId="1" fillId="0" borderId="63" xfId="0" applyNumberFormat="1" applyFont="1" applyBorder="1" applyAlignment="1" applyProtection="1"/>
    <xf numFmtId="0" fontId="1" fillId="0" borderId="66" xfId="0" applyNumberFormat="1" applyFont="1" applyBorder="1" applyAlignment="1" applyProtection="1"/>
    <xf numFmtId="164" fontId="1" fillId="0" borderId="67" xfId="0" applyNumberFormat="1" applyFont="1" applyBorder="1" applyAlignment="1" applyProtection="1"/>
    <xf numFmtId="166" fontId="4" fillId="0" borderId="68" xfId="0" applyNumberFormat="1" applyFont="1" applyBorder="1" applyAlignment="1" applyProtection="1"/>
    <xf numFmtId="164" fontId="1" fillId="0" borderId="69" xfId="0" applyNumberFormat="1" applyFont="1" applyBorder="1" applyAlignment="1" applyProtection="1"/>
    <xf numFmtId="166" fontId="4" fillId="0" borderId="70" xfId="0" applyNumberFormat="1" applyFont="1" applyBorder="1" applyAlignment="1" applyProtection="1"/>
    <xf numFmtId="166" fontId="4" fillId="0" borderId="71" xfId="0" applyNumberFormat="1" applyFont="1" applyBorder="1" applyAlignment="1" applyProtection="1"/>
    <xf numFmtId="164" fontId="1" fillId="0" borderId="64" xfId="0" applyNumberFormat="1" applyFont="1" applyBorder="1" applyAlignment="1" applyProtection="1"/>
    <xf numFmtId="164" fontId="1" fillId="0" borderId="53" xfId="0" applyNumberFormat="1" applyFont="1" applyBorder="1" applyAlignment="1" applyProtection="1"/>
    <xf numFmtId="166" fontId="4" fillId="0" borderId="65" xfId="0" applyNumberFormat="1" applyFont="1" applyBorder="1" applyAlignment="1" applyProtection="1"/>
    <xf numFmtId="166" fontId="4" fillId="0" borderId="0" xfId="0" applyNumberFormat="1" applyFont="1" applyBorder="1" applyAlignment="1" applyProtection="1"/>
    <xf numFmtId="164" fontId="2" fillId="0" borderId="72" xfId="0" applyNumberFormat="1" applyFont="1" applyBorder="1" applyAlignment="1" applyProtection="1"/>
    <xf numFmtId="166" fontId="3" fillId="0" borderId="73" xfId="0" applyNumberFormat="1" applyFont="1" applyBorder="1" applyAlignment="1" applyProtection="1"/>
    <xf numFmtId="164" fontId="2" fillId="0" borderId="74" xfId="0" applyNumberFormat="1" applyFont="1" applyBorder="1" applyAlignment="1" applyProtection="1"/>
    <xf numFmtId="164" fontId="1" fillId="0" borderId="72" xfId="0" applyNumberFormat="1" applyFont="1" applyBorder="1" applyAlignment="1" applyProtection="1"/>
    <xf numFmtId="166" fontId="4" fillId="0" borderId="73" xfId="0" applyNumberFormat="1" applyFont="1" applyBorder="1" applyAlignment="1" applyProtection="1"/>
    <xf numFmtId="164" fontId="1" fillId="0" borderId="74" xfId="0" applyNumberFormat="1" applyFont="1" applyBorder="1" applyAlignment="1" applyProtection="1"/>
    <xf numFmtId="166" fontId="4" fillId="0" borderId="75" xfId="0" applyNumberFormat="1" applyFont="1" applyBorder="1" applyAlignment="1" applyProtection="1"/>
    <xf numFmtId="3" fontId="1" fillId="0" borderId="0" xfId="0" applyNumberFormat="1" applyFont="1" applyBorder="1" applyAlignment="1" applyProtection="1"/>
    <xf numFmtId="0" fontId="2" fillId="0" borderId="76" xfId="0" applyNumberFormat="1" applyFont="1" applyBorder="1" applyAlignment="1" applyProtection="1"/>
    <xf numFmtId="164" fontId="2" fillId="0" borderId="77" xfId="0" applyNumberFormat="1" applyFont="1" applyBorder="1" applyAlignment="1" applyProtection="1"/>
    <xf numFmtId="0" fontId="2" fillId="0" borderId="77" xfId="0" applyNumberFormat="1" applyFont="1" applyBorder="1" applyAlignment="1" applyProtection="1"/>
    <xf numFmtId="0" fontId="2" fillId="0" borderId="78" xfId="0" applyNumberFormat="1" applyFont="1" applyBorder="1" applyAlignment="1" applyProtection="1"/>
    <xf numFmtId="0" fontId="2" fillId="0" borderId="79" xfId="0" applyNumberFormat="1" applyFont="1" applyBorder="1" applyAlignment="1" applyProtection="1"/>
    <xf numFmtId="0" fontId="2" fillId="0" borderId="80" xfId="0" applyNumberFormat="1" applyFont="1" applyBorder="1" applyAlignment="1" applyProtection="1"/>
    <xf numFmtId="0" fontId="2" fillId="0" borderId="81" xfId="0" applyNumberFormat="1" applyFont="1" applyBorder="1" applyAlignment="1" applyProtection="1"/>
    <xf numFmtId="0" fontId="1" fillId="0" borderId="80" xfId="0" applyNumberFormat="1" applyFont="1" applyBorder="1" applyAlignment="1" applyProtection="1"/>
    <xf numFmtId="0" fontId="1" fillId="0" borderId="81" xfId="0" applyNumberFormat="1" applyFont="1" applyBorder="1" applyAlignment="1" applyProtection="1">
      <alignment horizontal="centerContinuous"/>
    </xf>
    <xf numFmtId="0" fontId="1" fillId="0" borderId="80" xfId="0" applyNumberFormat="1" applyFont="1" applyBorder="1" applyAlignment="1" applyProtection="1">
      <alignment horizontal="center"/>
    </xf>
    <xf numFmtId="164" fontId="1" fillId="0" borderId="82" xfId="0" applyNumberFormat="1" applyFont="1" applyBorder="1" applyAlignment="1" applyProtection="1">
      <alignment horizontal="center"/>
    </xf>
    <xf numFmtId="0" fontId="1" fillId="0" borderId="83" xfId="0" applyNumberFormat="1" applyFont="1" applyBorder="1" applyAlignment="1" applyProtection="1">
      <alignment horizontal="center"/>
    </xf>
    <xf numFmtId="164" fontId="1" fillId="0" borderId="83" xfId="0" applyNumberFormat="1" applyFont="1" applyBorder="1" applyAlignment="1" applyProtection="1">
      <alignment horizontal="center"/>
    </xf>
    <xf numFmtId="0" fontId="1" fillId="0" borderId="84" xfId="0" applyNumberFormat="1" applyFont="1" applyBorder="1" applyAlignment="1" applyProtection="1">
      <alignment horizontal="center"/>
    </xf>
    <xf numFmtId="0" fontId="1" fillId="0" borderId="85" xfId="0" applyNumberFormat="1" applyFont="1" applyBorder="1" applyAlignment="1" applyProtection="1">
      <alignment horizontal="center"/>
    </xf>
    <xf numFmtId="0" fontId="1" fillId="0" borderId="80" xfId="0" applyNumberFormat="1" applyFont="1" applyBorder="1" applyAlignment="1" applyProtection="1">
      <alignment horizontal="left"/>
    </xf>
    <xf numFmtId="0" fontId="1" fillId="0" borderId="86" xfId="0" applyNumberFormat="1" applyFont="1" applyBorder="1" applyAlignment="1" applyProtection="1">
      <alignment horizontal="center"/>
    </xf>
    <xf numFmtId="0" fontId="2" fillId="0" borderId="87" xfId="0" applyNumberFormat="1" applyFont="1" applyBorder="1" applyAlignment="1" applyProtection="1"/>
    <xf numFmtId="164" fontId="2" fillId="0" borderId="82" xfId="0" applyNumberFormat="1" applyFont="1" applyBorder="1" applyAlignment="1" applyProtection="1"/>
    <xf numFmtId="0" fontId="2" fillId="0" borderId="83" xfId="0" applyNumberFormat="1" applyFont="1" applyBorder="1" applyAlignment="1" applyProtection="1"/>
    <xf numFmtId="164" fontId="2" fillId="0" borderId="83" xfId="0" applyNumberFormat="1" applyFont="1" applyBorder="1" applyAlignment="1" applyProtection="1"/>
    <xf numFmtId="0" fontId="2" fillId="0" borderId="84" xfId="0" applyNumberFormat="1" applyFont="1" applyBorder="1" applyAlignment="1" applyProtection="1"/>
    <xf numFmtId="0" fontId="2" fillId="0" borderId="85" xfId="0" applyNumberFormat="1" applyFont="1" applyBorder="1" applyAlignment="1" applyProtection="1"/>
    <xf numFmtId="0" fontId="2" fillId="0" borderId="86" xfId="0" applyNumberFormat="1" applyFont="1" applyBorder="1" applyProtection="1"/>
    <xf numFmtId="0" fontId="2" fillId="0" borderId="88" xfId="0" applyNumberFormat="1" applyFont="1" applyBorder="1" applyAlignment="1" applyProtection="1"/>
    <xf numFmtId="166" fontId="3" fillId="0" borderId="89" xfId="0" applyNumberFormat="1" applyFont="1" applyBorder="1" applyAlignment="1" applyProtection="1"/>
    <xf numFmtId="164" fontId="2" fillId="0" borderId="90" xfId="0" applyNumberFormat="1" applyFont="1" applyBorder="1" applyProtection="1"/>
    <xf numFmtId="166" fontId="3" fillId="0" borderId="91" xfId="0" applyNumberFormat="1" applyFont="1" applyBorder="1" applyAlignment="1" applyProtection="1"/>
    <xf numFmtId="166" fontId="3" fillId="0" borderId="92" xfId="0" applyNumberFormat="1" applyFont="1" applyBorder="1" applyAlignment="1" applyProtection="1"/>
    <xf numFmtId="164" fontId="2" fillId="0" borderId="93" xfId="0" applyNumberFormat="1" applyFont="1" applyBorder="1" applyAlignment="1" applyProtection="1"/>
    <xf numFmtId="166" fontId="3" fillId="0" borderId="94" xfId="0" applyNumberFormat="1" applyFont="1" applyBorder="1" applyAlignment="1" applyProtection="1"/>
    <xf numFmtId="166" fontId="3" fillId="0" borderId="95" xfId="0" applyNumberFormat="1" applyFont="1" applyBorder="1" applyAlignment="1" applyProtection="1"/>
    <xf numFmtId="166" fontId="3" fillId="0" borderId="84" xfId="0" applyNumberFormat="1" applyFont="1" applyBorder="1" applyAlignment="1" applyProtection="1"/>
    <xf numFmtId="166" fontId="3" fillId="0" borderId="85" xfId="0" applyNumberFormat="1" applyFont="1" applyBorder="1" applyAlignment="1" applyProtection="1"/>
    <xf numFmtId="0" fontId="2" fillId="0" borderId="96" xfId="0" applyNumberFormat="1" applyFont="1" applyBorder="1" applyAlignment="1" applyProtection="1"/>
    <xf numFmtId="0" fontId="2" fillId="0" borderId="97" xfId="0" applyNumberFormat="1" applyFont="1" applyBorder="1" applyAlignment="1" applyProtection="1"/>
    <xf numFmtId="164" fontId="2" fillId="0" borderId="98" xfId="0" applyNumberFormat="1" applyFont="1" applyBorder="1" applyAlignment="1" applyProtection="1"/>
    <xf numFmtId="0" fontId="2" fillId="0" borderId="99" xfId="0" applyNumberFormat="1" applyFont="1" applyBorder="1" applyAlignment="1" applyProtection="1"/>
    <xf numFmtId="0" fontId="1" fillId="0" borderId="97" xfId="0" applyNumberFormat="1" applyFont="1" applyBorder="1" applyAlignment="1" applyProtection="1"/>
    <xf numFmtId="164" fontId="2" fillId="0" borderId="100" xfId="0" applyNumberFormat="1" applyFont="1" applyBorder="1" applyAlignment="1" applyProtection="1"/>
    <xf numFmtId="3" fontId="2" fillId="0" borderId="83" xfId="0" applyNumberFormat="1" applyFont="1" applyBorder="1" applyAlignment="1" applyProtection="1"/>
    <xf numFmtId="3" fontId="2" fillId="0" borderId="95" xfId="0" applyNumberFormat="1" applyFont="1" applyBorder="1" applyAlignment="1" applyProtection="1"/>
    <xf numFmtId="3" fontId="2" fillId="0" borderId="84" xfId="0" applyNumberFormat="1" applyFont="1" applyBorder="1" applyAlignment="1" applyProtection="1"/>
    <xf numFmtId="3" fontId="2" fillId="0" borderId="85" xfId="0" applyNumberFormat="1" applyFont="1" applyBorder="1" applyAlignment="1" applyProtection="1"/>
    <xf numFmtId="164" fontId="2" fillId="0" borderId="82" xfId="0" applyNumberFormat="1" applyFont="1" applyBorder="1" applyProtection="1"/>
    <xf numFmtId="164" fontId="2" fillId="0" borderId="98" xfId="0" applyNumberFormat="1" applyFont="1" applyBorder="1" applyProtection="1"/>
    <xf numFmtId="164" fontId="2" fillId="0" borderId="83" xfId="0" applyNumberFormat="1" applyFont="1" applyBorder="1" applyProtection="1"/>
    <xf numFmtId="164" fontId="1" fillId="0" borderId="82" xfId="0" applyNumberFormat="1" applyFont="1" applyBorder="1" applyProtection="1"/>
    <xf numFmtId="166" fontId="4" fillId="0" borderId="91" xfId="0" applyNumberFormat="1" applyFont="1" applyBorder="1" applyAlignment="1" applyProtection="1"/>
    <xf numFmtId="166" fontId="4" fillId="0" borderId="89" xfId="0" applyNumberFormat="1" applyFont="1" applyBorder="1" applyAlignment="1" applyProtection="1"/>
    <xf numFmtId="166" fontId="4" fillId="0" borderId="92" xfId="0" applyNumberFormat="1" applyFont="1" applyBorder="1" applyAlignment="1" applyProtection="1"/>
    <xf numFmtId="0" fontId="1" fillId="0" borderId="87" xfId="0" applyNumberFormat="1" applyFont="1" applyBorder="1" applyAlignment="1" applyProtection="1"/>
    <xf numFmtId="0" fontId="2" fillId="0" borderId="101" xfId="0" applyNumberFormat="1" applyFont="1" applyBorder="1" applyAlignment="1" applyProtection="1"/>
    <xf numFmtId="0" fontId="2" fillId="0" borderId="80" xfId="0" applyNumberFormat="1" applyFont="1" applyFill="1" applyBorder="1" applyAlignment="1" applyProtection="1"/>
    <xf numFmtId="164" fontId="1" fillId="0" borderId="82" xfId="0" applyNumberFormat="1" applyFont="1" applyBorder="1" applyAlignment="1" applyProtection="1"/>
    <xf numFmtId="164" fontId="1" fillId="0" borderId="98" xfId="0" applyNumberFormat="1" applyFont="1" applyBorder="1" applyAlignment="1" applyProtection="1"/>
    <xf numFmtId="164" fontId="1" fillId="0" borderId="89" xfId="0" applyNumberFormat="1" applyFont="1" applyBorder="1" applyAlignment="1" applyProtection="1"/>
    <xf numFmtId="0" fontId="1" fillId="0" borderId="101" xfId="0" applyNumberFormat="1" applyFont="1" applyBorder="1" applyAlignment="1" applyProtection="1"/>
    <xf numFmtId="164" fontId="1" fillId="0" borderId="102" xfId="0" applyNumberFormat="1" applyFont="1" applyBorder="1" applyAlignment="1" applyProtection="1"/>
    <xf numFmtId="164" fontId="1" fillId="0" borderId="103" xfId="0" applyNumberFormat="1" applyFont="1" applyBorder="1" applyAlignment="1" applyProtection="1"/>
    <xf numFmtId="164" fontId="1" fillId="0" borderId="104" xfId="0" applyNumberFormat="1" applyFont="1" applyBorder="1" applyProtection="1"/>
    <xf numFmtId="3" fontId="2" fillId="0" borderId="86" xfId="0" applyNumberFormat="1" applyFont="1" applyBorder="1" applyAlignment="1" applyProtection="1"/>
    <xf numFmtId="164" fontId="2" fillId="0" borderId="95" xfId="0" applyNumberFormat="1" applyFont="1" applyBorder="1" applyAlignment="1" applyProtection="1"/>
    <xf numFmtId="0" fontId="2" fillId="0" borderId="105" xfId="0" applyNumberFormat="1" applyFont="1" applyFill="1" applyBorder="1" applyAlignment="1" applyProtection="1"/>
    <xf numFmtId="164" fontId="2" fillId="0" borderId="106" xfId="0" applyNumberFormat="1" applyFont="1" applyFill="1" applyBorder="1" applyAlignment="1" applyProtection="1"/>
    <xf numFmtId="164" fontId="2" fillId="0" borderId="107" xfId="0" applyNumberFormat="1" applyFont="1" applyFill="1" applyBorder="1" applyAlignment="1" applyProtection="1"/>
    <xf numFmtId="164" fontId="2" fillId="0" borderId="108" xfId="0" applyNumberFormat="1" applyFont="1" applyFill="1" applyBorder="1" applyAlignment="1" applyProtection="1"/>
    <xf numFmtId="164" fontId="1" fillId="0" borderId="93" xfId="0" applyNumberFormat="1" applyFont="1" applyBorder="1" applyAlignment="1" applyProtection="1"/>
    <xf numFmtId="164" fontId="1" fillId="0" borderId="83" xfId="0" applyNumberFormat="1" applyFont="1" applyBorder="1" applyProtection="1"/>
    <xf numFmtId="164" fontId="2" fillId="0" borderId="109" xfId="0" applyNumberFormat="1" applyFont="1" applyBorder="1" applyAlignment="1" applyProtection="1"/>
    <xf numFmtId="164" fontId="2" fillId="0" borderId="110" xfId="0" applyNumberFormat="1" applyFont="1" applyBorder="1" applyAlignment="1" applyProtection="1"/>
    <xf numFmtId="164" fontId="2" fillId="0" borderId="89" xfId="0" applyNumberFormat="1" applyFont="1" applyBorder="1" applyAlignment="1" applyProtection="1"/>
    <xf numFmtId="0" fontId="2" fillId="0" borderId="111" xfId="0" applyNumberFormat="1" applyFont="1" applyBorder="1" applyAlignment="1" applyProtection="1"/>
    <xf numFmtId="0" fontId="2" fillId="0" borderId="111" xfId="0" applyNumberFormat="1" applyFont="1" applyFill="1" applyBorder="1" applyAlignment="1" applyProtection="1"/>
    <xf numFmtId="0" fontId="2" fillId="0" borderId="88" xfId="0" applyNumberFormat="1" applyFont="1" applyFill="1" applyBorder="1" applyAlignment="1" applyProtection="1"/>
    <xf numFmtId="0" fontId="1" fillId="0" borderId="111" xfId="0" applyNumberFormat="1" applyFont="1" applyFill="1" applyBorder="1" applyAlignment="1" applyProtection="1"/>
    <xf numFmtId="0" fontId="2" fillId="0" borderId="80" xfId="0" applyNumberFormat="1" applyFont="1" applyBorder="1" applyProtection="1"/>
    <xf numFmtId="0" fontId="1" fillId="0" borderId="87" xfId="0" applyNumberFormat="1" applyFont="1" applyBorder="1" applyProtection="1"/>
    <xf numFmtId="164" fontId="1" fillId="0" borderId="112" xfId="0" applyNumberFormat="1" applyFont="1" applyBorder="1" applyAlignment="1" applyProtection="1"/>
    <xf numFmtId="164" fontId="1" fillId="0" borderId="89" xfId="0" applyNumberFormat="1" applyFont="1" applyBorder="1" applyProtection="1"/>
    <xf numFmtId="0" fontId="1" fillId="0" borderId="113" xfId="0" applyNumberFormat="1" applyFont="1" applyBorder="1" applyAlignment="1" applyProtection="1"/>
    <xf numFmtId="164" fontId="1" fillId="0" borderId="114" xfId="0" applyNumberFormat="1" applyFont="1" applyBorder="1" applyAlignment="1" applyProtection="1"/>
    <xf numFmtId="166" fontId="4" fillId="0" borderId="115" xfId="0" applyNumberFormat="1" applyFont="1" applyBorder="1" applyAlignment="1" applyProtection="1"/>
    <xf numFmtId="166" fontId="4" fillId="0" borderId="116" xfId="0" applyNumberFormat="1" applyFont="1" applyBorder="1" applyAlignment="1" applyProtection="1"/>
    <xf numFmtId="6" fontId="2" fillId="0" borderId="0" xfId="0" applyNumberFormat="1" applyFont="1" applyAlignment="1" applyProtection="1"/>
    <xf numFmtId="6" fontId="2" fillId="0" borderId="0" xfId="0" applyNumberFormat="1" applyFont="1" applyBorder="1" applyAlignment="1" applyProtection="1"/>
    <xf numFmtId="6" fontId="1" fillId="0" borderId="0" xfId="0" applyNumberFormat="1" applyFont="1" applyBorder="1" applyAlignment="1" applyProtection="1"/>
    <xf numFmtId="6" fontId="2" fillId="0" borderId="1" xfId="0" applyNumberFormat="1" applyFont="1" applyBorder="1" applyAlignment="1" applyProtection="1"/>
    <xf numFmtId="6" fontId="2" fillId="0" borderId="77" xfId="0" applyNumberFormat="1" applyFont="1" applyBorder="1" applyAlignment="1" applyProtection="1"/>
    <xf numFmtId="6" fontId="1" fillId="0" borderId="0" xfId="0" applyNumberFormat="1" applyFont="1" applyBorder="1" applyAlignment="1" applyProtection="1">
      <alignment horizontal="centerContinuous"/>
    </xf>
    <xf numFmtId="6" fontId="2" fillId="0" borderId="0" xfId="0" applyNumberFormat="1" applyFont="1" applyBorder="1" applyAlignment="1" applyProtection="1">
      <alignment horizontal="centerContinuous"/>
    </xf>
    <xf numFmtId="6" fontId="1" fillId="0" borderId="82" xfId="0" applyNumberFormat="1" applyFont="1" applyBorder="1" applyAlignment="1" applyProtection="1">
      <alignment horizontal="center"/>
    </xf>
    <xf numFmtId="6" fontId="1" fillId="0" borderId="83" xfId="0" applyNumberFormat="1" applyFont="1" applyBorder="1" applyAlignment="1" applyProtection="1">
      <alignment horizontal="center"/>
    </xf>
    <xf numFmtId="6" fontId="1" fillId="0" borderId="0" xfId="0" applyNumberFormat="1" applyFont="1" applyBorder="1" applyAlignment="1" applyProtection="1">
      <alignment horizontal="center"/>
    </xf>
    <xf numFmtId="6" fontId="1" fillId="0" borderId="12" xfId="0" applyNumberFormat="1" applyFont="1" applyBorder="1" applyAlignment="1" applyProtection="1">
      <alignment horizontal="center"/>
    </xf>
    <xf numFmtId="6" fontId="2" fillId="0" borderId="82" xfId="0" applyNumberFormat="1" applyFont="1" applyBorder="1" applyAlignment="1" applyProtection="1"/>
    <xf numFmtId="6" fontId="2" fillId="0" borderId="83" xfId="0" applyNumberFormat="1" applyFont="1" applyBorder="1" applyAlignment="1" applyProtection="1"/>
    <xf numFmtId="6" fontId="2" fillId="0" borderId="0" xfId="0" applyNumberFormat="1" applyFont="1" applyBorder="1" applyProtection="1"/>
    <xf numFmtId="6" fontId="2" fillId="0" borderId="12" xfId="0" applyNumberFormat="1" applyFont="1" applyBorder="1" applyProtection="1"/>
    <xf numFmtId="6" fontId="2" fillId="0" borderId="17" xfId="0" applyNumberFormat="1" applyFont="1" applyBorder="1" applyAlignment="1" applyProtection="1"/>
    <xf numFmtId="6" fontId="2" fillId="0" borderId="19" xfId="0" applyNumberFormat="1" applyFont="1" applyBorder="1" applyProtection="1"/>
    <xf numFmtId="6" fontId="2" fillId="0" borderId="22" xfId="0" applyNumberFormat="1" applyFont="1" applyBorder="1" applyAlignment="1" applyProtection="1"/>
    <xf numFmtId="6" fontId="2" fillId="0" borderId="90" xfId="0" applyNumberFormat="1" applyFont="1" applyBorder="1" applyProtection="1"/>
    <xf numFmtId="6" fontId="2" fillId="0" borderId="93" xfId="0" applyNumberFormat="1" applyFont="1" applyBorder="1" applyAlignment="1" applyProtection="1"/>
    <xf numFmtId="6" fontId="2" fillId="0" borderId="12" xfId="0" applyNumberFormat="1" applyFont="1" applyBorder="1" applyAlignment="1" applyProtection="1"/>
    <xf numFmtId="6" fontId="2" fillId="0" borderId="98" xfId="0" applyNumberFormat="1" applyFont="1" applyBorder="1" applyAlignment="1" applyProtection="1"/>
    <xf numFmtId="166" fontId="3" fillId="0" borderId="83" xfId="0" applyNumberFormat="1" applyFont="1" applyBorder="1" applyAlignment="1" applyProtection="1"/>
    <xf numFmtId="0" fontId="1" fillId="0" borderId="117" xfId="0" applyNumberFormat="1" applyFont="1" applyBorder="1" applyAlignment="1" applyProtection="1"/>
    <xf numFmtId="6" fontId="2" fillId="0" borderId="118" xfId="0" applyNumberFormat="1" applyFont="1" applyBorder="1" applyAlignment="1" applyProtection="1"/>
    <xf numFmtId="3" fontId="2" fillId="0" borderId="119" xfId="0" applyNumberFormat="1" applyFont="1" applyBorder="1" applyAlignment="1" applyProtection="1"/>
    <xf numFmtId="6" fontId="2" fillId="0" borderId="120" xfId="0" applyNumberFormat="1" applyFont="1" applyBorder="1" applyAlignment="1" applyProtection="1"/>
    <xf numFmtId="3" fontId="2" fillId="0" borderId="90" xfId="0" applyNumberFormat="1" applyFont="1" applyBorder="1" applyAlignment="1" applyProtection="1"/>
    <xf numFmtId="6" fontId="2" fillId="0" borderId="119" xfId="0" applyNumberFormat="1" applyFont="1" applyBorder="1" applyAlignment="1" applyProtection="1"/>
    <xf numFmtId="166" fontId="3" fillId="0" borderId="121" xfId="0" applyNumberFormat="1" applyFont="1" applyBorder="1" applyAlignment="1" applyProtection="1"/>
    <xf numFmtId="0" fontId="2" fillId="0" borderId="122" xfId="0" applyNumberFormat="1" applyFont="1" applyBorder="1"/>
    <xf numFmtId="0" fontId="2" fillId="0" borderId="122" xfId="0" applyNumberFormat="1" applyFont="1" applyBorder="1" applyAlignment="1"/>
    <xf numFmtId="6" fontId="2" fillId="0" borderId="100" xfId="0" applyNumberFormat="1" applyFont="1" applyBorder="1" applyAlignment="1" applyProtection="1"/>
    <xf numFmtId="6" fontId="2" fillId="0" borderId="82" xfId="0" applyNumberFormat="1" applyFont="1" applyBorder="1" applyProtection="1"/>
    <xf numFmtId="6" fontId="2" fillId="0" borderId="98" xfId="0" applyNumberFormat="1" applyFont="1" applyBorder="1" applyProtection="1"/>
    <xf numFmtId="6" fontId="2" fillId="0" borderId="83" xfId="0" applyNumberFormat="1" applyFont="1" applyBorder="1" applyProtection="1"/>
    <xf numFmtId="6" fontId="1" fillId="0" borderId="82" xfId="0" applyNumberFormat="1" applyFont="1" applyBorder="1" applyProtection="1"/>
    <xf numFmtId="6" fontId="2" fillId="0" borderId="22" xfId="0" applyNumberFormat="1" applyFont="1" applyBorder="1" applyProtection="1"/>
    <xf numFmtId="6" fontId="1" fillId="0" borderId="82" xfId="0" applyNumberFormat="1" applyFont="1" applyBorder="1" applyAlignment="1" applyProtection="1"/>
    <xf numFmtId="6" fontId="1" fillId="0" borderId="98" xfId="0" applyNumberFormat="1" applyFont="1" applyBorder="1" applyAlignment="1" applyProtection="1"/>
    <xf numFmtId="6" fontId="1" fillId="0" borderId="89" xfId="0" applyNumberFormat="1" applyFont="1" applyBorder="1" applyAlignment="1" applyProtection="1"/>
    <xf numFmtId="6" fontId="1" fillId="0" borderId="102" xfId="0" applyNumberFormat="1" applyFont="1" applyBorder="1" applyAlignment="1" applyProtection="1"/>
    <xf numFmtId="6" fontId="1" fillId="0" borderId="103" xfId="0" applyNumberFormat="1" applyFont="1" applyBorder="1" applyAlignment="1" applyProtection="1"/>
    <xf numFmtId="6" fontId="1" fillId="0" borderId="104" xfId="0" applyNumberFormat="1" applyFont="1" applyBorder="1" applyProtection="1"/>
    <xf numFmtId="6" fontId="2" fillId="0" borderId="36" xfId="0" applyNumberFormat="1" applyFont="1" applyBorder="1" applyAlignment="1" applyProtection="1"/>
    <xf numFmtId="6" fontId="2" fillId="0" borderId="37" xfId="0" applyNumberFormat="1" applyFont="1" applyBorder="1" applyAlignment="1" applyProtection="1"/>
    <xf numFmtId="6" fontId="2" fillId="0" borderId="95" xfId="0" applyNumberFormat="1" applyFont="1" applyBorder="1" applyAlignment="1" applyProtection="1"/>
    <xf numFmtId="6" fontId="2" fillId="0" borderId="106" xfId="0" applyNumberFormat="1" applyFont="1" applyFill="1" applyBorder="1" applyAlignment="1" applyProtection="1"/>
    <xf numFmtId="6" fontId="2" fillId="0" borderId="107" xfId="0" applyNumberFormat="1" applyFont="1" applyFill="1" applyBorder="1" applyAlignment="1" applyProtection="1"/>
    <xf numFmtId="6" fontId="2" fillId="0" borderId="108" xfId="0" applyNumberFormat="1" applyFont="1" applyFill="1" applyBorder="1" applyAlignment="1" applyProtection="1"/>
    <xf numFmtId="6" fontId="1" fillId="0" borderId="93" xfId="0" applyNumberFormat="1" applyFont="1" applyBorder="1" applyAlignment="1" applyProtection="1"/>
    <xf numFmtId="6" fontId="1" fillId="0" borderId="83" xfId="0" applyNumberFormat="1" applyFont="1" applyBorder="1" applyProtection="1"/>
    <xf numFmtId="6" fontId="2" fillId="0" borderId="109" xfId="0" applyNumberFormat="1" applyFont="1" applyBorder="1" applyAlignment="1" applyProtection="1"/>
    <xf numFmtId="6" fontId="2" fillId="0" borderId="110" xfId="0" applyNumberFormat="1" applyFont="1" applyBorder="1" applyAlignment="1" applyProtection="1"/>
    <xf numFmtId="6" fontId="2" fillId="0" borderId="89" xfId="0" applyNumberFormat="1" applyFont="1" applyBorder="1" applyAlignment="1" applyProtection="1"/>
    <xf numFmtId="6" fontId="1" fillId="0" borderId="112" xfId="0" applyNumberFormat="1" applyFont="1" applyBorder="1" applyAlignment="1" applyProtection="1"/>
    <xf numFmtId="6" fontId="1" fillId="0" borderId="89" xfId="0" applyNumberFormat="1" applyFont="1" applyBorder="1" applyProtection="1"/>
    <xf numFmtId="6" fontId="1" fillId="0" borderId="12" xfId="0" applyNumberFormat="1" applyFont="1" applyBorder="1" applyAlignment="1" applyProtection="1"/>
    <xf numFmtId="6" fontId="1" fillId="0" borderId="114" xfId="0" applyNumberFormat="1" applyFont="1" applyBorder="1" applyAlignment="1" applyProtection="1"/>
    <xf numFmtId="6" fontId="2" fillId="0" borderId="60" xfId="0" applyNumberFormat="1" applyFont="1" applyBorder="1" applyAlignment="1" applyProtection="1"/>
    <xf numFmtId="6" fontId="2" fillId="0" borderId="61" xfId="0" applyNumberFormat="1" applyFont="1" applyBorder="1" applyAlignment="1" applyProtection="1"/>
    <xf numFmtId="6" fontId="2" fillId="0" borderId="72" xfId="0" applyNumberFormat="1" applyFont="1" applyBorder="1" applyAlignment="1" applyProtection="1"/>
    <xf numFmtId="6" fontId="2" fillId="0" borderId="74" xfId="0" applyNumberFormat="1" applyFont="1" applyBorder="1" applyAlignment="1" applyProtection="1"/>
    <xf numFmtId="6" fontId="1" fillId="0" borderId="72" xfId="0" applyNumberFormat="1" applyFont="1" applyBorder="1" applyAlignment="1" applyProtection="1"/>
    <xf numFmtId="6" fontId="1" fillId="0" borderId="74" xfId="0" applyNumberFormat="1" applyFont="1" applyBorder="1" applyAlignment="1" applyProtection="1"/>
    <xf numFmtId="6" fontId="1" fillId="0" borderId="67" xfId="0" applyNumberFormat="1" applyFont="1" applyBorder="1" applyAlignment="1" applyProtection="1"/>
    <xf numFmtId="6" fontId="1" fillId="0" borderId="69" xfId="0" applyNumberFormat="1" applyFont="1" applyBorder="1" applyAlignment="1" applyProtection="1"/>
    <xf numFmtId="6" fontId="6" fillId="0" borderId="0" xfId="0" applyNumberFormat="1" applyFont="1" applyAlignment="1"/>
    <xf numFmtId="0" fontId="2" fillId="0" borderId="123" xfId="0" applyNumberFormat="1" applyFont="1" applyBorder="1" applyAlignment="1" applyProtection="1"/>
    <xf numFmtId="0" fontId="2" fillId="0" borderId="124" xfId="0" applyNumberFormat="1" applyFont="1" applyBorder="1" applyAlignment="1" applyProtection="1"/>
    <xf numFmtId="0" fontId="2" fillId="0" borderId="125" xfId="0" applyNumberFormat="1" applyFont="1" applyBorder="1" applyAlignment="1" applyProtection="1"/>
    <xf numFmtId="0" fontId="1" fillId="0" borderId="124" xfId="0" applyNumberFormat="1" applyFont="1" applyBorder="1" applyAlignment="1" applyProtection="1"/>
    <xf numFmtId="0" fontId="1" fillId="0" borderId="123" xfId="0" applyNumberFormat="1" applyFont="1" applyBorder="1" applyAlignment="1" applyProtection="1"/>
    <xf numFmtId="0" fontId="2" fillId="0" borderId="126" xfId="0" applyNumberFormat="1" applyFont="1" applyBorder="1" applyAlignment="1" applyProtection="1"/>
    <xf numFmtId="0" fontId="1" fillId="0" borderId="126" xfId="0" applyNumberFormat="1" applyFont="1" applyBorder="1" applyAlignment="1" applyProtection="1"/>
    <xf numFmtId="0" fontId="2" fillId="0" borderId="127" xfId="0" applyNumberFormat="1" applyFont="1" applyFill="1" applyBorder="1" applyAlignment="1" applyProtection="1"/>
    <xf numFmtId="0" fontId="1" fillId="0" borderId="123" xfId="0" applyNumberFormat="1" applyFont="1" applyBorder="1" applyProtection="1"/>
    <xf numFmtId="0" fontId="1" fillId="0" borderId="128" xfId="0" applyNumberFormat="1" applyFont="1" applyBorder="1" applyAlignment="1" applyProtection="1"/>
    <xf numFmtId="166" fontId="4" fillId="0" borderId="129" xfId="0" applyNumberFormat="1" applyFont="1" applyBorder="1" applyAlignment="1" applyProtection="1"/>
    <xf numFmtId="166" fontId="4" fillId="0" borderId="130" xfId="0" applyNumberFormat="1" applyFont="1" applyBorder="1" applyAlignment="1" applyProtection="1"/>
    <xf numFmtId="166" fontId="4" fillId="0" borderId="131" xfId="0" applyNumberFormat="1" applyFont="1" applyBorder="1" applyAlignment="1" applyProtection="1"/>
    <xf numFmtId="164" fontId="9" fillId="0" borderId="0" xfId="0" applyNumberFormat="1" applyFont="1" applyAlignment="1"/>
    <xf numFmtId="6" fontId="2" fillId="0" borderId="2" xfId="0" applyNumberFormat="1" applyFont="1" applyBorder="1" applyAlignment="1" applyProtection="1"/>
    <xf numFmtId="6" fontId="2" fillId="0" borderId="5" xfId="0" applyNumberFormat="1" applyFont="1" applyBorder="1" applyAlignment="1" applyProtection="1"/>
    <xf numFmtId="6" fontId="1" fillId="0" borderId="48" xfId="0" applyNumberFormat="1" applyFont="1" applyBorder="1" applyAlignment="1" applyProtection="1"/>
    <xf numFmtId="6" fontId="2" fillId="0" borderId="112" xfId="0" applyNumberFormat="1" applyFont="1" applyBorder="1" applyAlignment="1" applyProtection="1"/>
    <xf numFmtId="166" fontId="3" fillId="0" borderId="132" xfId="0" applyNumberFormat="1" applyFont="1" applyBorder="1" applyAlignment="1" applyProtection="1"/>
    <xf numFmtId="6" fontId="2" fillId="0" borderId="102" xfId="0" applyNumberFormat="1" applyFont="1" applyBorder="1" applyAlignment="1" applyProtection="1"/>
    <xf numFmtId="166" fontId="3" fillId="0" borderId="133" xfId="0" applyNumberFormat="1" applyFont="1" applyBorder="1" applyAlignment="1" applyProtection="1"/>
    <xf numFmtId="166" fontId="3" fillId="0" borderId="135" xfId="0" applyNumberFormat="1" applyFont="1" applyBorder="1" applyAlignment="1" applyProtection="1"/>
    <xf numFmtId="6" fontId="0" fillId="0" borderId="136" xfId="0" applyNumberFormat="1" applyBorder="1"/>
    <xf numFmtId="164" fontId="0" fillId="0" borderId="136" xfId="0" applyNumberFormat="1" applyBorder="1"/>
    <xf numFmtId="0" fontId="1" fillId="0" borderId="125" xfId="0" applyNumberFormat="1" applyFont="1" applyBorder="1" applyAlignment="1" applyProtection="1"/>
    <xf numFmtId="6" fontId="1" fillId="0" borderId="102" xfId="0" applyNumberFormat="1" applyFont="1" applyBorder="1" applyProtection="1"/>
    <xf numFmtId="166" fontId="4" fillId="0" borderId="104" xfId="0" applyNumberFormat="1" applyFont="1" applyBorder="1" applyAlignment="1" applyProtection="1"/>
    <xf numFmtId="6" fontId="1" fillId="0" borderId="74" xfId="0" applyNumberFormat="1" applyFont="1" applyBorder="1" applyProtection="1"/>
    <xf numFmtId="166" fontId="4" fillId="0" borderId="134" xfId="0" applyNumberFormat="1" applyFont="1" applyBorder="1" applyAlignment="1" applyProtection="1"/>
    <xf numFmtId="166" fontId="4" fillId="0" borderId="137" xfId="0" applyNumberFormat="1" applyFont="1" applyBorder="1" applyAlignment="1" applyProtection="1"/>
    <xf numFmtId="0" fontId="1" fillId="0" borderId="1" xfId="0" applyNumberFormat="1" applyFont="1" applyBorder="1"/>
    <xf numFmtId="0" fontId="1" fillId="0" borderId="1" xfId="0" applyNumberFormat="1" applyFont="1" applyBorder="1" applyAlignment="1"/>
    <xf numFmtId="166" fontId="4" fillId="0" borderId="138" xfId="0" applyNumberFormat="1" applyFont="1" applyBorder="1" applyAlignment="1" applyProtection="1"/>
    <xf numFmtId="0" fontId="2" fillId="0" borderId="139" xfId="0" applyNumberFormat="1" applyFont="1" applyBorder="1" applyAlignment="1" applyProtection="1"/>
    <xf numFmtId="6" fontId="2" fillId="0" borderId="140" xfId="0" applyNumberFormat="1" applyFont="1" applyBorder="1" applyAlignment="1" applyProtection="1"/>
    <xf numFmtId="166" fontId="3" fillId="0" borderId="141" xfId="0" applyNumberFormat="1" applyFont="1" applyBorder="1" applyAlignment="1" applyProtection="1"/>
    <xf numFmtId="6" fontId="2" fillId="0" borderId="142" xfId="0" applyNumberFormat="1" applyFont="1" applyBorder="1" applyAlignment="1" applyProtection="1"/>
    <xf numFmtId="0" fontId="1" fillId="0" borderId="139" xfId="0" applyNumberFormat="1" applyFont="1" applyBorder="1" applyAlignment="1" applyProtection="1"/>
    <xf numFmtId="6" fontId="1" fillId="0" borderId="140" xfId="0" applyNumberFormat="1" applyFont="1" applyBorder="1" applyAlignment="1" applyProtection="1"/>
    <xf numFmtId="166" fontId="4" fillId="0" borderId="141" xfId="0" applyNumberFormat="1" applyFont="1" applyBorder="1" applyAlignment="1" applyProtection="1"/>
    <xf numFmtId="6" fontId="1" fillId="0" borderId="142" xfId="0" applyNumberFormat="1" applyFont="1" applyBorder="1" applyAlignment="1" applyProtection="1"/>
    <xf numFmtId="166" fontId="4" fillId="0" borderId="143" xfId="0" applyNumberFormat="1" applyFont="1" applyBorder="1" applyAlignment="1" applyProtection="1"/>
    <xf numFmtId="164" fontId="1" fillId="0" borderId="144" xfId="0" applyNumberFormat="1" applyFont="1" applyBorder="1" applyAlignment="1" applyProtection="1">
      <alignment horizontal="center"/>
    </xf>
    <xf numFmtId="0" fontId="1" fillId="0" borderId="145" xfId="0" applyNumberFormat="1" applyFont="1" applyBorder="1" applyAlignment="1" applyProtection="1">
      <alignment horizontal="center"/>
    </xf>
    <xf numFmtId="164" fontId="1" fillId="0" borderId="145" xfId="0" applyNumberFormat="1" applyFont="1" applyBorder="1" applyAlignment="1" applyProtection="1">
      <alignment horizontal="center"/>
    </xf>
    <xf numFmtId="0" fontId="1" fillId="0" borderId="146" xfId="0" applyNumberFormat="1" applyFont="1" applyBorder="1" applyAlignment="1" applyProtection="1">
      <alignment horizontal="center"/>
    </xf>
    <xf numFmtId="0" fontId="2" fillId="0" borderId="147" xfId="0" applyNumberFormat="1" applyFont="1" applyBorder="1" applyAlignment="1" applyProtection="1"/>
    <xf numFmtId="164" fontId="2" fillId="0" borderId="144" xfId="0" applyNumberFormat="1" applyFont="1" applyBorder="1" applyAlignment="1" applyProtection="1"/>
    <xf numFmtId="0" fontId="2" fillId="0" borderId="145" xfId="0" applyNumberFormat="1" applyFont="1" applyBorder="1" applyAlignment="1" applyProtection="1"/>
    <xf numFmtId="164" fontId="2" fillId="0" borderId="145" xfId="0" applyNumberFormat="1" applyFont="1" applyBorder="1" applyAlignment="1" applyProtection="1"/>
    <xf numFmtId="0" fontId="2" fillId="0" borderId="146" xfId="0" applyNumberFormat="1" applyFont="1" applyBorder="1" applyAlignment="1" applyProtection="1"/>
    <xf numFmtId="166" fontId="3" fillId="0" borderId="148" xfId="0" applyNumberFormat="1" applyFont="1" applyBorder="1" applyAlignment="1" applyProtection="1"/>
    <xf numFmtId="164" fontId="2" fillId="0" borderId="149" xfId="0" applyNumberFormat="1" applyFont="1" applyBorder="1" applyProtection="1"/>
    <xf numFmtId="166" fontId="3" fillId="0" borderId="150" xfId="0" applyNumberFormat="1" applyFont="1" applyBorder="1" applyAlignment="1" applyProtection="1"/>
    <xf numFmtId="164" fontId="2" fillId="0" borderId="151" xfId="0" applyNumberFormat="1" applyFont="1" applyBorder="1" applyAlignment="1" applyProtection="1"/>
    <xf numFmtId="166" fontId="3" fillId="0" borderId="152" xfId="0" applyNumberFormat="1" applyFont="1" applyBorder="1" applyAlignment="1" applyProtection="1"/>
    <xf numFmtId="166" fontId="3" fillId="0" borderId="153" xfId="0" applyNumberFormat="1" applyFont="1" applyBorder="1" applyAlignment="1" applyProtection="1"/>
    <xf numFmtId="166" fontId="3" fillId="0" borderId="146" xfId="0" applyNumberFormat="1" applyFont="1" applyBorder="1" applyAlignment="1" applyProtection="1"/>
    <xf numFmtId="0" fontId="2" fillId="0" borderId="154" xfId="0" applyNumberFormat="1" applyFont="1" applyBorder="1" applyAlignment="1" applyProtection="1"/>
    <xf numFmtId="164" fontId="2" fillId="0" borderId="155" xfId="0" applyNumberFormat="1" applyFont="1" applyBorder="1" applyAlignment="1" applyProtection="1"/>
    <xf numFmtId="0" fontId="2" fillId="0" borderId="156" xfId="0" applyNumberFormat="1" applyFont="1" applyBorder="1" applyAlignment="1" applyProtection="1"/>
    <xf numFmtId="0" fontId="1" fillId="0" borderId="154" xfId="0" applyNumberFormat="1" applyFont="1" applyBorder="1" applyAlignment="1" applyProtection="1"/>
    <xf numFmtId="164" fontId="2" fillId="0" borderId="157" xfId="0" applyNumberFormat="1" applyFont="1" applyBorder="1" applyAlignment="1" applyProtection="1"/>
    <xf numFmtId="3" fontId="2" fillId="0" borderId="145" xfId="0" applyNumberFormat="1" applyFont="1" applyBorder="1" applyAlignment="1" applyProtection="1"/>
    <xf numFmtId="3" fontId="2" fillId="0" borderId="153" xfId="0" applyNumberFormat="1" applyFont="1" applyBorder="1" applyAlignment="1" applyProtection="1"/>
    <xf numFmtId="3" fontId="2" fillId="0" borderId="146" xfId="0" applyNumberFormat="1" applyFont="1" applyBorder="1" applyAlignment="1" applyProtection="1"/>
    <xf numFmtId="164" fontId="2" fillId="0" borderId="144" xfId="0" applyNumberFormat="1" applyFont="1" applyBorder="1" applyProtection="1"/>
    <xf numFmtId="164" fontId="2" fillId="0" borderId="155" xfId="0" applyNumberFormat="1" applyFont="1" applyBorder="1" applyProtection="1"/>
    <xf numFmtId="164" fontId="2" fillId="0" borderId="145" xfId="0" applyNumberFormat="1" applyFont="1" applyBorder="1" applyProtection="1"/>
    <xf numFmtId="164" fontId="1" fillId="0" borderId="144" xfId="0" applyNumberFormat="1" applyFont="1" applyBorder="1" applyProtection="1"/>
    <xf numFmtId="166" fontId="4" fillId="0" borderId="150" xfId="0" applyNumberFormat="1" applyFont="1" applyBorder="1" applyAlignment="1" applyProtection="1"/>
    <xf numFmtId="166" fontId="4" fillId="0" borderId="148" xfId="0" applyNumberFormat="1" applyFont="1" applyBorder="1" applyAlignment="1" applyProtection="1"/>
    <xf numFmtId="0" fontId="1" fillId="0" borderId="147" xfId="0" applyNumberFormat="1" applyFont="1" applyBorder="1" applyAlignment="1" applyProtection="1"/>
    <xf numFmtId="0" fontId="2" fillId="0" borderId="158" xfId="0" applyNumberFormat="1" applyFont="1" applyBorder="1" applyAlignment="1" applyProtection="1"/>
    <xf numFmtId="164" fontId="1" fillId="0" borderId="144" xfId="0" applyNumberFormat="1" applyFont="1" applyBorder="1" applyAlignment="1" applyProtection="1"/>
    <xf numFmtId="164" fontId="1" fillId="0" borderId="155" xfId="0" applyNumberFormat="1" applyFont="1" applyBorder="1" applyAlignment="1" applyProtection="1"/>
    <xf numFmtId="164" fontId="1" fillId="0" borderId="148" xfId="0" applyNumberFormat="1" applyFont="1" applyBorder="1" applyAlignment="1" applyProtection="1"/>
    <xf numFmtId="0" fontId="1" fillId="0" borderId="158" xfId="0" applyNumberFormat="1" applyFont="1" applyBorder="1" applyAlignment="1" applyProtection="1"/>
    <xf numFmtId="164" fontId="1" fillId="0" borderId="159" xfId="0" applyNumberFormat="1" applyFont="1" applyBorder="1" applyAlignment="1" applyProtection="1"/>
    <xf numFmtId="164" fontId="1" fillId="0" borderId="160" xfId="0" applyNumberFormat="1" applyFont="1" applyBorder="1" applyAlignment="1" applyProtection="1"/>
    <xf numFmtId="164" fontId="1" fillId="0" borderId="161" xfId="0" applyNumberFormat="1" applyFont="1" applyBorder="1" applyProtection="1"/>
    <xf numFmtId="164" fontId="2" fillId="0" borderId="153" xfId="0" applyNumberFormat="1" applyFont="1" applyBorder="1" applyAlignment="1" applyProtection="1"/>
    <xf numFmtId="0" fontId="2" fillId="0" borderId="162" xfId="0" applyNumberFormat="1" applyFont="1" applyFill="1" applyBorder="1" applyAlignment="1" applyProtection="1"/>
    <xf numFmtId="164" fontId="2" fillId="0" borderId="163" xfId="0" applyNumberFormat="1" applyFont="1" applyFill="1" applyBorder="1" applyAlignment="1" applyProtection="1"/>
    <xf numFmtId="164" fontId="2" fillId="0" borderId="164" xfId="0" applyNumberFormat="1" applyFont="1" applyFill="1" applyBorder="1" applyAlignment="1" applyProtection="1"/>
    <xf numFmtId="164" fontId="2" fillId="0" borderId="165" xfId="0" applyNumberFormat="1" applyFont="1" applyFill="1" applyBorder="1" applyAlignment="1" applyProtection="1"/>
    <xf numFmtId="164" fontId="1" fillId="0" borderId="151" xfId="0" applyNumberFormat="1" applyFont="1" applyBorder="1" applyAlignment="1" applyProtection="1"/>
    <xf numFmtId="164" fontId="1" fillId="0" borderId="145" xfId="0" applyNumberFormat="1" applyFont="1" applyBorder="1" applyProtection="1"/>
    <xf numFmtId="164" fontId="2" fillId="0" borderId="166" xfId="0" applyNumberFormat="1" applyFont="1" applyBorder="1" applyAlignment="1" applyProtection="1"/>
    <xf numFmtId="164" fontId="2" fillId="0" borderId="167" xfId="0" applyNumberFormat="1" applyFont="1" applyBorder="1" applyAlignment="1" applyProtection="1"/>
    <xf numFmtId="164" fontId="2" fillId="0" borderId="148" xfId="0" applyNumberFormat="1" applyFont="1" applyBorder="1" applyAlignment="1" applyProtection="1"/>
    <xf numFmtId="0" fontId="1" fillId="0" borderId="147" xfId="0" applyNumberFormat="1" applyFont="1" applyBorder="1" applyProtection="1"/>
    <xf numFmtId="164" fontId="1" fillId="0" borderId="168" xfId="0" applyNumberFormat="1" applyFont="1" applyBorder="1" applyAlignment="1" applyProtection="1"/>
    <xf numFmtId="164" fontId="1" fillId="0" borderId="148" xfId="0" applyNumberFormat="1" applyFont="1" applyBorder="1" applyProtection="1"/>
    <xf numFmtId="0" fontId="1" fillId="0" borderId="169" xfId="0" applyNumberFormat="1" applyFont="1" applyBorder="1" applyAlignment="1" applyProtection="1"/>
    <xf numFmtId="166" fontId="4" fillId="0" borderId="170" xfId="0" applyNumberFormat="1" applyFont="1" applyBorder="1" applyAlignment="1" applyProtection="1"/>
    <xf numFmtId="166" fontId="4" fillId="0" borderId="171" xfId="0" applyNumberFormat="1" applyFont="1" applyBorder="1" applyAlignment="1" applyProtection="1"/>
    <xf numFmtId="166" fontId="4" fillId="0" borderId="172" xfId="0" applyNumberFormat="1" applyFont="1" applyBorder="1" applyAlignment="1" applyProtection="1"/>
    <xf numFmtId="164" fontId="2" fillId="0" borderId="140" xfId="0" applyNumberFormat="1" applyFont="1" applyBorder="1" applyAlignment="1" applyProtection="1"/>
    <xf numFmtId="164" fontId="1" fillId="0" borderId="140" xfId="0" applyNumberFormat="1" applyFont="1" applyBorder="1" applyAlignment="1" applyProtection="1"/>
    <xf numFmtId="0" fontId="3" fillId="0" borderId="173" xfId="0" applyFont="1" applyBorder="1"/>
    <xf numFmtId="164" fontId="1" fillId="0" borderId="1" xfId="0" applyNumberFormat="1" applyFont="1" applyBorder="1" applyAlignment="1" applyProtection="1"/>
    <xf numFmtId="164" fontId="1" fillId="0" borderId="174" xfId="0" applyNumberFormat="1" applyFont="1" applyBorder="1" applyAlignment="1" applyProtection="1"/>
    <xf numFmtId="164" fontId="2" fillId="0" borderId="175" xfId="0" applyNumberFormat="1" applyFont="1" applyBorder="1" applyAlignment="1" applyProtection="1"/>
    <xf numFmtId="166" fontId="3" fillId="0" borderId="145" xfId="0" applyNumberFormat="1" applyFont="1" applyBorder="1" applyAlignment="1" applyProtection="1"/>
    <xf numFmtId="164" fontId="2" fillId="0" borderId="176" xfId="0" applyNumberFormat="1" applyFont="1" applyBorder="1" applyAlignment="1" applyProtection="1"/>
    <xf numFmtId="164" fontId="1" fillId="0" borderId="155" xfId="0" applyNumberFormat="1" applyFont="1" applyBorder="1" applyProtection="1"/>
    <xf numFmtId="164" fontId="1" fillId="0" borderId="17" xfId="0" applyNumberFormat="1" applyFont="1" applyBorder="1" applyAlignment="1" applyProtection="1"/>
    <xf numFmtId="164" fontId="1" fillId="0" borderId="176" xfId="0" applyNumberFormat="1" applyFont="1" applyBorder="1" applyAlignment="1" applyProtection="1"/>
    <xf numFmtId="164" fontId="1" fillId="0" borderId="177" xfId="0" applyNumberFormat="1" applyFont="1" applyBorder="1" applyAlignment="1" applyProtection="1"/>
    <xf numFmtId="164" fontId="1" fillId="0" borderId="178" xfId="0" applyNumberFormat="1" applyFont="1" applyBorder="1" applyAlignment="1" applyProtection="1"/>
    <xf numFmtId="164" fontId="2" fillId="0" borderId="179" xfId="0" applyNumberFormat="1" applyFont="1" applyBorder="1" applyAlignment="1" applyProtection="1"/>
    <xf numFmtId="164" fontId="2" fillId="0" borderId="180" xfId="0" applyNumberFormat="1" applyFont="1" applyBorder="1" applyAlignment="1" applyProtection="1"/>
    <xf numFmtId="42" fontId="2" fillId="0" borderId="1" xfId="0" applyNumberFormat="1" applyFont="1" applyBorder="1" applyAlignment="1" applyProtection="1"/>
    <xf numFmtId="42" fontId="2" fillId="0" borderId="17" xfId="0" applyNumberFormat="1" applyFont="1" applyBorder="1" applyAlignment="1" applyProtection="1"/>
    <xf numFmtId="42" fontId="2" fillId="0" borderId="19" xfId="0" applyNumberFormat="1" applyFont="1" applyBorder="1" applyProtection="1"/>
    <xf numFmtId="42" fontId="2" fillId="0" borderId="0" xfId="0" applyNumberFormat="1" applyFont="1" applyBorder="1" applyAlignment="1" applyProtection="1"/>
    <xf numFmtId="42" fontId="2" fillId="0" borderId="22" xfId="0" applyNumberFormat="1" applyFont="1" applyBorder="1" applyAlignment="1" applyProtection="1"/>
    <xf numFmtId="42" fontId="2" fillId="0" borderId="149" xfId="0" applyNumberFormat="1" applyFont="1" applyBorder="1" applyProtection="1"/>
    <xf numFmtId="42" fontId="2" fillId="0" borderId="151" xfId="0" applyNumberFormat="1" applyFont="1" applyBorder="1" applyAlignment="1" applyProtection="1"/>
    <xf numFmtId="42" fontId="2" fillId="0" borderId="144" xfId="0" applyNumberFormat="1" applyFont="1" applyBorder="1" applyAlignment="1" applyProtection="1"/>
    <xf numFmtId="42" fontId="2" fillId="0" borderId="12" xfId="0" applyNumberFormat="1" applyFont="1" applyBorder="1" applyProtection="1"/>
    <xf numFmtId="42" fontId="2" fillId="0" borderId="12" xfId="0" applyNumberFormat="1" applyFont="1" applyBorder="1" applyAlignment="1" applyProtection="1"/>
    <xf numFmtId="42" fontId="2" fillId="0" borderId="155" xfId="0" applyNumberFormat="1" applyFont="1" applyBorder="1" applyAlignment="1" applyProtection="1"/>
    <xf numFmtId="42" fontId="2" fillId="0" borderId="145" xfId="0" applyNumberFormat="1" applyFont="1" applyBorder="1" applyAlignment="1" applyProtection="1"/>
    <xf numFmtId="0" fontId="2" fillId="0" borderId="154" xfId="0" applyNumberFormat="1" applyFont="1" applyFill="1" applyBorder="1" applyAlignment="1" applyProtection="1"/>
    <xf numFmtId="42" fontId="2" fillId="0" borderId="144" xfId="0" applyNumberFormat="1" applyFont="1" applyFill="1" applyBorder="1" applyAlignment="1" applyProtection="1"/>
    <xf numFmtId="166" fontId="3" fillId="0" borderId="141" xfId="0" applyNumberFormat="1" applyFont="1" applyFill="1" applyBorder="1" applyAlignment="1" applyProtection="1"/>
    <xf numFmtId="42" fontId="2" fillId="0" borderId="155" xfId="0" applyNumberFormat="1" applyFont="1" applyFill="1" applyBorder="1" applyAlignment="1" applyProtection="1"/>
    <xf numFmtId="166" fontId="3" fillId="0" borderId="18" xfId="0" applyNumberFormat="1" applyFont="1" applyFill="1" applyBorder="1" applyAlignment="1" applyProtection="1"/>
    <xf numFmtId="42" fontId="2" fillId="0" borderId="145" xfId="0" applyNumberFormat="1" applyFont="1" applyFill="1" applyBorder="1" applyAlignment="1" applyProtection="1"/>
    <xf numFmtId="166" fontId="3" fillId="0" borderId="150" xfId="0" applyNumberFormat="1" applyFont="1" applyFill="1" applyBorder="1" applyAlignment="1" applyProtection="1"/>
    <xf numFmtId="166" fontId="3" fillId="0" borderId="148" xfId="0" applyNumberFormat="1" applyFont="1" applyFill="1" applyBorder="1" applyAlignment="1" applyProtection="1"/>
    <xf numFmtId="0" fontId="2" fillId="0" borderId="0" xfId="0" applyNumberFormat="1" applyFont="1" applyFill="1" applyBorder="1"/>
    <xf numFmtId="0" fontId="2" fillId="0" borderId="0" xfId="0" applyNumberFormat="1" applyFont="1" applyFill="1" applyAlignment="1"/>
    <xf numFmtId="0" fontId="2" fillId="0" borderId="156" xfId="0" applyNumberFormat="1" applyFont="1" applyFill="1" applyBorder="1" applyAlignment="1" applyProtection="1"/>
    <xf numFmtId="0" fontId="1" fillId="0" borderId="154" xfId="0" applyNumberFormat="1" applyFont="1" applyFill="1" applyBorder="1" applyAlignment="1" applyProtection="1"/>
    <xf numFmtId="42" fontId="2" fillId="0" borderId="157" xfId="0" applyNumberFormat="1" applyFont="1" applyFill="1" applyBorder="1" applyAlignment="1" applyProtection="1"/>
    <xf numFmtId="3" fontId="2" fillId="0" borderId="145" xfId="0" applyNumberFormat="1" applyFont="1" applyFill="1" applyBorder="1" applyAlignment="1" applyProtection="1"/>
    <xf numFmtId="3" fontId="2" fillId="0" borderId="153" xfId="0" applyNumberFormat="1" applyFont="1" applyFill="1" applyBorder="1" applyAlignment="1" applyProtection="1"/>
    <xf numFmtId="3" fontId="2" fillId="0" borderId="146" xfId="0" applyNumberFormat="1" applyFont="1" applyFill="1" applyBorder="1" applyAlignment="1" applyProtection="1"/>
    <xf numFmtId="0" fontId="2" fillId="0" borderId="29" xfId="0" applyNumberFormat="1" applyFont="1" applyFill="1" applyBorder="1" applyAlignment="1" applyProtection="1"/>
    <xf numFmtId="42" fontId="2" fillId="0" borderId="144" xfId="0" applyNumberFormat="1" applyFont="1" applyFill="1" applyBorder="1" applyProtection="1"/>
    <xf numFmtId="42" fontId="2" fillId="0" borderId="155" xfId="0" applyNumberFormat="1" applyFont="1" applyFill="1" applyBorder="1" applyProtection="1"/>
    <xf numFmtId="42" fontId="2" fillId="0" borderId="145" xfId="0" applyNumberFormat="1" applyFont="1" applyFill="1" applyBorder="1" applyProtection="1"/>
    <xf numFmtId="42" fontId="1" fillId="0" borderId="144" xfId="0" applyNumberFormat="1" applyFont="1" applyFill="1" applyBorder="1" applyProtection="1"/>
    <xf numFmtId="166" fontId="4" fillId="0" borderId="141" xfId="0" applyNumberFormat="1" applyFont="1" applyFill="1" applyBorder="1" applyAlignment="1" applyProtection="1"/>
    <xf numFmtId="166" fontId="4" fillId="0" borderId="150" xfId="0" applyNumberFormat="1" applyFont="1" applyFill="1" applyBorder="1" applyAlignment="1" applyProtection="1"/>
    <xf numFmtId="166" fontId="4" fillId="0" borderId="148" xfId="0" applyNumberFormat="1" applyFont="1" applyFill="1" applyBorder="1" applyAlignment="1" applyProtection="1"/>
    <xf numFmtId="0" fontId="1" fillId="0" borderId="0" xfId="0" applyNumberFormat="1" applyFont="1" applyFill="1" applyBorder="1"/>
    <xf numFmtId="0" fontId="1" fillId="0" borderId="0" xfId="0" applyNumberFormat="1" applyFont="1" applyFill="1" applyAlignment="1"/>
    <xf numFmtId="0" fontId="1" fillId="0" borderId="147" xfId="0" applyNumberFormat="1" applyFont="1" applyFill="1" applyBorder="1" applyAlignment="1" applyProtection="1"/>
    <xf numFmtId="42" fontId="2" fillId="0" borderId="151" xfId="0" applyNumberFormat="1" applyFont="1" applyFill="1" applyBorder="1" applyAlignment="1" applyProtection="1"/>
    <xf numFmtId="42" fontId="2" fillId="0" borderId="0" xfId="0" applyNumberFormat="1" applyFont="1" applyFill="1" applyBorder="1" applyProtection="1"/>
    <xf numFmtId="166" fontId="3" fillId="0" borderId="16" xfId="0" applyNumberFormat="1" applyFont="1" applyFill="1" applyBorder="1" applyAlignment="1" applyProtection="1"/>
    <xf numFmtId="42" fontId="2" fillId="0" borderId="22" xfId="0" applyNumberFormat="1" applyFont="1" applyFill="1" applyBorder="1" applyProtection="1"/>
    <xf numFmtId="42" fontId="2" fillId="0" borderId="12" xfId="0" applyNumberFormat="1" applyFont="1" applyFill="1" applyBorder="1" applyProtection="1"/>
    <xf numFmtId="166" fontId="3" fillId="0" borderId="20" xfId="0" applyNumberFormat="1" applyFont="1" applyFill="1" applyBorder="1" applyAlignment="1" applyProtection="1"/>
    <xf numFmtId="0" fontId="2" fillId="0" borderId="158" xfId="0" applyNumberFormat="1" applyFont="1" applyFill="1" applyBorder="1" applyAlignment="1" applyProtection="1"/>
    <xf numFmtId="0" fontId="2" fillId="0" borderId="147" xfId="0" applyNumberFormat="1" applyFont="1" applyFill="1" applyBorder="1" applyAlignment="1" applyProtection="1"/>
    <xf numFmtId="42" fontId="1" fillId="0" borderId="144" xfId="0" applyNumberFormat="1" applyFont="1" applyFill="1" applyBorder="1" applyAlignment="1" applyProtection="1"/>
    <xf numFmtId="42" fontId="1" fillId="0" borderId="155" xfId="0" applyNumberFormat="1" applyFont="1" applyFill="1" applyBorder="1" applyAlignment="1" applyProtection="1"/>
    <xf numFmtId="42" fontId="1" fillId="0" borderId="148" xfId="0" applyNumberFormat="1" applyFont="1" applyFill="1" applyBorder="1" applyAlignment="1" applyProtection="1"/>
    <xf numFmtId="0" fontId="1" fillId="0" borderId="158" xfId="0" applyNumberFormat="1" applyFont="1" applyFill="1" applyBorder="1" applyAlignment="1" applyProtection="1"/>
    <xf numFmtId="42" fontId="1" fillId="0" borderId="159" xfId="0" applyNumberFormat="1" applyFont="1" applyFill="1" applyBorder="1" applyAlignment="1" applyProtection="1"/>
    <xf numFmtId="42" fontId="1" fillId="0" borderId="160" xfId="0" applyNumberFormat="1" applyFont="1" applyFill="1" applyBorder="1" applyAlignment="1" applyProtection="1"/>
    <xf numFmtId="42" fontId="1" fillId="0" borderId="161" xfId="0" applyNumberFormat="1" applyFont="1" applyFill="1" applyBorder="1" applyProtection="1"/>
    <xf numFmtId="0" fontId="1" fillId="0" borderId="7" xfId="0" applyNumberFormat="1" applyFont="1" applyFill="1" applyBorder="1" applyAlignment="1" applyProtection="1"/>
    <xf numFmtId="42" fontId="2" fillId="0" borderId="36" xfId="0" applyNumberFormat="1" applyFont="1" applyFill="1" applyBorder="1" applyAlignment="1" applyProtection="1"/>
    <xf numFmtId="3" fontId="2" fillId="0" borderId="12" xfId="0" applyNumberFormat="1" applyFont="1" applyFill="1" applyBorder="1" applyAlignment="1" applyProtection="1"/>
    <xf numFmtId="42" fontId="2" fillId="0" borderId="22" xfId="0" applyNumberFormat="1" applyFont="1" applyFill="1" applyBorder="1" applyAlignment="1" applyProtection="1"/>
    <xf numFmtId="3" fontId="2" fillId="0" borderId="37" xfId="0" applyNumberFormat="1" applyFont="1" applyFill="1" applyBorder="1" applyAlignment="1" applyProtection="1"/>
    <xf numFmtId="3" fontId="2" fillId="0" borderId="13" xfId="0" applyNumberFormat="1" applyFont="1" applyFill="1" applyBorder="1" applyAlignment="1" applyProtection="1"/>
    <xf numFmtId="42" fontId="2" fillId="0" borderId="37" xfId="0" applyNumberFormat="1" applyFont="1" applyFill="1" applyBorder="1" applyAlignment="1" applyProtection="1"/>
    <xf numFmtId="42" fontId="2" fillId="0" borderId="153" xfId="0" applyNumberFormat="1" applyFont="1" applyFill="1" applyBorder="1" applyAlignment="1" applyProtection="1"/>
    <xf numFmtId="42" fontId="2" fillId="0" borderId="163" xfId="0" applyNumberFormat="1" applyFont="1" applyFill="1" applyBorder="1" applyAlignment="1" applyProtection="1"/>
    <xf numFmtId="42" fontId="2" fillId="0" borderId="164" xfId="0" applyNumberFormat="1" applyFont="1" applyFill="1" applyBorder="1" applyAlignment="1" applyProtection="1"/>
    <xf numFmtId="42" fontId="2" fillId="0" borderId="165" xfId="0" applyNumberFormat="1" applyFont="1" applyFill="1" applyBorder="1" applyAlignment="1" applyProtection="1"/>
    <xf numFmtId="42" fontId="1" fillId="0" borderId="151" xfId="0" applyNumberFormat="1" applyFont="1" applyFill="1" applyBorder="1" applyAlignment="1" applyProtection="1"/>
    <xf numFmtId="42" fontId="1" fillId="0" borderId="145" xfId="0" applyNumberFormat="1" applyFont="1" applyFill="1" applyBorder="1" applyProtection="1"/>
    <xf numFmtId="42" fontId="2" fillId="0" borderId="166" xfId="0" applyNumberFormat="1" applyFont="1" applyFill="1" applyBorder="1" applyAlignment="1" applyProtection="1"/>
    <xf numFmtId="42" fontId="2" fillId="0" borderId="167" xfId="0" applyNumberFormat="1" applyFont="1" applyFill="1" applyBorder="1" applyAlignment="1" applyProtection="1"/>
    <xf numFmtId="42" fontId="2" fillId="0" borderId="148" xfId="0" applyNumberFormat="1" applyFont="1" applyFill="1" applyBorder="1" applyAlignment="1" applyProtection="1"/>
    <xf numFmtId="0" fontId="2" fillId="0" borderId="7" xfId="0" applyNumberFormat="1" applyFont="1" applyFill="1" applyBorder="1" applyProtection="1"/>
    <xf numFmtId="42" fontId="2" fillId="0" borderId="0" xfId="0" applyNumberFormat="1" applyFont="1" applyFill="1" applyBorder="1" applyAlignment="1" applyProtection="1"/>
    <xf numFmtId="42" fontId="2" fillId="0" borderId="12" xfId="0" applyNumberFormat="1" applyFont="1" applyFill="1" applyBorder="1" applyAlignment="1" applyProtection="1"/>
    <xf numFmtId="0" fontId="1" fillId="0" borderId="147" xfId="0" applyNumberFormat="1" applyFont="1" applyFill="1" applyBorder="1" applyProtection="1"/>
    <xf numFmtId="42" fontId="1" fillId="0" borderId="168" xfId="0" applyNumberFormat="1" applyFont="1" applyBorder="1" applyAlignment="1" applyProtection="1"/>
    <xf numFmtId="42" fontId="1" fillId="0" borderId="160" xfId="0" applyNumberFormat="1" applyFont="1" applyBorder="1" applyAlignment="1" applyProtection="1"/>
    <xf numFmtId="42" fontId="1" fillId="0" borderId="148" xfId="0" applyNumberFormat="1" applyFont="1" applyBorder="1" applyProtection="1"/>
    <xf numFmtId="42" fontId="1" fillId="0" borderId="159" xfId="0" applyNumberFormat="1" applyFont="1" applyBorder="1" applyAlignment="1" applyProtection="1"/>
    <xf numFmtId="42" fontId="1" fillId="0" borderId="12" xfId="0" applyNumberFormat="1" applyFont="1" applyBorder="1" applyAlignment="1" applyProtection="1"/>
    <xf numFmtId="42" fontId="1" fillId="0" borderId="48" xfId="0" applyNumberFormat="1" applyFont="1" applyBorder="1" applyAlignment="1" applyProtection="1"/>
    <xf numFmtId="166" fontId="4" fillId="0" borderId="146" xfId="0" applyNumberFormat="1" applyFont="1" applyBorder="1" applyAlignment="1" applyProtection="1"/>
    <xf numFmtId="164" fontId="1" fillId="0" borderId="145" xfId="0" applyNumberFormat="1" applyFont="1" applyBorder="1" applyAlignment="1" applyProtection="1"/>
    <xf numFmtId="166" fontId="4" fillId="0" borderId="145" xfId="0" applyNumberFormat="1" applyFont="1" applyBorder="1" applyAlignment="1" applyProtection="1"/>
    <xf numFmtId="166" fontId="4" fillId="0" borderId="153" xfId="0" applyNumberFormat="1" applyFont="1" applyBorder="1" applyAlignment="1" applyProtection="1"/>
    <xf numFmtId="164" fontId="1" fillId="0" borderId="153" xfId="0" applyNumberFormat="1" applyFont="1" applyBorder="1" applyAlignment="1" applyProtection="1"/>
    <xf numFmtId="9" fontId="2" fillId="0" borderId="8" xfId="0" applyNumberFormat="1" applyFont="1" applyBorder="1" applyAlignment="1" applyProtection="1">
      <alignment horizontal="centerContinuous"/>
    </xf>
    <xf numFmtId="9" fontId="1" fillId="0" borderId="145" xfId="0" applyNumberFormat="1" applyFont="1" applyBorder="1" applyAlignment="1" applyProtection="1">
      <alignment horizontal="center"/>
    </xf>
    <xf numFmtId="9" fontId="1" fillId="0" borderId="146" xfId="0" applyNumberFormat="1" applyFont="1" applyBorder="1" applyAlignment="1" applyProtection="1">
      <alignment horizontal="center"/>
    </xf>
    <xf numFmtId="9" fontId="2" fillId="0" borderId="145" xfId="0" applyNumberFormat="1" applyFont="1" applyBorder="1" applyAlignment="1" applyProtection="1"/>
    <xf numFmtId="9" fontId="2" fillId="0" borderId="146" xfId="0" applyNumberFormat="1" applyFont="1" applyBorder="1" applyAlignment="1" applyProtection="1"/>
    <xf numFmtId="9" fontId="3" fillId="0" borderId="141" xfId="0" applyNumberFormat="1" applyFont="1" applyBorder="1" applyAlignment="1" applyProtection="1"/>
    <xf numFmtId="9" fontId="3" fillId="0" borderId="148" xfId="0" applyNumberFormat="1" applyFont="1" applyBorder="1" applyAlignment="1" applyProtection="1"/>
    <xf numFmtId="9" fontId="3" fillId="0" borderId="150" xfId="0" applyNumberFormat="1" applyFont="1" applyBorder="1" applyAlignment="1" applyProtection="1"/>
    <xf numFmtId="3" fontId="2" fillId="0" borderId="151" xfId="0" applyNumberFormat="1" applyFont="1" applyBorder="1" applyAlignment="1" applyProtection="1"/>
    <xf numFmtId="9" fontId="3" fillId="0" borderId="145" xfId="0" applyNumberFormat="1" applyFont="1" applyBorder="1" applyAlignment="1" applyProtection="1"/>
    <xf numFmtId="41" fontId="2" fillId="0" borderId="155" xfId="0" applyNumberFormat="1" applyFont="1" applyBorder="1" applyAlignment="1" applyProtection="1"/>
    <xf numFmtId="9" fontId="3" fillId="0" borderId="153" xfId="0" applyNumberFormat="1" applyFont="1" applyBorder="1" applyAlignment="1" applyProtection="1"/>
    <xf numFmtId="9" fontId="3" fillId="0" borderId="146" xfId="0" applyNumberFormat="1" applyFont="1" applyBorder="1" applyAlignment="1" applyProtection="1"/>
    <xf numFmtId="3" fontId="2" fillId="0" borderId="144" xfId="0" applyNumberFormat="1" applyFont="1" applyBorder="1" applyAlignment="1" applyProtection="1"/>
    <xf numFmtId="41" fontId="2" fillId="0" borderId="144" xfId="0" applyNumberFormat="1" applyFont="1" applyBorder="1" applyAlignment="1" applyProtection="1"/>
    <xf numFmtId="41" fontId="2" fillId="0" borderId="145" xfId="0" applyNumberFormat="1" applyFont="1" applyBorder="1" applyAlignment="1" applyProtection="1"/>
    <xf numFmtId="41" fontId="2" fillId="0" borderId="157" xfId="0" applyNumberFormat="1" applyFont="1" applyBorder="1" applyAlignment="1" applyProtection="1"/>
    <xf numFmtId="9" fontId="2" fillId="0" borderId="153" xfId="0" applyNumberFormat="1" applyFont="1" applyBorder="1" applyAlignment="1" applyProtection="1"/>
    <xf numFmtId="41" fontId="2" fillId="0" borderId="144" xfId="0" applyNumberFormat="1" applyFont="1" applyBorder="1" applyProtection="1"/>
    <xf numFmtId="41" fontId="2" fillId="0" borderId="155" xfId="0" applyNumberFormat="1" applyFont="1" applyBorder="1" applyProtection="1"/>
    <xf numFmtId="41" fontId="2" fillId="0" borderId="145" xfId="0" applyNumberFormat="1" applyFont="1" applyBorder="1" applyProtection="1"/>
    <xf numFmtId="9" fontId="4" fillId="0" borderId="141" xfId="0" applyNumberFormat="1" applyFont="1" applyBorder="1" applyAlignment="1" applyProtection="1"/>
    <xf numFmtId="9" fontId="4" fillId="0" borderId="148" xfId="0" applyNumberFormat="1" applyFont="1" applyBorder="1" applyAlignment="1" applyProtection="1"/>
    <xf numFmtId="9" fontId="4" fillId="0" borderId="150" xfId="0" applyNumberFormat="1" applyFont="1" applyBorder="1" applyAlignment="1" applyProtection="1"/>
    <xf numFmtId="41" fontId="1" fillId="0" borderId="144" xfId="0" applyNumberFormat="1" applyFont="1" applyBorder="1" applyAlignment="1" applyProtection="1"/>
    <xf numFmtId="41" fontId="1" fillId="0" borderId="155" xfId="0" applyNumberFormat="1" applyFont="1" applyBorder="1" applyAlignment="1" applyProtection="1"/>
    <xf numFmtId="41" fontId="1" fillId="0" borderId="148" xfId="0" applyNumberFormat="1" applyFont="1" applyBorder="1" applyAlignment="1" applyProtection="1"/>
    <xf numFmtId="41" fontId="2" fillId="0" borderId="106" xfId="0" applyNumberFormat="1" applyFont="1" applyFill="1" applyBorder="1" applyAlignment="1" applyProtection="1"/>
    <xf numFmtId="3" fontId="2" fillId="0" borderId="107" xfId="0" applyNumberFormat="1" applyFont="1" applyFill="1" applyBorder="1" applyAlignment="1" applyProtection="1"/>
    <xf numFmtId="3" fontId="2" fillId="0" borderId="165" xfId="0" applyNumberFormat="1" applyFont="1" applyFill="1" applyBorder="1" applyAlignment="1" applyProtection="1"/>
    <xf numFmtId="3" fontId="2" fillId="0" borderId="155" xfId="0" applyNumberFormat="1" applyFont="1" applyBorder="1" applyAlignment="1" applyProtection="1"/>
    <xf numFmtId="41" fontId="2" fillId="0" borderId="166" xfId="0" applyNumberFormat="1" applyFont="1" applyBorder="1" applyAlignment="1" applyProtection="1"/>
    <xf numFmtId="41" fontId="2" fillId="0" borderId="167" xfId="0" applyNumberFormat="1" applyFont="1" applyBorder="1" applyAlignment="1" applyProtection="1"/>
    <xf numFmtId="41" fontId="2" fillId="0" borderId="148" xfId="0" applyNumberFormat="1" applyFont="1" applyBorder="1" applyAlignment="1" applyProtection="1"/>
    <xf numFmtId="3" fontId="2" fillId="0" borderId="155" xfId="0" applyNumberFormat="1" applyFont="1" applyBorder="1" applyProtection="1"/>
    <xf numFmtId="3" fontId="2" fillId="0" borderId="145" xfId="0" applyNumberFormat="1" applyFont="1" applyBorder="1" applyProtection="1"/>
    <xf numFmtId="41" fontId="2" fillId="0" borderId="151" xfId="0" applyNumberFormat="1" applyFont="1" applyBorder="1" applyAlignment="1" applyProtection="1"/>
    <xf numFmtId="9" fontId="4" fillId="0" borderId="146" xfId="0" applyNumberFormat="1" applyFont="1" applyBorder="1" applyAlignment="1" applyProtection="1"/>
    <xf numFmtId="41" fontId="1" fillId="0" borderId="168" xfId="0" applyNumberFormat="1" applyFont="1" applyBorder="1" applyAlignment="1" applyProtection="1"/>
    <xf numFmtId="41" fontId="1" fillId="0" borderId="159" xfId="0" applyNumberFormat="1" applyFont="1" applyBorder="1" applyAlignment="1" applyProtection="1"/>
    <xf numFmtId="41" fontId="1" fillId="0" borderId="145" xfId="0" applyNumberFormat="1" applyFont="1" applyBorder="1" applyAlignment="1" applyProtection="1"/>
    <xf numFmtId="9" fontId="4" fillId="0" borderId="170" xfId="0" applyNumberFormat="1" applyFont="1" applyBorder="1" applyAlignment="1" applyProtection="1"/>
    <xf numFmtId="9" fontId="4" fillId="0" borderId="171" xfId="0" applyNumberFormat="1" applyFont="1" applyBorder="1" applyAlignment="1" applyProtection="1"/>
    <xf numFmtId="9" fontId="4" fillId="0" borderId="172" xfId="0" applyNumberFormat="1" applyFont="1" applyBorder="1" applyAlignment="1" applyProtection="1"/>
    <xf numFmtId="164" fontId="1" fillId="0" borderId="107" xfId="0" applyNumberFormat="1" applyFont="1" applyBorder="1" applyAlignment="1" applyProtection="1"/>
    <xf numFmtId="164" fontId="2" fillId="0" borderId="181" xfId="0" applyNumberFormat="1" applyFont="1" applyBorder="1" applyAlignment="1" applyProtection="1"/>
    <xf numFmtId="0" fontId="2" fillId="0" borderId="181" xfId="0" applyNumberFormat="1" applyFont="1" applyBorder="1" applyAlignment="1" applyProtection="1"/>
    <xf numFmtId="0" fontId="2" fillId="0" borderId="182" xfId="0" applyNumberFormat="1" applyFont="1" applyBorder="1" applyAlignment="1" applyProtection="1"/>
    <xf numFmtId="166" fontId="4" fillId="0" borderId="183" xfId="0" applyNumberFormat="1" applyFont="1" applyBorder="1" applyAlignment="1" applyProtection="1"/>
    <xf numFmtId="0" fontId="2" fillId="0" borderId="53" xfId="0" applyNumberFormat="1" applyFont="1" applyBorder="1" applyAlignment="1" applyProtection="1"/>
    <xf numFmtId="0" fontId="2" fillId="0" borderId="184" xfId="0" applyNumberFormat="1" applyFont="1" applyBorder="1" applyAlignment="1" applyProtection="1"/>
    <xf numFmtId="164" fontId="1" fillId="0" borderId="185" xfId="0" applyNumberFormat="1" applyFont="1" applyBorder="1" applyAlignment="1" applyProtection="1"/>
    <xf numFmtId="0" fontId="2" fillId="0" borderId="186" xfId="0" applyNumberFormat="1" applyFont="1" applyBorder="1" applyAlignment="1" applyProtection="1"/>
    <xf numFmtId="164" fontId="2" fillId="0" borderId="186" xfId="0" applyNumberFormat="1" applyFont="1" applyBorder="1" applyAlignment="1" applyProtection="1"/>
    <xf numFmtId="0" fontId="2" fillId="0" borderId="187" xfId="0" applyNumberFormat="1" applyFont="1" applyBorder="1" applyAlignment="1" applyProtection="1"/>
    <xf numFmtId="164" fontId="2" fillId="0" borderId="185" xfId="0" applyNumberFormat="1" applyFont="1" applyBorder="1" applyAlignment="1" applyProtection="1"/>
    <xf numFmtId="166" fontId="4" fillId="0" borderId="188" xfId="0" applyNumberFormat="1" applyFont="1" applyBorder="1" applyAlignment="1" applyProtection="1"/>
    <xf numFmtId="164" fontId="2" fillId="0" borderId="151" xfId="0" applyNumberFormat="1" applyFont="1" applyFill="1" applyBorder="1" applyAlignment="1" applyProtection="1"/>
    <xf numFmtId="164" fontId="2" fillId="0" borderId="155" xfId="0" applyNumberFormat="1" applyFont="1" applyFill="1" applyBorder="1" applyAlignment="1" applyProtection="1"/>
    <xf numFmtId="164" fontId="2" fillId="0" borderId="153" xfId="0" applyNumberFormat="1" applyFont="1" applyFill="1" applyBorder="1" applyAlignment="1" applyProtection="1"/>
    <xf numFmtId="164" fontId="2" fillId="0" borderId="144" xfId="0" applyNumberFormat="1" applyFont="1" applyFill="1" applyBorder="1" applyAlignment="1" applyProtection="1"/>
    <xf numFmtId="164" fontId="2" fillId="0" borderId="145" xfId="0" applyNumberFormat="1" applyFont="1" applyFill="1" applyBorder="1" applyAlignment="1" applyProtection="1"/>
    <xf numFmtId="164" fontId="1" fillId="0" borderId="168" xfId="0" applyNumberFormat="1" applyFont="1" applyFill="1" applyBorder="1" applyAlignment="1" applyProtection="1"/>
    <xf numFmtId="164" fontId="1" fillId="0" borderId="159" xfId="0" applyNumberFormat="1" applyFont="1" applyFill="1" applyBorder="1" applyAlignment="1" applyProtection="1"/>
    <xf numFmtId="164" fontId="1" fillId="0" borderId="145" xfId="0" applyNumberFormat="1" applyFont="1" applyFill="1" applyBorder="1" applyAlignment="1" applyProtection="1"/>
    <xf numFmtId="164" fontId="1" fillId="0" borderId="144" xfId="0" applyNumberFormat="1" applyFont="1" applyFill="1" applyBorder="1" applyAlignment="1" applyProtection="1"/>
    <xf numFmtId="164" fontId="1" fillId="0" borderId="155" xfId="0" applyNumberFormat="1" applyFont="1" applyFill="1" applyBorder="1" applyAlignment="1" applyProtection="1"/>
    <xf numFmtId="164" fontId="2" fillId="0" borderId="5" xfId="0" applyNumberFormat="1" applyFont="1" applyFill="1" applyBorder="1" applyAlignment="1" applyProtection="1"/>
    <xf numFmtId="164" fontId="2" fillId="0" borderId="0" xfId="0" applyNumberFormat="1" applyFont="1" applyFill="1" applyBorder="1" applyAlignment="1" applyProtection="1"/>
    <xf numFmtId="164" fontId="1" fillId="0" borderId="0" xfId="0" applyNumberFormat="1" applyFont="1" applyFill="1" applyBorder="1" applyAlignment="1" applyProtection="1">
      <alignment horizontal="centerContinuous"/>
    </xf>
    <xf numFmtId="164" fontId="1" fillId="0" borderId="144" xfId="0" applyNumberFormat="1" applyFont="1" applyFill="1" applyBorder="1" applyAlignment="1" applyProtection="1">
      <alignment horizontal="center"/>
    </xf>
    <xf numFmtId="164" fontId="1" fillId="0" borderId="0" xfId="0" applyNumberFormat="1" applyFont="1" applyFill="1" applyBorder="1" applyAlignment="1" applyProtection="1">
      <alignment horizontal="center"/>
    </xf>
    <xf numFmtId="164" fontId="2" fillId="0" borderId="0" xfId="0" applyNumberFormat="1" applyFont="1" applyFill="1" applyBorder="1" applyProtection="1"/>
    <xf numFmtId="42" fontId="2" fillId="0" borderId="1" xfId="0" applyNumberFormat="1" applyFont="1" applyFill="1" applyBorder="1" applyAlignment="1" applyProtection="1"/>
    <xf numFmtId="42" fontId="2" fillId="0" borderId="24" xfId="0" applyNumberFormat="1" applyFont="1" applyBorder="1" applyProtection="1"/>
    <xf numFmtId="42" fontId="2" fillId="0" borderId="106" xfId="0" applyNumberFormat="1" applyFont="1" applyFill="1" applyBorder="1" applyAlignment="1" applyProtection="1"/>
    <xf numFmtId="42" fontId="2" fillId="0" borderId="107" xfId="0" applyNumberFormat="1" applyFont="1" applyFill="1" applyBorder="1" applyAlignment="1" applyProtection="1"/>
    <xf numFmtId="42" fontId="1" fillId="0" borderId="168" xfId="0" applyNumberFormat="1" applyFont="1" applyFill="1" applyBorder="1" applyAlignment="1" applyProtection="1"/>
    <xf numFmtId="166" fontId="4" fillId="0" borderId="146" xfId="0" applyNumberFormat="1" applyFont="1" applyFill="1" applyBorder="1" applyAlignment="1" applyProtection="1"/>
    <xf numFmtId="42" fontId="1" fillId="0" borderId="145" xfId="0" applyNumberFormat="1" applyFont="1" applyBorder="1" applyAlignment="1" applyProtection="1"/>
    <xf numFmtId="42" fontId="1" fillId="0" borderId="48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8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Continuous"/>
    </xf>
    <xf numFmtId="164" fontId="2" fillId="0" borderId="0" xfId="0" applyNumberFormat="1" applyFont="1" applyFill="1" applyBorder="1" applyAlignment="1" applyProtection="1">
      <alignment horizontal="centerContinuous"/>
    </xf>
    <xf numFmtId="0" fontId="2" fillId="0" borderId="8" xfId="0" applyNumberFormat="1" applyFont="1" applyFill="1" applyBorder="1" applyAlignment="1" applyProtection="1">
      <alignment horizontal="centerContinuous"/>
    </xf>
    <xf numFmtId="0" fontId="1" fillId="0" borderId="145" xfId="0" applyNumberFormat="1" applyFont="1" applyFill="1" applyBorder="1" applyAlignment="1" applyProtection="1">
      <alignment horizontal="center"/>
    </xf>
    <xf numFmtId="164" fontId="1" fillId="0" borderId="145" xfId="0" applyNumberFormat="1" applyFont="1" applyFill="1" applyBorder="1" applyAlignment="1" applyProtection="1">
      <alignment horizontal="center"/>
    </xf>
    <xf numFmtId="0" fontId="1" fillId="0" borderId="146" xfId="0" applyNumberFormat="1" applyFont="1" applyFill="1" applyBorder="1" applyAlignment="1" applyProtection="1">
      <alignment horizontal="center"/>
    </xf>
    <xf numFmtId="0" fontId="1" fillId="0" borderId="12" xfId="0" applyNumberFormat="1" applyFont="1" applyFill="1" applyBorder="1" applyAlignment="1" applyProtection="1">
      <alignment horizontal="center"/>
    </xf>
    <xf numFmtId="164" fontId="1" fillId="0" borderId="12" xfId="0" applyNumberFormat="1" applyFont="1" applyFill="1" applyBorder="1" applyAlignment="1" applyProtection="1">
      <alignment horizontal="center"/>
    </xf>
    <xf numFmtId="0" fontId="1" fillId="0" borderId="13" xfId="0" applyNumberFormat="1" applyFont="1" applyFill="1" applyBorder="1" applyAlignment="1" applyProtection="1">
      <alignment horizontal="center"/>
    </xf>
    <xf numFmtId="0" fontId="2" fillId="0" borderId="145" xfId="0" applyNumberFormat="1" applyFont="1" applyFill="1" applyBorder="1" applyAlignment="1" applyProtection="1"/>
    <xf numFmtId="0" fontId="2" fillId="0" borderId="146" xfId="0" applyNumberFormat="1" applyFont="1" applyFill="1" applyBorder="1" applyAlignment="1" applyProtection="1"/>
    <xf numFmtId="165" fontId="2" fillId="0" borderId="12" xfId="0" applyNumberFormat="1" applyFont="1" applyFill="1" applyBorder="1" applyProtection="1"/>
    <xf numFmtId="164" fontId="2" fillId="0" borderId="12" xfId="0" applyNumberFormat="1" applyFont="1" applyFill="1" applyBorder="1" applyProtection="1"/>
    <xf numFmtId="0" fontId="2" fillId="0" borderId="12" xfId="0" applyNumberFormat="1" applyFont="1" applyFill="1" applyBorder="1" applyProtection="1"/>
    <xf numFmtId="0" fontId="2" fillId="0" borderId="13" xfId="0" applyNumberFormat="1" applyFont="1" applyFill="1" applyBorder="1" applyProtection="1"/>
    <xf numFmtId="164" fontId="2" fillId="0" borderId="1" xfId="0" applyNumberFormat="1" applyFont="1" applyFill="1" applyBorder="1" applyAlignment="1" applyProtection="1"/>
    <xf numFmtId="164" fontId="2" fillId="0" borderId="17" xfId="0" applyNumberFormat="1" applyFont="1" applyFill="1" applyBorder="1" applyAlignment="1" applyProtection="1"/>
    <xf numFmtId="164" fontId="2" fillId="0" borderId="19" xfId="0" applyNumberFormat="1" applyFont="1" applyFill="1" applyBorder="1" applyProtection="1"/>
    <xf numFmtId="164" fontId="2" fillId="0" borderId="22" xfId="0" applyNumberFormat="1" applyFont="1" applyFill="1" applyBorder="1" applyAlignment="1" applyProtection="1"/>
    <xf numFmtId="164" fontId="2" fillId="0" borderId="24" xfId="0" applyNumberFormat="1" applyFont="1" applyFill="1" applyBorder="1" applyProtection="1"/>
    <xf numFmtId="166" fontId="3" fillId="0" borderId="145" xfId="0" applyNumberFormat="1" applyFont="1" applyFill="1" applyBorder="1" applyAlignment="1" applyProtection="1"/>
    <xf numFmtId="166" fontId="3" fillId="0" borderId="153" xfId="0" applyNumberFormat="1" applyFont="1" applyFill="1" applyBorder="1" applyAlignment="1" applyProtection="1"/>
    <xf numFmtId="166" fontId="3" fillId="0" borderId="146" xfId="0" applyNumberFormat="1" applyFont="1" applyFill="1" applyBorder="1" applyAlignment="1" applyProtection="1"/>
    <xf numFmtId="164" fontId="2" fillId="0" borderId="12" xfId="0" applyNumberFormat="1" applyFont="1" applyFill="1" applyBorder="1" applyAlignment="1" applyProtection="1"/>
    <xf numFmtId="164" fontId="2" fillId="0" borderId="157" xfId="0" applyNumberFormat="1" applyFont="1" applyFill="1" applyBorder="1" applyAlignment="1" applyProtection="1"/>
    <xf numFmtId="164" fontId="2" fillId="0" borderId="144" xfId="0" applyNumberFormat="1" applyFont="1" applyFill="1" applyBorder="1" applyProtection="1"/>
    <xf numFmtId="164" fontId="2" fillId="0" borderId="155" xfId="0" applyNumberFormat="1" applyFont="1" applyFill="1" applyBorder="1" applyProtection="1"/>
    <xf numFmtId="164" fontId="2" fillId="0" borderId="145" xfId="0" applyNumberFormat="1" applyFont="1" applyFill="1" applyBorder="1" applyProtection="1"/>
    <xf numFmtId="164" fontId="1" fillId="0" borderId="144" xfId="0" applyNumberFormat="1" applyFont="1" applyFill="1" applyBorder="1" applyProtection="1"/>
    <xf numFmtId="164" fontId="2" fillId="0" borderId="22" xfId="0" applyNumberFormat="1" applyFont="1" applyFill="1" applyBorder="1" applyProtection="1"/>
    <xf numFmtId="164" fontId="1" fillId="0" borderId="148" xfId="0" applyNumberFormat="1" applyFont="1" applyFill="1" applyBorder="1" applyAlignment="1" applyProtection="1"/>
    <xf numFmtId="164" fontId="1" fillId="0" borderId="161" xfId="0" applyNumberFormat="1" applyFont="1" applyFill="1" applyBorder="1" applyProtection="1"/>
    <xf numFmtId="164" fontId="2" fillId="0" borderId="36" xfId="0" applyNumberFormat="1" applyFont="1" applyFill="1" applyBorder="1" applyAlignment="1" applyProtection="1"/>
    <xf numFmtId="164" fontId="2" fillId="0" borderId="37" xfId="0" applyNumberFormat="1" applyFont="1" applyFill="1" applyBorder="1" applyAlignment="1" applyProtection="1"/>
    <xf numFmtId="164" fontId="1" fillId="0" borderId="151" xfId="0" applyNumberFormat="1" applyFont="1" applyFill="1" applyBorder="1" applyAlignment="1" applyProtection="1"/>
    <xf numFmtId="164" fontId="1" fillId="0" borderId="145" xfId="0" applyNumberFormat="1" applyFont="1" applyFill="1" applyBorder="1" applyProtection="1"/>
    <xf numFmtId="164" fontId="2" fillId="0" borderId="166" xfId="0" applyNumberFormat="1" applyFont="1" applyFill="1" applyBorder="1" applyAlignment="1" applyProtection="1"/>
    <xf numFmtId="164" fontId="2" fillId="0" borderId="167" xfId="0" applyNumberFormat="1" applyFont="1" applyFill="1" applyBorder="1" applyAlignment="1" applyProtection="1"/>
    <xf numFmtId="164" fontId="2" fillId="0" borderId="148" xfId="0" applyNumberFormat="1" applyFont="1" applyFill="1" applyBorder="1" applyAlignment="1" applyProtection="1"/>
    <xf numFmtId="164" fontId="1" fillId="0" borderId="160" xfId="0" applyNumberFormat="1" applyFont="1" applyFill="1" applyBorder="1" applyAlignment="1" applyProtection="1"/>
    <xf numFmtId="166" fontId="4" fillId="0" borderId="161" xfId="0" applyNumberFormat="1" applyFont="1" applyFill="1" applyBorder="1" applyAlignment="1" applyProtection="1"/>
    <xf numFmtId="166" fontId="4" fillId="0" borderId="189" xfId="0" applyNumberFormat="1" applyFont="1" applyFill="1" applyBorder="1" applyAlignment="1" applyProtection="1"/>
    <xf numFmtId="166" fontId="4" fillId="0" borderId="183" xfId="0" applyNumberFormat="1" applyFont="1" applyFill="1" applyBorder="1" applyAlignment="1" applyProtection="1"/>
    <xf numFmtId="0" fontId="1" fillId="0" borderId="190" xfId="0" applyNumberFormat="1" applyFont="1" applyBorder="1" applyAlignment="1" applyProtection="1">
      <alignment horizontal="center"/>
    </xf>
    <xf numFmtId="0" fontId="2" fillId="0" borderId="190" xfId="0" applyNumberFormat="1" applyFont="1" applyBorder="1" applyAlignment="1" applyProtection="1"/>
    <xf numFmtId="166" fontId="3" fillId="0" borderId="191" xfId="0" applyNumberFormat="1" applyFont="1" applyBorder="1" applyAlignment="1" applyProtection="1"/>
    <xf numFmtId="166" fontId="3" fillId="0" borderId="190" xfId="0" applyNumberFormat="1" applyFont="1" applyBorder="1" applyAlignment="1" applyProtection="1"/>
    <xf numFmtId="3" fontId="2" fillId="0" borderId="190" xfId="0" applyNumberFormat="1" applyFont="1" applyBorder="1" applyAlignment="1" applyProtection="1"/>
    <xf numFmtId="166" fontId="4" fillId="0" borderId="191" xfId="0" applyNumberFormat="1" applyFont="1" applyBorder="1" applyAlignment="1" applyProtection="1"/>
    <xf numFmtId="166" fontId="4" fillId="0" borderId="192" xfId="0" applyNumberFormat="1" applyFont="1" applyBorder="1" applyAlignment="1" applyProtection="1"/>
    <xf numFmtId="166" fontId="4" fillId="0" borderId="193" xfId="0" applyNumberFormat="1" applyFont="1" applyBorder="1" applyAlignment="1" applyProtection="1"/>
    <xf numFmtId="166" fontId="4" fillId="0" borderId="194" xfId="0" applyNumberFormat="1" applyFont="1" applyBorder="1" applyAlignment="1" applyProtection="1"/>
    <xf numFmtId="6" fontId="1" fillId="0" borderId="144" xfId="0" applyNumberFormat="1" applyFont="1" applyBorder="1" applyAlignment="1" applyProtection="1">
      <alignment horizontal="center"/>
    </xf>
    <xf numFmtId="6" fontId="1" fillId="0" borderId="145" xfId="0" applyNumberFormat="1" applyFont="1" applyBorder="1" applyAlignment="1" applyProtection="1">
      <alignment horizontal="center"/>
    </xf>
    <xf numFmtId="6" fontId="2" fillId="0" borderId="144" xfId="0" applyNumberFormat="1" applyFont="1" applyBorder="1" applyAlignment="1" applyProtection="1"/>
    <xf numFmtId="6" fontId="2" fillId="0" borderId="145" xfId="0" applyNumberFormat="1" applyFont="1" applyBorder="1" applyAlignment="1" applyProtection="1"/>
    <xf numFmtId="6" fontId="2" fillId="0" borderId="24" xfId="0" applyNumberFormat="1" applyFont="1" applyBorder="1" applyProtection="1"/>
    <xf numFmtId="6" fontId="2" fillId="0" borderId="151" xfId="0" applyNumberFormat="1" applyFont="1" applyBorder="1" applyAlignment="1" applyProtection="1"/>
    <xf numFmtId="6" fontId="2" fillId="0" borderId="155" xfId="0" applyNumberFormat="1" applyFont="1" applyBorder="1" applyAlignment="1" applyProtection="1"/>
    <xf numFmtId="6" fontId="2" fillId="0" borderId="157" xfId="0" applyNumberFormat="1" applyFont="1" applyBorder="1" applyAlignment="1" applyProtection="1"/>
    <xf numFmtId="6" fontId="2" fillId="0" borderId="144" xfId="0" applyNumberFormat="1" applyFont="1" applyBorder="1" applyProtection="1"/>
    <xf numFmtId="6" fontId="2" fillId="0" borderId="155" xfId="0" applyNumberFormat="1" applyFont="1" applyBorder="1" applyProtection="1"/>
    <xf numFmtId="6" fontId="2" fillId="0" borderId="145" xfId="0" applyNumberFormat="1" applyFont="1" applyBorder="1" applyProtection="1"/>
    <xf numFmtId="6" fontId="1" fillId="0" borderId="144" xfId="0" applyNumberFormat="1" applyFont="1" applyBorder="1" applyProtection="1"/>
    <xf numFmtId="6" fontId="1" fillId="0" borderId="144" xfId="0" applyNumberFormat="1" applyFont="1" applyBorder="1" applyAlignment="1" applyProtection="1"/>
    <xf numFmtId="6" fontId="1" fillId="0" borderId="155" xfId="0" applyNumberFormat="1" applyFont="1" applyBorder="1" applyAlignment="1" applyProtection="1"/>
    <xf numFmtId="6" fontId="1" fillId="0" borderId="148" xfId="0" applyNumberFormat="1" applyFont="1" applyBorder="1" applyAlignment="1" applyProtection="1"/>
    <xf numFmtId="6" fontId="1" fillId="0" borderId="159" xfId="0" applyNumberFormat="1" applyFont="1" applyBorder="1" applyAlignment="1" applyProtection="1"/>
    <xf numFmtId="6" fontId="1" fillId="0" borderId="161" xfId="0" applyNumberFormat="1" applyFont="1" applyBorder="1" applyProtection="1"/>
    <xf numFmtId="6" fontId="2" fillId="0" borderId="153" xfId="0" applyNumberFormat="1" applyFont="1" applyBorder="1" applyAlignment="1" applyProtection="1"/>
    <xf numFmtId="6" fontId="1" fillId="0" borderId="151" xfId="0" applyNumberFormat="1" applyFont="1" applyBorder="1" applyAlignment="1" applyProtection="1"/>
    <xf numFmtId="6" fontId="1" fillId="0" borderId="145" xfId="0" applyNumberFormat="1" applyFont="1" applyBorder="1" applyProtection="1"/>
    <xf numFmtId="6" fontId="2" fillId="0" borderId="166" xfId="0" applyNumberFormat="1" applyFont="1" applyBorder="1" applyAlignment="1" applyProtection="1"/>
    <xf numFmtId="6" fontId="2" fillId="0" borderId="167" xfId="0" applyNumberFormat="1" applyFont="1" applyBorder="1" applyAlignment="1" applyProtection="1"/>
    <xf numFmtId="6" fontId="2" fillId="0" borderId="148" xfId="0" applyNumberFormat="1" applyFont="1" applyBorder="1" applyAlignment="1" applyProtection="1"/>
    <xf numFmtId="6" fontId="1" fillId="0" borderId="168" xfId="0" applyNumberFormat="1" applyFont="1" applyBorder="1" applyAlignment="1" applyProtection="1"/>
    <xf numFmtId="6" fontId="1" fillId="0" borderId="160" xfId="0" applyNumberFormat="1" applyFont="1" applyBorder="1" applyAlignment="1" applyProtection="1"/>
    <xf numFmtId="6" fontId="1" fillId="0" borderId="145" xfId="0" applyNumberFormat="1" applyFont="1" applyBorder="1" applyAlignment="1" applyProtection="1"/>
    <xf numFmtId="164" fontId="1" fillId="0" borderId="48" xfId="0" applyNumberFormat="1" applyFont="1" applyFill="1" applyBorder="1" applyAlignment="1" applyProtection="1"/>
    <xf numFmtId="0" fontId="2" fillId="0" borderId="195" xfId="0" applyNumberFormat="1" applyFont="1" applyBorder="1" applyAlignment="1" applyProtection="1"/>
    <xf numFmtId="164" fontId="2" fillId="0" borderId="159" xfId="0" applyNumberFormat="1" applyFont="1" applyBorder="1" applyAlignment="1" applyProtection="1"/>
    <xf numFmtId="166" fontId="3" fillId="0" borderId="161" xfId="0" applyNumberFormat="1" applyFont="1" applyBorder="1" applyAlignment="1" applyProtection="1"/>
    <xf numFmtId="164" fontId="2" fillId="0" borderId="160" xfId="0" applyNumberFormat="1" applyFont="1" applyBorder="1" applyAlignment="1" applyProtection="1"/>
    <xf numFmtId="166" fontId="3" fillId="0" borderId="189" xfId="0" applyNumberFormat="1" applyFont="1" applyBorder="1" applyAlignment="1" applyProtection="1"/>
    <xf numFmtId="164" fontId="2" fillId="0" borderId="161" xfId="0" applyNumberFormat="1" applyFont="1" applyBorder="1" applyAlignment="1" applyProtection="1"/>
    <xf numFmtId="166" fontId="3" fillId="0" borderId="183" xfId="0" applyNumberFormat="1" applyFont="1" applyBorder="1" applyAlignment="1" applyProtection="1"/>
    <xf numFmtId="164" fontId="2" fillId="0" borderId="36" xfId="0" applyNumberFormat="1" applyFont="1" applyBorder="1" applyProtection="1"/>
    <xf numFmtId="6" fontId="1" fillId="0" borderId="159" xfId="0" applyNumberFormat="1" applyFont="1" applyBorder="1" applyProtection="1"/>
    <xf numFmtId="166" fontId="4" fillId="0" borderId="161" xfId="0" applyNumberFormat="1" applyFont="1" applyBorder="1" applyAlignment="1" applyProtection="1"/>
    <xf numFmtId="6" fontId="1" fillId="0" borderId="53" xfId="0" applyNumberFormat="1" applyFont="1" applyBorder="1" applyProtection="1"/>
    <xf numFmtId="166" fontId="4" fillId="0" borderId="196" xfId="0" applyNumberFormat="1" applyFont="1" applyBorder="1" applyAlignment="1" applyProtection="1"/>
    <xf numFmtId="164" fontId="1" fillId="0" borderId="142" xfId="0" applyNumberFormat="1" applyFont="1" applyBorder="1" applyProtection="1"/>
    <xf numFmtId="166" fontId="4" fillId="0" borderId="197" xfId="0" applyNumberFormat="1" applyFont="1" applyBorder="1" applyAlignment="1" applyProtection="1"/>
    <xf numFmtId="44" fontId="2" fillId="0" borderId="1" xfId="3" applyFont="1" applyBorder="1" applyAlignment="1" applyProtection="1"/>
    <xf numFmtId="44" fontId="2" fillId="0" borderId="17" xfId="3" applyFont="1" applyBorder="1" applyAlignment="1" applyProtection="1"/>
    <xf numFmtId="167" fontId="2" fillId="0" borderId="19" xfId="3" applyNumberFormat="1" applyFont="1" applyBorder="1" applyProtection="1"/>
    <xf numFmtId="168" fontId="2" fillId="0" borderId="0" xfId="2" applyNumberFormat="1" applyFont="1" applyBorder="1" applyAlignment="1" applyProtection="1"/>
    <xf numFmtId="43" fontId="2" fillId="0" borderId="22" xfId="2" applyFont="1" applyBorder="1" applyAlignment="1" applyProtection="1"/>
    <xf numFmtId="168" fontId="2" fillId="0" borderId="149" xfId="2" applyNumberFormat="1" applyFont="1" applyBorder="1" applyProtection="1"/>
    <xf numFmtId="168" fontId="2" fillId="0" borderId="151" xfId="2" applyNumberFormat="1" applyFont="1" applyBorder="1" applyAlignment="1" applyProtection="1"/>
    <xf numFmtId="43" fontId="2" fillId="0" borderId="155" xfId="2" applyFont="1" applyBorder="1" applyAlignment="1" applyProtection="1"/>
    <xf numFmtId="168" fontId="2" fillId="0" borderId="12" xfId="2" applyNumberFormat="1" applyFont="1" applyBorder="1" applyProtection="1"/>
    <xf numFmtId="168" fontId="2" fillId="0" borderId="12" xfId="2" applyNumberFormat="1" applyFont="1" applyBorder="1" applyAlignment="1" applyProtection="1"/>
    <xf numFmtId="168" fontId="2" fillId="0" borderId="144" xfId="2" applyNumberFormat="1" applyFont="1" applyBorder="1" applyAlignment="1" applyProtection="1"/>
    <xf numFmtId="168" fontId="2" fillId="0" borderId="145" xfId="2" applyNumberFormat="1" applyFont="1" applyBorder="1" applyAlignment="1" applyProtection="1"/>
    <xf numFmtId="168" fontId="2" fillId="0" borderId="157" xfId="2" applyNumberFormat="1" applyFont="1" applyBorder="1" applyAlignment="1" applyProtection="1"/>
    <xf numFmtId="168" fontId="2" fillId="0" borderId="144" xfId="2" applyNumberFormat="1" applyFont="1" applyBorder="1" applyProtection="1"/>
    <xf numFmtId="43" fontId="2" fillId="0" borderId="155" xfId="2" applyFont="1" applyBorder="1" applyProtection="1"/>
    <xf numFmtId="168" fontId="2" fillId="0" borderId="145" xfId="2" applyNumberFormat="1" applyFont="1" applyBorder="1" applyProtection="1"/>
    <xf numFmtId="168" fontId="1" fillId="0" borderId="144" xfId="2" applyNumberFormat="1" applyFont="1" applyBorder="1" applyProtection="1"/>
    <xf numFmtId="43" fontId="1" fillId="0" borderId="144" xfId="2" applyFont="1" applyBorder="1" applyProtection="1"/>
    <xf numFmtId="168" fontId="2" fillId="0" borderId="0" xfId="2" applyNumberFormat="1" applyFont="1" applyBorder="1" applyProtection="1"/>
    <xf numFmtId="43" fontId="2" fillId="0" borderId="22" xfId="2" applyFont="1" applyBorder="1" applyProtection="1"/>
    <xf numFmtId="168" fontId="1" fillId="0" borderId="144" xfId="2" applyNumberFormat="1" applyFont="1" applyBorder="1" applyAlignment="1" applyProtection="1"/>
    <xf numFmtId="43" fontId="1" fillId="0" borderId="155" xfId="2" applyFont="1" applyBorder="1" applyAlignment="1" applyProtection="1"/>
    <xf numFmtId="168" fontId="1" fillId="0" borderId="148" xfId="2" applyNumberFormat="1" applyFont="1" applyBorder="1" applyAlignment="1" applyProtection="1"/>
    <xf numFmtId="168" fontId="1" fillId="0" borderId="159" xfId="2" applyNumberFormat="1" applyFont="1" applyBorder="1" applyAlignment="1" applyProtection="1"/>
    <xf numFmtId="43" fontId="1" fillId="0" borderId="159" xfId="2" applyFont="1" applyBorder="1" applyAlignment="1" applyProtection="1"/>
    <xf numFmtId="168" fontId="1" fillId="0" borderId="161" xfId="2" applyNumberFormat="1" applyFont="1" applyBorder="1" applyProtection="1"/>
    <xf numFmtId="168" fontId="2" fillId="0" borderId="36" xfId="2" applyNumberFormat="1" applyFont="1" applyBorder="1" applyAlignment="1" applyProtection="1"/>
    <xf numFmtId="168" fontId="2" fillId="0" borderId="37" xfId="2" applyNumberFormat="1" applyFont="1" applyBorder="1" applyAlignment="1" applyProtection="1"/>
    <xf numFmtId="168" fontId="2" fillId="0" borderId="153" xfId="2" applyNumberFormat="1" applyFont="1" applyBorder="1" applyAlignment="1" applyProtection="1"/>
    <xf numFmtId="168" fontId="2" fillId="0" borderId="163" xfId="2" applyNumberFormat="1" applyFont="1" applyFill="1" applyBorder="1" applyAlignment="1" applyProtection="1"/>
    <xf numFmtId="43" fontId="2" fillId="0" borderId="164" xfId="2" applyFont="1" applyFill="1" applyBorder="1" applyAlignment="1" applyProtection="1"/>
    <xf numFmtId="168" fontId="2" fillId="0" borderId="165" xfId="2" applyNumberFormat="1" applyFont="1" applyFill="1" applyBorder="1" applyAlignment="1" applyProtection="1"/>
    <xf numFmtId="168" fontId="1" fillId="0" borderId="151" xfId="2" applyNumberFormat="1" applyFont="1" applyBorder="1" applyAlignment="1" applyProtection="1"/>
    <xf numFmtId="168" fontId="1" fillId="0" borderId="145" xfId="2" applyNumberFormat="1" applyFont="1" applyBorder="1" applyProtection="1"/>
    <xf numFmtId="168" fontId="2" fillId="0" borderId="166" xfId="2" applyNumberFormat="1" applyFont="1" applyBorder="1" applyAlignment="1" applyProtection="1"/>
    <xf numFmtId="43" fontId="2" fillId="0" borderId="167" xfId="2" applyFont="1" applyBorder="1" applyAlignment="1" applyProtection="1"/>
    <xf numFmtId="168" fontId="2" fillId="0" borderId="148" xfId="2" applyNumberFormat="1" applyFont="1" applyBorder="1" applyAlignment="1" applyProtection="1"/>
    <xf numFmtId="168" fontId="1" fillId="0" borderId="168" xfId="2" applyNumberFormat="1" applyFont="1" applyBorder="1" applyAlignment="1" applyProtection="1"/>
    <xf numFmtId="43" fontId="1" fillId="0" borderId="160" xfId="2" applyFont="1" applyBorder="1" applyAlignment="1" applyProtection="1"/>
    <xf numFmtId="168" fontId="1" fillId="0" borderId="145" xfId="2" applyNumberFormat="1" applyFont="1" applyBorder="1" applyAlignment="1" applyProtection="1"/>
    <xf numFmtId="167" fontId="1" fillId="0" borderId="48" xfId="3" applyNumberFormat="1" applyFont="1" applyBorder="1" applyAlignment="1" applyProtection="1"/>
    <xf numFmtId="44" fontId="1" fillId="0" borderId="48" xfId="3" applyFont="1" applyBorder="1" applyAlignment="1" applyProtection="1"/>
  </cellXfs>
  <cellStyles count="4">
    <cellStyle name="Comma" xfId="2" builtinId="3"/>
    <cellStyle name="Currency" xfId="3" builtinId="4"/>
    <cellStyle name="Normal" xfId="0" builtinId="0"/>
    <cellStyle name="Normal 4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_Analyst\Budget%202012\BOR%20Forms\ULM%20Fi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_Analyst\Budget%202012\BOR%20Forms\final.HSC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venue"/>
      <sheetName val="Instruction"/>
      <sheetName val="Research"/>
      <sheetName val="Public Service"/>
      <sheetName val="Academic Supp"/>
      <sheetName val="Student Services"/>
      <sheetName val="Institutional Supp"/>
      <sheetName val="Scholarships"/>
      <sheetName val="OP&amp;M"/>
      <sheetName val="Hospitals"/>
      <sheetName val="Transfers"/>
      <sheetName val="Athletics"/>
      <sheetName val="Other"/>
      <sheetName val="NOTES"/>
      <sheetName val="BOR-1"/>
      <sheetName val="BOR-2"/>
      <sheetName val="BOR-3 Budgeted"/>
      <sheetName val="BOR-3 Actual"/>
      <sheetName val="BOR-3A Other Rev"/>
      <sheetName val="BOR-4"/>
      <sheetName val="BOR-6"/>
      <sheetName val="ATH-1 Actual"/>
      <sheetName val="ATH-2-Actual"/>
      <sheetName val="ATH-1 10-11 Bgt"/>
      <sheetName val="ATH-2 10-11 Bgt"/>
      <sheetName val="ATH-1 11-12 Bgt"/>
      <sheetName val="ATH-2 11-12 Bgt"/>
    </sheetNames>
    <sheetDataSet>
      <sheetData sheetId="0">
        <row r="2">
          <cell r="B2" t="str">
            <v>University of Louisiana at Monroe</v>
          </cell>
        </row>
        <row r="7">
          <cell r="J7">
            <v>29148093</v>
          </cell>
        </row>
        <row r="9">
          <cell r="J9">
            <v>1811710</v>
          </cell>
        </row>
        <row r="10">
          <cell r="J10">
            <v>931750</v>
          </cell>
        </row>
        <row r="15">
          <cell r="J15">
            <v>0</v>
          </cell>
        </row>
        <row r="17">
          <cell r="J17">
            <v>1908000</v>
          </cell>
        </row>
        <row r="20">
          <cell r="J20">
            <v>3304517</v>
          </cell>
        </row>
        <row r="21">
          <cell r="J21">
            <v>0</v>
          </cell>
        </row>
        <row r="26">
          <cell r="J26">
            <v>52600</v>
          </cell>
        </row>
        <row r="28">
          <cell r="J28">
            <v>4925173</v>
          </cell>
          <cell r="K28">
            <v>5500000</v>
          </cell>
        </row>
        <row r="31">
          <cell r="J31">
            <v>35703648</v>
          </cell>
        </row>
        <row r="36">
          <cell r="J36">
            <v>0</v>
          </cell>
        </row>
        <row r="37">
          <cell r="J37">
            <v>1899424</v>
          </cell>
        </row>
        <row r="48">
          <cell r="J48">
            <v>0</v>
          </cell>
        </row>
        <row r="56">
          <cell r="K56">
            <v>15000</v>
          </cell>
        </row>
        <row r="58">
          <cell r="K58">
            <v>13000000</v>
          </cell>
        </row>
        <row r="59">
          <cell r="K59">
            <v>6500000</v>
          </cell>
        </row>
        <row r="65">
          <cell r="J65">
            <v>1090000</v>
          </cell>
          <cell r="K65">
            <v>9000000</v>
          </cell>
        </row>
        <row r="76">
          <cell r="J76">
            <v>0</v>
          </cell>
          <cell r="K76">
            <v>6783742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3">
          <cell r="V13">
            <v>0</v>
          </cell>
          <cell r="W13">
            <v>0</v>
          </cell>
        </row>
        <row r="21">
          <cell r="W21">
            <v>1871500</v>
          </cell>
        </row>
        <row r="23">
          <cell r="W23">
            <v>500000</v>
          </cell>
        </row>
        <row r="24">
          <cell r="W24">
            <v>9605591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venue"/>
      <sheetName val="Instruction"/>
      <sheetName val="Research"/>
      <sheetName val="Public Service"/>
      <sheetName val="Academic Supp"/>
      <sheetName val="Student Services"/>
      <sheetName val="Institutional Supp"/>
      <sheetName val="Scholarships"/>
      <sheetName val="OP&amp;M"/>
      <sheetName val="Hospitals"/>
      <sheetName val="Transfers"/>
      <sheetName val="Athletics"/>
      <sheetName val="Other"/>
      <sheetName val="NOTES"/>
      <sheetName val="BOR-1"/>
      <sheetName val="BOR-2"/>
      <sheetName val="BOR-3 Budgeted"/>
      <sheetName val="BOR-3 Actual"/>
      <sheetName val="BOR-3A Other Rev"/>
      <sheetName val="BOR-4"/>
      <sheetName val="BOR-6"/>
      <sheetName val="ATH-1 Actual"/>
      <sheetName val="ATH-2-Actual"/>
      <sheetName val="ATH-1 10-11 Bgt"/>
      <sheetName val="ATH-2 10-11 Bgt"/>
      <sheetName val="ATH-1 11-12 Bgt"/>
      <sheetName val="ATH-2 11-12 Bgt"/>
    </sheetNames>
    <sheetDataSet>
      <sheetData sheetId="0">
        <row r="7">
          <cell r="F7">
            <v>8188674.6900000013</v>
          </cell>
          <cell r="G7">
            <v>179676.96</v>
          </cell>
        </row>
        <row r="9">
          <cell r="F9">
            <v>86441.919999999998</v>
          </cell>
        </row>
        <row r="10">
          <cell r="F10">
            <v>243818.03</v>
          </cell>
        </row>
        <row r="13">
          <cell r="G13">
            <v>47793.599999999999</v>
          </cell>
        </row>
        <row r="17">
          <cell r="F17">
            <v>127017.52</v>
          </cell>
        </row>
        <row r="24">
          <cell r="F24">
            <v>46645200.530000001</v>
          </cell>
        </row>
        <row r="26">
          <cell r="F26">
            <v>0</v>
          </cell>
          <cell r="G26">
            <v>73463234</v>
          </cell>
        </row>
        <row r="28">
          <cell r="F28">
            <v>13415.95</v>
          </cell>
          <cell r="G28">
            <v>5831390</v>
          </cell>
        </row>
        <row r="31">
          <cell r="F31">
            <v>50006223</v>
          </cell>
        </row>
        <row r="36">
          <cell r="F36">
            <v>39826</v>
          </cell>
        </row>
        <row r="37">
          <cell r="F37">
            <v>2674799.61</v>
          </cell>
        </row>
        <row r="38">
          <cell r="F38">
            <v>6322695</v>
          </cell>
        </row>
        <row r="48">
          <cell r="F48">
            <v>300000</v>
          </cell>
          <cell r="G48">
            <v>0</v>
          </cell>
        </row>
        <row r="57">
          <cell r="F57">
            <v>58724160</v>
          </cell>
        </row>
        <row r="64">
          <cell r="G64">
            <v>20788806.420000002</v>
          </cell>
        </row>
        <row r="65">
          <cell r="F65">
            <v>0</v>
          </cell>
          <cell r="G65">
            <v>21859312.59</v>
          </cell>
        </row>
        <row r="67">
          <cell r="G67">
            <v>19597263</v>
          </cell>
        </row>
        <row r="70">
          <cell r="G70">
            <v>1670739</v>
          </cell>
        </row>
        <row r="76">
          <cell r="F76">
            <v>0</v>
          </cell>
          <cell r="G76">
            <v>16091133</v>
          </cell>
        </row>
        <row r="78">
          <cell r="F78">
            <v>86116195.659999996</v>
          </cell>
        </row>
        <row r="79">
          <cell r="F79">
            <v>150869627.34</v>
          </cell>
        </row>
        <row r="82">
          <cell r="F82">
            <v>18675205</v>
          </cell>
        </row>
        <row r="83">
          <cell r="F83">
            <v>8586875</v>
          </cell>
          <cell r="G83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3">
          <cell r="U13">
            <v>0</v>
          </cell>
        </row>
        <row r="21">
          <cell r="U21">
            <v>0</v>
          </cell>
        </row>
        <row r="23">
          <cell r="U23">
            <v>0</v>
          </cell>
        </row>
        <row r="24">
          <cell r="U24">
            <v>0</v>
          </cell>
        </row>
      </sheetData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8"/>
  <sheetViews>
    <sheetView tabSelected="1" topLeftCell="A28" zoomScale="30" zoomScaleNormal="30" workbookViewId="0">
      <selection activeCell="F40" sqref="F40"/>
    </sheetView>
  </sheetViews>
  <sheetFormatPr defaultColWidth="12.42578125" defaultRowHeight="15"/>
  <cols>
    <col min="1" max="1" width="186.7109375" style="133" customWidth="1"/>
    <col min="2" max="2" width="61.42578125" style="134" customWidth="1"/>
    <col min="3" max="3" width="45.5703125" style="133" customWidth="1"/>
    <col min="4" max="4" width="54.5703125" style="134" customWidth="1"/>
    <col min="5" max="5" width="45.5703125" style="133" customWidth="1"/>
    <col min="6" max="6" width="49.85546875" style="134" customWidth="1"/>
    <col min="7" max="7" width="45.5703125" style="133" customWidth="1"/>
    <col min="8" max="8" width="54.7109375" style="134" customWidth="1"/>
    <col min="9" max="9" width="45.5703125" style="133" customWidth="1"/>
    <col min="10" max="10" width="50.85546875" style="134" customWidth="1"/>
    <col min="11" max="11" width="45.5703125" style="133" customWidth="1"/>
    <col min="12" max="12" width="50.28515625" style="134" customWidth="1"/>
    <col min="13" max="13" width="45.5703125" style="133" customWidth="1"/>
    <col min="14" max="256" width="12.42578125" style="133"/>
    <col min="257" max="257" width="186.7109375" style="133" customWidth="1"/>
    <col min="258" max="258" width="56.42578125" style="133" customWidth="1"/>
    <col min="259" max="263" width="45.5703125" style="133" customWidth="1"/>
    <col min="264" max="264" width="54.7109375" style="133" customWidth="1"/>
    <col min="265" max="269" width="45.5703125" style="133" customWidth="1"/>
    <col min="270" max="512" width="12.42578125" style="133"/>
    <col min="513" max="513" width="186.7109375" style="133" customWidth="1"/>
    <col min="514" max="514" width="56.42578125" style="133" customWidth="1"/>
    <col min="515" max="519" width="45.5703125" style="133" customWidth="1"/>
    <col min="520" max="520" width="54.7109375" style="133" customWidth="1"/>
    <col min="521" max="525" width="45.5703125" style="133" customWidth="1"/>
    <col min="526" max="768" width="12.42578125" style="133"/>
    <col min="769" max="769" width="186.7109375" style="133" customWidth="1"/>
    <col min="770" max="770" width="56.42578125" style="133" customWidth="1"/>
    <col min="771" max="775" width="45.5703125" style="133" customWidth="1"/>
    <col min="776" max="776" width="54.7109375" style="133" customWidth="1"/>
    <col min="777" max="781" width="45.5703125" style="133" customWidth="1"/>
    <col min="782" max="1024" width="12.42578125" style="133"/>
    <col min="1025" max="1025" width="186.7109375" style="133" customWidth="1"/>
    <col min="1026" max="1026" width="56.42578125" style="133" customWidth="1"/>
    <col min="1027" max="1031" width="45.5703125" style="133" customWidth="1"/>
    <col min="1032" max="1032" width="54.7109375" style="133" customWidth="1"/>
    <col min="1033" max="1037" width="45.5703125" style="133" customWidth="1"/>
    <col min="1038" max="1280" width="12.42578125" style="133"/>
    <col min="1281" max="1281" width="186.7109375" style="133" customWidth="1"/>
    <col min="1282" max="1282" width="56.42578125" style="133" customWidth="1"/>
    <col min="1283" max="1287" width="45.5703125" style="133" customWidth="1"/>
    <col min="1288" max="1288" width="54.7109375" style="133" customWidth="1"/>
    <col min="1289" max="1293" width="45.5703125" style="133" customWidth="1"/>
    <col min="1294" max="1536" width="12.42578125" style="133"/>
    <col min="1537" max="1537" width="186.7109375" style="133" customWidth="1"/>
    <col min="1538" max="1538" width="56.42578125" style="133" customWidth="1"/>
    <col min="1539" max="1543" width="45.5703125" style="133" customWidth="1"/>
    <col min="1544" max="1544" width="54.7109375" style="133" customWidth="1"/>
    <col min="1545" max="1549" width="45.5703125" style="133" customWidth="1"/>
    <col min="1550" max="1792" width="12.42578125" style="133"/>
    <col min="1793" max="1793" width="186.7109375" style="133" customWidth="1"/>
    <col min="1794" max="1794" width="56.42578125" style="133" customWidth="1"/>
    <col min="1795" max="1799" width="45.5703125" style="133" customWidth="1"/>
    <col min="1800" max="1800" width="54.7109375" style="133" customWidth="1"/>
    <col min="1801" max="1805" width="45.5703125" style="133" customWidth="1"/>
    <col min="1806" max="2048" width="12.42578125" style="133"/>
    <col min="2049" max="2049" width="186.7109375" style="133" customWidth="1"/>
    <col min="2050" max="2050" width="56.42578125" style="133" customWidth="1"/>
    <col min="2051" max="2055" width="45.5703125" style="133" customWidth="1"/>
    <col min="2056" max="2056" width="54.7109375" style="133" customWidth="1"/>
    <col min="2057" max="2061" width="45.5703125" style="133" customWidth="1"/>
    <col min="2062" max="2304" width="12.42578125" style="133"/>
    <col min="2305" max="2305" width="186.7109375" style="133" customWidth="1"/>
    <col min="2306" max="2306" width="56.42578125" style="133" customWidth="1"/>
    <col min="2307" max="2311" width="45.5703125" style="133" customWidth="1"/>
    <col min="2312" max="2312" width="54.7109375" style="133" customWidth="1"/>
    <col min="2313" max="2317" width="45.5703125" style="133" customWidth="1"/>
    <col min="2318" max="2560" width="12.42578125" style="133"/>
    <col min="2561" max="2561" width="186.7109375" style="133" customWidth="1"/>
    <col min="2562" max="2562" width="56.42578125" style="133" customWidth="1"/>
    <col min="2563" max="2567" width="45.5703125" style="133" customWidth="1"/>
    <col min="2568" max="2568" width="54.7109375" style="133" customWidth="1"/>
    <col min="2569" max="2573" width="45.5703125" style="133" customWidth="1"/>
    <col min="2574" max="2816" width="12.42578125" style="133"/>
    <col min="2817" max="2817" width="186.7109375" style="133" customWidth="1"/>
    <col min="2818" max="2818" width="56.42578125" style="133" customWidth="1"/>
    <col min="2819" max="2823" width="45.5703125" style="133" customWidth="1"/>
    <col min="2824" max="2824" width="54.7109375" style="133" customWidth="1"/>
    <col min="2825" max="2829" width="45.5703125" style="133" customWidth="1"/>
    <col min="2830" max="3072" width="12.42578125" style="133"/>
    <col min="3073" max="3073" width="186.7109375" style="133" customWidth="1"/>
    <col min="3074" max="3074" width="56.42578125" style="133" customWidth="1"/>
    <col min="3075" max="3079" width="45.5703125" style="133" customWidth="1"/>
    <col min="3080" max="3080" width="54.7109375" style="133" customWidth="1"/>
    <col min="3081" max="3085" width="45.5703125" style="133" customWidth="1"/>
    <col min="3086" max="3328" width="12.42578125" style="133"/>
    <col min="3329" max="3329" width="186.7109375" style="133" customWidth="1"/>
    <col min="3330" max="3330" width="56.42578125" style="133" customWidth="1"/>
    <col min="3331" max="3335" width="45.5703125" style="133" customWidth="1"/>
    <col min="3336" max="3336" width="54.7109375" style="133" customWidth="1"/>
    <col min="3337" max="3341" width="45.5703125" style="133" customWidth="1"/>
    <col min="3342" max="3584" width="12.42578125" style="133"/>
    <col min="3585" max="3585" width="186.7109375" style="133" customWidth="1"/>
    <col min="3586" max="3586" width="56.42578125" style="133" customWidth="1"/>
    <col min="3587" max="3591" width="45.5703125" style="133" customWidth="1"/>
    <col min="3592" max="3592" width="54.7109375" style="133" customWidth="1"/>
    <col min="3593" max="3597" width="45.5703125" style="133" customWidth="1"/>
    <col min="3598" max="3840" width="12.42578125" style="133"/>
    <col min="3841" max="3841" width="186.7109375" style="133" customWidth="1"/>
    <col min="3842" max="3842" width="56.42578125" style="133" customWidth="1"/>
    <col min="3843" max="3847" width="45.5703125" style="133" customWidth="1"/>
    <col min="3848" max="3848" width="54.7109375" style="133" customWidth="1"/>
    <col min="3849" max="3853" width="45.5703125" style="133" customWidth="1"/>
    <col min="3854" max="4096" width="12.42578125" style="133"/>
    <col min="4097" max="4097" width="186.7109375" style="133" customWidth="1"/>
    <col min="4098" max="4098" width="56.42578125" style="133" customWidth="1"/>
    <col min="4099" max="4103" width="45.5703125" style="133" customWidth="1"/>
    <col min="4104" max="4104" width="54.7109375" style="133" customWidth="1"/>
    <col min="4105" max="4109" width="45.5703125" style="133" customWidth="1"/>
    <col min="4110" max="4352" width="12.42578125" style="133"/>
    <col min="4353" max="4353" width="186.7109375" style="133" customWidth="1"/>
    <col min="4354" max="4354" width="56.42578125" style="133" customWidth="1"/>
    <col min="4355" max="4359" width="45.5703125" style="133" customWidth="1"/>
    <col min="4360" max="4360" width="54.7109375" style="133" customWidth="1"/>
    <col min="4361" max="4365" width="45.5703125" style="133" customWidth="1"/>
    <col min="4366" max="4608" width="12.42578125" style="133"/>
    <col min="4609" max="4609" width="186.7109375" style="133" customWidth="1"/>
    <col min="4610" max="4610" width="56.42578125" style="133" customWidth="1"/>
    <col min="4611" max="4615" width="45.5703125" style="133" customWidth="1"/>
    <col min="4616" max="4616" width="54.7109375" style="133" customWidth="1"/>
    <col min="4617" max="4621" width="45.5703125" style="133" customWidth="1"/>
    <col min="4622" max="4864" width="12.42578125" style="133"/>
    <col min="4865" max="4865" width="186.7109375" style="133" customWidth="1"/>
    <col min="4866" max="4866" width="56.42578125" style="133" customWidth="1"/>
    <col min="4867" max="4871" width="45.5703125" style="133" customWidth="1"/>
    <col min="4872" max="4872" width="54.7109375" style="133" customWidth="1"/>
    <col min="4873" max="4877" width="45.5703125" style="133" customWidth="1"/>
    <col min="4878" max="5120" width="12.42578125" style="133"/>
    <col min="5121" max="5121" width="186.7109375" style="133" customWidth="1"/>
    <col min="5122" max="5122" width="56.42578125" style="133" customWidth="1"/>
    <col min="5123" max="5127" width="45.5703125" style="133" customWidth="1"/>
    <col min="5128" max="5128" width="54.7109375" style="133" customWidth="1"/>
    <col min="5129" max="5133" width="45.5703125" style="133" customWidth="1"/>
    <col min="5134" max="5376" width="12.42578125" style="133"/>
    <col min="5377" max="5377" width="186.7109375" style="133" customWidth="1"/>
    <col min="5378" max="5378" width="56.42578125" style="133" customWidth="1"/>
    <col min="5379" max="5383" width="45.5703125" style="133" customWidth="1"/>
    <col min="5384" max="5384" width="54.7109375" style="133" customWidth="1"/>
    <col min="5385" max="5389" width="45.5703125" style="133" customWidth="1"/>
    <col min="5390" max="5632" width="12.42578125" style="133"/>
    <col min="5633" max="5633" width="186.7109375" style="133" customWidth="1"/>
    <col min="5634" max="5634" width="56.42578125" style="133" customWidth="1"/>
    <col min="5635" max="5639" width="45.5703125" style="133" customWidth="1"/>
    <col min="5640" max="5640" width="54.7109375" style="133" customWidth="1"/>
    <col min="5641" max="5645" width="45.5703125" style="133" customWidth="1"/>
    <col min="5646" max="5888" width="12.42578125" style="133"/>
    <col min="5889" max="5889" width="186.7109375" style="133" customWidth="1"/>
    <col min="5890" max="5890" width="56.42578125" style="133" customWidth="1"/>
    <col min="5891" max="5895" width="45.5703125" style="133" customWidth="1"/>
    <col min="5896" max="5896" width="54.7109375" style="133" customWidth="1"/>
    <col min="5897" max="5901" width="45.5703125" style="133" customWidth="1"/>
    <col min="5902" max="6144" width="12.42578125" style="133"/>
    <col min="6145" max="6145" width="186.7109375" style="133" customWidth="1"/>
    <col min="6146" max="6146" width="56.42578125" style="133" customWidth="1"/>
    <col min="6147" max="6151" width="45.5703125" style="133" customWidth="1"/>
    <col min="6152" max="6152" width="54.7109375" style="133" customWidth="1"/>
    <col min="6153" max="6157" width="45.5703125" style="133" customWidth="1"/>
    <col min="6158" max="6400" width="12.42578125" style="133"/>
    <col min="6401" max="6401" width="186.7109375" style="133" customWidth="1"/>
    <col min="6402" max="6402" width="56.42578125" style="133" customWidth="1"/>
    <col min="6403" max="6407" width="45.5703125" style="133" customWidth="1"/>
    <col min="6408" max="6408" width="54.7109375" style="133" customWidth="1"/>
    <col min="6409" max="6413" width="45.5703125" style="133" customWidth="1"/>
    <col min="6414" max="6656" width="12.42578125" style="133"/>
    <col min="6657" max="6657" width="186.7109375" style="133" customWidth="1"/>
    <col min="6658" max="6658" width="56.42578125" style="133" customWidth="1"/>
    <col min="6659" max="6663" width="45.5703125" style="133" customWidth="1"/>
    <col min="6664" max="6664" width="54.7109375" style="133" customWidth="1"/>
    <col min="6665" max="6669" width="45.5703125" style="133" customWidth="1"/>
    <col min="6670" max="6912" width="12.42578125" style="133"/>
    <col min="6913" max="6913" width="186.7109375" style="133" customWidth="1"/>
    <col min="6914" max="6914" width="56.42578125" style="133" customWidth="1"/>
    <col min="6915" max="6919" width="45.5703125" style="133" customWidth="1"/>
    <col min="6920" max="6920" width="54.7109375" style="133" customWidth="1"/>
    <col min="6921" max="6925" width="45.5703125" style="133" customWidth="1"/>
    <col min="6926" max="7168" width="12.42578125" style="133"/>
    <col min="7169" max="7169" width="186.7109375" style="133" customWidth="1"/>
    <col min="7170" max="7170" width="56.42578125" style="133" customWidth="1"/>
    <col min="7171" max="7175" width="45.5703125" style="133" customWidth="1"/>
    <col min="7176" max="7176" width="54.7109375" style="133" customWidth="1"/>
    <col min="7177" max="7181" width="45.5703125" style="133" customWidth="1"/>
    <col min="7182" max="7424" width="12.42578125" style="133"/>
    <col min="7425" max="7425" width="186.7109375" style="133" customWidth="1"/>
    <col min="7426" max="7426" width="56.42578125" style="133" customWidth="1"/>
    <col min="7427" max="7431" width="45.5703125" style="133" customWidth="1"/>
    <col min="7432" max="7432" width="54.7109375" style="133" customWidth="1"/>
    <col min="7433" max="7437" width="45.5703125" style="133" customWidth="1"/>
    <col min="7438" max="7680" width="12.42578125" style="133"/>
    <col min="7681" max="7681" width="186.7109375" style="133" customWidth="1"/>
    <col min="7682" max="7682" width="56.42578125" style="133" customWidth="1"/>
    <col min="7683" max="7687" width="45.5703125" style="133" customWidth="1"/>
    <col min="7688" max="7688" width="54.7109375" style="133" customWidth="1"/>
    <col min="7689" max="7693" width="45.5703125" style="133" customWidth="1"/>
    <col min="7694" max="7936" width="12.42578125" style="133"/>
    <col min="7937" max="7937" width="186.7109375" style="133" customWidth="1"/>
    <col min="7938" max="7938" width="56.42578125" style="133" customWidth="1"/>
    <col min="7939" max="7943" width="45.5703125" style="133" customWidth="1"/>
    <col min="7944" max="7944" width="54.7109375" style="133" customWidth="1"/>
    <col min="7945" max="7949" width="45.5703125" style="133" customWidth="1"/>
    <col min="7950" max="8192" width="12.42578125" style="133"/>
    <col min="8193" max="8193" width="186.7109375" style="133" customWidth="1"/>
    <col min="8194" max="8194" width="56.42578125" style="133" customWidth="1"/>
    <col min="8195" max="8199" width="45.5703125" style="133" customWidth="1"/>
    <col min="8200" max="8200" width="54.7109375" style="133" customWidth="1"/>
    <col min="8201" max="8205" width="45.5703125" style="133" customWidth="1"/>
    <col min="8206" max="8448" width="12.42578125" style="133"/>
    <col min="8449" max="8449" width="186.7109375" style="133" customWidth="1"/>
    <col min="8450" max="8450" width="56.42578125" style="133" customWidth="1"/>
    <col min="8451" max="8455" width="45.5703125" style="133" customWidth="1"/>
    <col min="8456" max="8456" width="54.7109375" style="133" customWidth="1"/>
    <col min="8457" max="8461" width="45.5703125" style="133" customWidth="1"/>
    <col min="8462" max="8704" width="12.42578125" style="133"/>
    <col min="8705" max="8705" width="186.7109375" style="133" customWidth="1"/>
    <col min="8706" max="8706" width="56.42578125" style="133" customWidth="1"/>
    <col min="8707" max="8711" width="45.5703125" style="133" customWidth="1"/>
    <col min="8712" max="8712" width="54.7109375" style="133" customWidth="1"/>
    <col min="8713" max="8717" width="45.5703125" style="133" customWidth="1"/>
    <col min="8718" max="8960" width="12.42578125" style="133"/>
    <col min="8961" max="8961" width="186.7109375" style="133" customWidth="1"/>
    <col min="8962" max="8962" width="56.42578125" style="133" customWidth="1"/>
    <col min="8963" max="8967" width="45.5703125" style="133" customWidth="1"/>
    <col min="8968" max="8968" width="54.7109375" style="133" customWidth="1"/>
    <col min="8969" max="8973" width="45.5703125" style="133" customWidth="1"/>
    <col min="8974" max="9216" width="12.42578125" style="133"/>
    <col min="9217" max="9217" width="186.7109375" style="133" customWidth="1"/>
    <col min="9218" max="9218" width="56.42578125" style="133" customWidth="1"/>
    <col min="9219" max="9223" width="45.5703125" style="133" customWidth="1"/>
    <col min="9224" max="9224" width="54.7109375" style="133" customWidth="1"/>
    <col min="9225" max="9229" width="45.5703125" style="133" customWidth="1"/>
    <col min="9230" max="9472" width="12.42578125" style="133"/>
    <col min="9473" max="9473" width="186.7109375" style="133" customWidth="1"/>
    <col min="9474" max="9474" width="56.42578125" style="133" customWidth="1"/>
    <col min="9475" max="9479" width="45.5703125" style="133" customWidth="1"/>
    <col min="9480" max="9480" width="54.7109375" style="133" customWidth="1"/>
    <col min="9481" max="9485" width="45.5703125" style="133" customWidth="1"/>
    <col min="9486" max="9728" width="12.42578125" style="133"/>
    <col min="9729" max="9729" width="186.7109375" style="133" customWidth="1"/>
    <col min="9730" max="9730" width="56.42578125" style="133" customWidth="1"/>
    <col min="9731" max="9735" width="45.5703125" style="133" customWidth="1"/>
    <col min="9736" max="9736" width="54.7109375" style="133" customWidth="1"/>
    <col min="9737" max="9741" width="45.5703125" style="133" customWidth="1"/>
    <col min="9742" max="9984" width="12.42578125" style="133"/>
    <col min="9985" max="9985" width="186.7109375" style="133" customWidth="1"/>
    <col min="9986" max="9986" width="56.42578125" style="133" customWidth="1"/>
    <col min="9987" max="9991" width="45.5703125" style="133" customWidth="1"/>
    <col min="9992" max="9992" width="54.7109375" style="133" customWidth="1"/>
    <col min="9993" max="9997" width="45.5703125" style="133" customWidth="1"/>
    <col min="9998" max="10240" width="12.42578125" style="133"/>
    <col min="10241" max="10241" width="186.7109375" style="133" customWidth="1"/>
    <col min="10242" max="10242" width="56.42578125" style="133" customWidth="1"/>
    <col min="10243" max="10247" width="45.5703125" style="133" customWidth="1"/>
    <col min="10248" max="10248" width="54.7109375" style="133" customWidth="1"/>
    <col min="10249" max="10253" width="45.5703125" style="133" customWidth="1"/>
    <col min="10254" max="10496" width="12.42578125" style="133"/>
    <col min="10497" max="10497" width="186.7109375" style="133" customWidth="1"/>
    <col min="10498" max="10498" width="56.42578125" style="133" customWidth="1"/>
    <col min="10499" max="10503" width="45.5703125" style="133" customWidth="1"/>
    <col min="10504" max="10504" width="54.7109375" style="133" customWidth="1"/>
    <col min="10505" max="10509" width="45.5703125" style="133" customWidth="1"/>
    <col min="10510" max="10752" width="12.42578125" style="133"/>
    <col min="10753" max="10753" width="186.7109375" style="133" customWidth="1"/>
    <col min="10754" max="10754" width="56.42578125" style="133" customWidth="1"/>
    <col min="10755" max="10759" width="45.5703125" style="133" customWidth="1"/>
    <col min="10760" max="10760" width="54.7109375" style="133" customWidth="1"/>
    <col min="10761" max="10765" width="45.5703125" style="133" customWidth="1"/>
    <col min="10766" max="11008" width="12.42578125" style="133"/>
    <col min="11009" max="11009" width="186.7109375" style="133" customWidth="1"/>
    <col min="11010" max="11010" width="56.42578125" style="133" customWidth="1"/>
    <col min="11011" max="11015" width="45.5703125" style="133" customWidth="1"/>
    <col min="11016" max="11016" width="54.7109375" style="133" customWidth="1"/>
    <col min="11017" max="11021" width="45.5703125" style="133" customWidth="1"/>
    <col min="11022" max="11264" width="12.42578125" style="133"/>
    <col min="11265" max="11265" width="186.7109375" style="133" customWidth="1"/>
    <col min="11266" max="11266" width="56.42578125" style="133" customWidth="1"/>
    <col min="11267" max="11271" width="45.5703125" style="133" customWidth="1"/>
    <col min="11272" max="11272" width="54.7109375" style="133" customWidth="1"/>
    <col min="11273" max="11277" width="45.5703125" style="133" customWidth="1"/>
    <col min="11278" max="11520" width="12.42578125" style="133"/>
    <col min="11521" max="11521" width="186.7109375" style="133" customWidth="1"/>
    <col min="11522" max="11522" width="56.42578125" style="133" customWidth="1"/>
    <col min="11523" max="11527" width="45.5703125" style="133" customWidth="1"/>
    <col min="11528" max="11528" width="54.7109375" style="133" customWidth="1"/>
    <col min="11529" max="11533" width="45.5703125" style="133" customWidth="1"/>
    <col min="11534" max="11776" width="12.42578125" style="133"/>
    <col min="11777" max="11777" width="186.7109375" style="133" customWidth="1"/>
    <col min="11778" max="11778" width="56.42578125" style="133" customWidth="1"/>
    <col min="11779" max="11783" width="45.5703125" style="133" customWidth="1"/>
    <col min="11784" max="11784" width="54.7109375" style="133" customWidth="1"/>
    <col min="11785" max="11789" width="45.5703125" style="133" customWidth="1"/>
    <col min="11790" max="12032" width="12.42578125" style="133"/>
    <col min="12033" max="12033" width="186.7109375" style="133" customWidth="1"/>
    <col min="12034" max="12034" width="56.42578125" style="133" customWidth="1"/>
    <col min="12035" max="12039" width="45.5703125" style="133" customWidth="1"/>
    <col min="12040" max="12040" width="54.7109375" style="133" customWidth="1"/>
    <col min="12041" max="12045" width="45.5703125" style="133" customWidth="1"/>
    <col min="12046" max="12288" width="12.42578125" style="133"/>
    <col min="12289" max="12289" width="186.7109375" style="133" customWidth="1"/>
    <col min="12290" max="12290" width="56.42578125" style="133" customWidth="1"/>
    <col min="12291" max="12295" width="45.5703125" style="133" customWidth="1"/>
    <col min="12296" max="12296" width="54.7109375" style="133" customWidth="1"/>
    <col min="12297" max="12301" width="45.5703125" style="133" customWidth="1"/>
    <col min="12302" max="12544" width="12.42578125" style="133"/>
    <col min="12545" max="12545" width="186.7109375" style="133" customWidth="1"/>
    <col min="12546" max="12546" width="56.42578125" style="133" customWidth="1"/>
    <col min="12547" max="12551" width="45.5703125" style="133" customWidth="1"/>
    <col min="12552" max="12552" width="54.7109375" style="133" customWidth="1"/>
    <col min="12553" max="12557" width="45.5703125" style="133" customWidth="1"/>
    <col min="12558" max="12800" width="12.42578125" style="133"/>
    <col min="12801" max="12801" width="186.7109375" style="133" customWidth="1"/>
    <col min="12802" max="12802" width="56.42578125" style="133" customWidth="1"/>
    <col min="12803" max="12807" width="45.5703125" style="133" customWidth="1"/>
    <col min="12808" max="12808" width="54.7109375" style="133" customWidth="1"/>
    <col min="12809" max="12813" width="45.5703125" style="133" customWidth="1"/>
    <col min="12814" max="13056" width="12.42578125" style="133"/>
    <col min="13057" max="13057" width="186.7109375" style="133" customWidth="1"/>
    <col min="13058" max="13058" width="56.42578125" style="133" customWidth="1"/>
    <col min="13059" max="13063" width="45.5703125" style="133" customWidth="1"/>
    <col min="13064" max="13064" width="54.7109375" style="133" customWidth="1"/>
    <col min="13065" max="13069" width="45.5703125" style="133" customWidth="1"/>
    <col min="13070" max="13312" width="12.42578125" style="133"/>
    <col min="13313" max="13313" width="186.7109375" style="133" customWidth="1"/>
    <col min="13314" max="13314" width="56.42578125" style="133" customWidth="1"/>
    <col min="13315" max="13319" width="45.5703125" style="133" customWidth="1"/>
    <col min="13320" max="13320" width="54.7109375" style="133" customWidth="1"/>
    <col min="13321" max="13325" width="45.5703125" style="133" customWidth="1"/>
    <col min="13326" max="13568" width="12.42578125" style="133"/>
    <col min="13569" max="13569" width="186.7109375" style="133" customWidth="1"/>
    <col min="13570" max="13570" width="56.42578125" style="133" customWidth="1"/>
    <col min="13571" max="13575" width="45.5703125" style="133" customWidth="1"/>
    <col min="13576" max="13576" width="54.7109375" style="133" customWidth="1"/>
    <col min="13577" max="13581" width="45.5703125" style="133" customWidth="1"/>
    <col min="13582" max="13824" width="12.42578125" style="133"/>
    <col min="13825" max="13825" width="186.7109375" style="133" customWidth="1"/>
    <col min="13826" max="13826" width="56.42578125" style="133" customWidth="1"/>
    <col min="13827" max="13831" width="45.5703125" style="133" customWidth="1"/>
    <col min="13832" max="13832" width="54.7109375" style="133" customWidth="1"/>
    <col min="13833" max="13837" width="45.5703125" style="133" customWidth="1"/>
    <col min="13838" max="14080" width="12.42578125" style="133"/>
    <col min="14081" max="14081" width="186.7109375" style="133" customWidth="1"/>
    <col min="14082" max="14082" width="56.42578125" style="133" customWidth="1"/>
    <col min="14083" max="14087" width="45.5703125" style="133" customWidth="1"/>
    <col min="14088" max="14088" width="54.7109375" style="133" customWidth="1"/>
    <col min="14089" max="14093" width="45.5703125" style="133" customWidth="1"/>
    <col min="14094" max="14336" width="12.42578125" style="133"/>
    <col min="14337" max="14337" width="186.7109375" style="133" customWidth="1"/>
    <col min="14338" max="14338" width="56.42578125" style="133" customWidth="1"/>
    <col min="14339" max="14343" width="45.5703125" style="133" customWidth="1"/>
    <col min="14344" max="14344" width="54.7109375" style="133" customWidth="1"/>
    <col min="14345" max="14349" width="45.5703125" style="133" customWidth="1"/>
    <col min="14350" max="14592" width="12.42578125" style="133"/>
    <col min="14593" max="14593" width="186.7109375" style="133" customWidth="1"/>
    <col min="14594" max="14594" width="56.42578125" style="133" customWidth="1"/>
    <col min="14595" max="14599" width="45.5703125" style="133" customWidth="1"/>
    <col min="14600" max="14600" width="54.7109375" style="133" customWidth="1"/>
    <col min="14601" max="14605" width="45.5703125" style="133" customWidth="1"/>
    <col min="14606" max="14848" width="12.42578125" style="133"/>
    <col min="14849" max="14849" width="186.7109375" style="133" customWidth="1"/>
    <col min="14850" max="14850" width="56.42578125" style="133" customWidth="1"/>
    <col min="14851" max="14855" width="45.5703125" style="133" customWidth="1"/>
    <col min="14856" max="14856" width="54.7109375" style="133" customWidth="1"/>
    <col min="14857" max="14861" width="45.5703125" style="133" customWidth="1"/>
    <col min="14862" max="15104" width="12.42578125" style="133"/>
    <col min="15105" max="15105" width="186.7109375" style="133" customWidth="1"/>
    <col min="15106" max="15106" width="56.42578125" style="133" customWidth="1"/>
    <col min="15107" max="15111" width="45.5703125" style="133" customWidth="1"/>
    <col min="15112" max="15112" width="54.7109375" style="133" customWidth="1"/>
    <col min="15113" max="15117" width="45.5703125" style="133" customWidth="1"/>
    <col min="15118" max="15360" width="12.42578125" style="133"/>
    <col min="15361" max="15361" width="186.7109375" style="133" customWidth="1"/>
    <col min="15362" max="15362" width="56.42578125" style="133" customWidth="1"/>
    <col min="15363" max="15367" width="45.5703125" style="133" customWidth="1"/>
    <col min="15368" max="15368" width="54.7109375" style="133" customWidth="1"/>
    <col min="15369" max="15373" width="45.5703125" style="133" customWidth="1"/>
    <col min="15374" max="15616" width="12.42578125" style="133"/>
    <col min="15617" max="15617" width="186.7109375" style="133" customWidth="1"/>
    <col min="15618" max="15618" width="56.42578125" style="133" customWidth="1"/>
    <col min="15619" max="15623" width="45.5703125" style="133" customWidth="1"/>
    <col min="15624" max="15624" width="54.7109375" style="133" customWidth="1"/>
    <col min="15625" max="15629" width="45.5703125" style="133" customWidth="1"/>
    <col min="15630" max="15872" width="12.42578125" style="133"/>
    <col min="15873" max="15873" width="186.7109375" style="133" customWidth="1"/>
    <col min="15874" max="15874" width="56.42578125" style="133" customWidth="1"/>
    <col min="15875" max="15879" width="45.5703125" style="133" customWidth="1"/>
    <col min="15880" max="15880" width="54.7109375" style="133" customWidth="1"/>
    <col min="15881" max="15885" width="45.5703125" style="133" customWidth="1"/>
    <col min="15886" max="16128" width="12.42578125" style="133"/>
    <col min="16129" max="16129" width="186.7109375" style="133" customWidth="1"/>
    <col min="16130" max="16130" width="56.42578125" style="133" customWidth="1"/>
    <col min="16131" max="16135" width="45.5703125" style="133" customWidth="1"/>
    <col min="16136" max="16136" width="54.7109375" style="133" customWidth="1"/>
    <col min="16137" max="16141" width="45.5703125" style="133" customWidth="1"/>
    <col min="16142" max="16384" width="12.42578125" style="133"/>
  </cols>
  <sheetData>
    <row r="1" spans="1:17" s="11" customFormat="1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74</v>
      </c>
      <c r="L1" s="9"/>
      <c r="M1" s="8"/>
      <c r="N1" s="10"/>
      <c r="O1" s="10"/>
      <c r="P1" s="10"/>
      <c r="Q1" s="10"/>
    </row>
    <row r="2" spans="1:17" s="11" customFormat="1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s="11" customFormat="1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s="11" customFormat="1" ht="45" thickTop="1">
      <c r="A4" s="17"/>
      <c r="B4" s="18"/>
      <c r="C4" s="19"/>
      <c r="D4" s="18"/>
      <c r="E4" s="19"/>
      <c r="F4" s="18"/>
      <c r="G4" s="20"/>
      <c r="H4" s="18" t="s">
        <v>4</v>
      </c>
      <c r="I4" s="19"/>
      <c r="J4" s="18"/>
      <c r="K4" s="19"/>
      <c r="L4" s="18"/>
      <c r="M4" s="20"/>
    </row>
    <row r="5" spans="1:17" s="11" customFormat="1" ht="44.25">
      <c r="A5" s="21"/>
      <c r="B5" s="5"/>
      <c r="C5" s="22"/>
      <c r="D5" s="5"/>
      <c r="E5" s="22"/>
      <c r="F5" s="5"/>
      <c r="G5" s="23"/>
      <c r="H5" s="5"/>
      <c r="I5" s="22"/>
      <c r="J5" s="5"/>
      <c r="K5" s="22"/>
      <c r="L5" s="5"/>
      <c r="M5" s="23"/>
    </row>
    <row r="6" spans="1:17" s="11" customFormat="1" ht="45">
      <c r="A6" s="24"/>
      <c r="B6" s="25" t="s">
        <v>148</v>
      </c>
      <c r="C6" s="26"/>
      <c r="D6" s="27"/>
      <c r="E6" s="26"/>
      <c r="F6" s="27"/>
      <c r="G6" s="28"/>
      <c r="H6" s="25" t="s">
        <v>5</v>
      </c>
      <c r="I6" s="26"/>
      <c r="J6" s="27"/>
      <c r="K6" s="26"/>
      <c r="L6" s="27"/>
      <c r="M6" s="29" t="s">
        <v>4</v>
      </c>
    </row>
    <row r="7" spans="1:17" s="11" customFormat="1" ht="44.25">
      <c r="A7" s="21" t="s">
        <v>4</v>
      </c>
      <c r="B7" s="5" t="s">
        <v>4</v>
      </c>
      <c r="C7" s="22"/>
      <c r="D7" s="5" t="s">
        <v>4</v>
      </c>
      <c r="E7" s="22"/>
      <c r="F7" s="5" t="s">
        <v>4</v>
      </c>
      <c r="G7" s="23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 s="11" customFormat="1" ht="44.25">
      <c r="A8" s="21" t="s">
        <v>4</v>
      </c>
      <c r="B8" s="5" t="s">
        <v>4</v>
      </c>
      <c r="C8" s="22"/>
      <c r="D8" s="5" t="s">
        <v>4</v>
      </c>
      <c r="E8" s="22"/>
      <c r="F8" s="5" t="s">
        <v>4</v>
      </c>
      <c r="G8" s="23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s="11" customFormat="1" ht="45">
      <c r="A9" s="30" t="s">
        <v>4</v>
      </c>
      <c r="B9" s="570" t="s">
        <v>4</v>
      </c>
      <c r="C9" s="571" t="s">
        <v>6</v>
      </c>
      <c r="D9" s="572" t="s">
        <v>4</v>
      </c>
      <c r="E9" s="571" t="s">
        <v>6</v>
      </c>
      <c r="F9" s="572" t="s">
        <v>4</v>
      </c>
      <c r="G9" s="573" t="s">
        <v>6</v>
      </c>
      <c r="H9" s="570" t="s">
        <v>4</v>
      </c>
      <c r="I9" s="571" t="s">
        <v>6</v>
      </c>
      <c r="J9" s="572" t="s">
        <v>4</v>
      </c>
      <c r="K9" s="571" t="s">
        <v>6</v>
      </c>
      <c r="L9" s="572" t="s">
        <v>4</v>
      </c>
      <c r="M9" s="573" t="s">
        <v>6</v>
      </c>
      <c r="N9" s="35"/>
    </row>
    <row r="10" spans="1:17" s="11" customFormat="1" ht="45">
      <c r="A10" s="36" t="s">
        <v>7</v>
      </c>
      <c r="B10" s="37" t="s">
        <v>8</v>
      </c>
      <c r="C10" s="38" t="s">
        <v>9</v>
      </c>
      <c r="D10" s="39" t="s">
        <v>10</v>
      </c>
      <c r="E10" s="38" t="s">
        <v>9</v>
      </c>
      <c r="F10" s="39" t="s">
        <v>9</v>
      </c>
      <c r="G10" s="40" t="s">
        <v>9</v>
      </c>
      <c r="H10" s="37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35"/>
    </row>
    <row r="11" spans="1:17" s="11" customFormat="1" ht="44.25">
      <c r="A11" s="574" t="s">
        <v>11</v>
      </c>
      <c r="B11" s="575" t="s">
        <v>4</v>
      </c>
      <c r="C11" s="576"/>
      <c r="D11" s="577" t="s">
        <v>4</v>
      </c>
      <c r="E11" s="576"/>
      <c r="F11" s="577" t="s">
        <v>4</v>
      </c>
      <c r="G11" s="578"/>
      <c r="H11" s="575" t="s">
        <v>4</v>
      </c>
      <c r="I11" s="576"/>
      <c r="J11" s="577" t="s">
        <v>4</v>
      </c>
      <c r="K11" s="576"/>
      <c r="L11" s="577" t="s">
        <v>4</v>
      </c>
      <c r="M11" s="578" t="s">
        <v>11</v>
      </c>
      <c r="N11" s="35"/>
    </row>
    <row r="12" spans="1:17" s="11" customFormat="1" ht="45">
      <c r="A12" s="24" t="s">
        <v>12</v>
      </c>
      <c r="B12" s="46" t="s">
        <v>4</v>
      </c>
      <c r="C12" s="47" t="s">
        <v>4</v>
      </c>
      <c r="D12" s="48"/>
      <c r="E12" s="49"/>
      <c r="F12" s="48"/>
      <c r="G12" s="50"/>
      <c r="H12" s="46"/>
      <c r="I12" s="49"/>
      <c r="J12" s="48"/>
      <c r="K12" s="49"/>
      <c r="L12" s="48"/>
      <c r="M12" s="50"/>
      <c r="N12" s="35"/>
    </row>
    <row r="13" spans="1:17" s="10" customFormat="1" ht="44.25">
      <c r="A13" s="51" t="s">
        <v>13</v>
      </c>
      <c r="B13" s="9">
        <f>BOR!B13+LUMCON!B13+LOSFA!B13+'UL System'!B13+'LSU System'!B13+'SU System'!B13+'LCTC Ststem'!B13</f>
        <v>1143070980.0599999</v>
      </c>
      <c r="C13" s="52">
        <f t="shared" ref="C13:C75" si="0">IF(ISBLANK(B13),"  ",IF(F13&gt;0,B13/F13,IF(B13&gt;0,1,0)))</f>
        <v>0.99974025160027535</v>
      </c>
      <c r="D13" s="53">
        <f>BOR!D13+LUMCON!D13+LOSFA!D13+'UL System'!D13+'LSU System'!D13+'SU System'!D13+'LCTC Ststem'!D13</f>
        <v>296988</v>
      </c>
      <c r="E13" s="54">
        <f>IF(ISBLANK(D13),"  ",IF(F13&gt;0,D13/F13,IF(D13&gt;0,1,0)))</f>
        <v>2.5974839972464148E-4</v>
      </c>
      <c r="F13" s="55">
        <f>D13+B13</f>
        <v>1143367968.0599999</v>
      </c>
      <c r="G13" s="56">
        <f>IF(ISBLANK(F13),"  ",IF(F75&gt;0,F13/F75,IF(F13&gt;0,1,0)))</f>
        <v>0.22592672207888417</v>
      </c>
      <c r="H13" s="9">
        <f>BOR!H13+LUMCON!H13+LOSFA!H13+'UL System'!H13+'LSU System'!H13+'SU System'!H13+'LCTC Ststem'!H13</f>
        <v>1058273311</v>
      </c>
      <c r="I13" s="52">
        <f t="shared" ref="I13:I34" si="1">IF(ISBLANK(H13),"  ",IF(L13&gt;0,H13/L13,IF(H13&gt;0,1,0)))</f>
        <v>0.9967036278236231</v>
      </c>
      <c r="J13" s="53">
        <f>BOR!J13+LUMCON!J13+LOSFA!J13+'UL System'!J13+'LSU System'!J13+'SU System'!J13+'LCTC Ststem'!J13</f>
        <v>3500000</v>
      </c>
      <c r="K13" s="54">
        <f>IF(ISBLANK(J13),"  ",IF(L13&gt;0,J13/L13,IF(J13&gt;0,1,0)))</f>
        <v>3.2963721763769214E-3</v>
      </c>
      <c r="L13" s="55">
        <f>J13+H13</f>
        <v>1061773311</v>
      </c>
      <c r="M13" s="56">
        <f>IF(ISBLANK(L13),"  ",IF(L75&gt;0,L13/L75,IF(L13&gt;0,1,0)))</f>
        <v>0.21319086036367696</v>
      </c>
      <c r="N13" s="57"/>
    </row>
    <row r="14" spans="1:17" s="11" customFormat="1" ht="44.25">
      <c r="A14" s="21" t="s">
        <v>14</v>
      </c>
      <c r="B14" s="9">
        <f>BOR!B14+LUMCON!B14+LOSFA!B14+'UL System'!B14+'LSU System'!B14+'SU System'!B14+'LCTC Ststem'!B14</f>
        <v>0</v>
      </c>
      <c r="C14" s="563">
        <f t="shared" si="0"/>
        <v>0</v>
      </c>
      <c r="D14" s="53">
        <f>BOR!D14+LUMCON!D14+LOSFA!D14+'UL System'!D14+'LSU System'!D14+'SU System'!D14+'LCTC Ststem'!D14</f>
        <v>0</v>
      </c>
      <c r="E14" s="579">
        <f>IF(ISBLANK(D14),"  ",IF(F14&gt;0,D14/F14,IF(D14&gt;0,1,0)))</f>
        <v>0</v>
      </c>
      <c r="F14" s="580">
        <f>D14+B14</f>
        <v>0</v>
      </c>
      <c r="G14" s="581">
        <f>IF(ISBLANK(F14),"  ",IF(F75&gt;0,F14/F75,IF(F14&gt;0,1,0)))</f>
        <v>0</v>
      </c>
      <c r="H14" s="9">
        <f>BOR!H14+LUMCON!H14+LOSFA!H14+'UL System'!H14+'LSU System'!H14+'SU System'!H14+'LCTC Ststem'!H14</f>
        <v>0</v>
      </c>
      <c r="I14" s="563">
        <f t="shared" si="1"/>
        <v>0</v>
      </c>
      <c r="J14" s="53">
        <f>BOR!J14+LUMCON!J14+LOSFA!J14+'UL System'!J14+'LSU System'!J14+'SU System'!J14+'LCTC Ststem'!J14</f>
        <v>0</v>
      </c>
      <c r="K14" s="579">
        <f>IF(ISBLANK(J14),"  ",IF(L14&gt;0,J14/L14,IF(J14&gt;0,1,0)))</f>
        <v>0</v>
      </c>
      <c r="L14" s="580">
        <f>J14+H14</f>
        <v>0</v>
      </c>
      <c r="M14" s="581">
        <f>IF(ISBLANK(L14),"  ",IF(L75&gt;0,L14/L75,IF(L14&gt;0,1,0)))</f>
        <v>0</v>
      </c>
      <c r="N14" s="35"/>
    </row>
    <row r="15" spans="1:17" s="11" customFormat="1" ht="44.25">
      <c r="A15" s="574" t="s">
        <v>15</v>
      </c>
      <c r="B15" s="582">
        <f>SUM(B16:B34)</f>
        <v>140562658.53</v>
      </c>
      <c r="C15" s="632">
        <f t="shared" si="0"/>
        <v>0.99680879713430648</v>
      </c>
      <c r="D15" s="587">
        <f>SUM(D16:D34)</f>
        <v>450000</v>
      </c>
      <c r="E15" s="584">
        <f>IF(ISBLANK(D15),"  ",IF(F15&gt;0,D15/F15,IF(D15&gt;0,1,0)))</f>
        <v>3.1912028656935357E-3</v>
      </c>
      <c r="F15" s="48">
        <f>D15+B15</f>
        <v>141012658.53</v>
      </c>
      <c r="G15" s="585">
        <f>IF(ISBLANK(F15),"  ",IF(F75&gt;0,F15/F75,IF(F15&gt;0,1,0)))</f>
        <v>2.7863757428299829E-2</v>
      </c>
      <c r="H15" s="582">
        <f>SUM(H16:H34)</f>
        <v>232524247</v>
      </c>
      <c r="I15" s="632">
        <f t="shared" si="1"/>
        <v>0.99806845603840499</v>
      </c>
      <c r="J15" s="587">
        <f>SUM(J16:J34)</f>
        <v>450000</v>
      </c>
      <c r="K15" s="584">
        <f>IF(ISBLANK(J15),"  ",IF(L15&gt;0,J15/L15,IF(J15&gt;0,1,0)))</f>
        <v>1.931543961595034E-3</v>
      </c>
      <c r="L15" s="48">
        <f>J15+H15</f>
        <v>232974247</v>
      </c>
      <c r="M15" s="585">
        <f>IF(ISBLANK(L15),"  ",IF(L75&gt;0,L15/L75,IF(L15&gt;0,1,0)))</f>
        <v>4.6778327959412974E-2</v>
      </c>
      <c r="N15" s="35"/>
    </row>
    <row r="16" spans="1:17" s="11" customFormat="1" ht="44.25">
      <c r="A16" s="68" t="s">
        <v>16</v>
      </c>
      <c r="B16" s="9">
        <f>BOR!B16+LUMCON!B16+LOSFA!B16+'UL System'!B16+'LSU System'!B16+'SU System'!B16+'LCTC Ststem'!B16</f>
        <v>699224.57</v>
      </c>
      <c r="C16" s="52">
        <f t="shared" si="0"/>
        <v>1</v>
      </c>
      <c r="D16" s="53">
        <f>BOR!D16+LUMCON!D16+LOSFA!D16+'UL System'!D16+'LSU System'!D16+'SU System'!D16+'LCTC Ststem'!D16</f>
        <v>0</v>
      </c>
      <c r="E16" s="54">
        <f>IF(ISBLANK(D16),"  ",IF(F16&gt;0,D16/F16,IF(D16&gt;0,1,0)))</f>
        <v>0</v>
      </c>
      <c r="F16" s="69">
        <f t="shared" ref="F16:F39" si="2">D16+B16</f>
        <v>699224.57</v>
      </c>
      <c r="G16" s="56">
        <f>IF(ISBLANK(F16),"  ",IF(F75&gt;0,F16/F75,IF(F16&gt;0,1,0)))</f>
        <v>1.3816506978515196E-4</v>
      </c>
      <c r="H16" s="9">
        <f>BOR!H16+LUMCON!H16+LOSFA!H16+'UL System'!H16+'LSU System'!H16+'SU System'!H16+'LCTC Ststem'!H16</f>
        <v>113600</v>
      </c>
      <c r="I16" s="52">
        <f t="shared" si="1"/>
        <v>1</v>
      </c>
      <c r="J16" s="53">
        <f>BOR!J16+LUMCON!J16+LOSFA!J16+'UL System'!J16+'LSU System'!J16+'SU System'!J16+'LCTC Ststem'!J16</f>
        <v>0</v>
      </c>
      <c r="K16" s="54">
        <f t="shared" ref="K16:K34" si="3">IF(ISBLANK(J16),"  ",IF(L16&gt;0,J16/L16,IF(J16&gt;0,1,0)))</f>
        <v>0</v>
      </c>
      <c r="L16" s="69">
        <f t="shared" ref="L16:L27" si="4">J16+H16</f>
        <v>113600</v>
      </c>
      <c r="M16" s="56">
        <f>IF(ISBLANK(L16),"  ",IF(L75&gt;0,L16/L75,IF(L16&gt;0,1,0)))</f>
        <v>2.2809465529421E-5</v>
      </c>
      <c r="N16" s="35"/>
    </row>
    <row r="17" spans="1:14" s="11" customFormat="1" ht="44.25">
      <c r="A17" s="586" t="s">
        <v>17</v>
      </c>
      <c r="B17" s="9">
        <f>BOR!B17+LUMCON!B17+LOSFA!B17+'UL System'!B17+'LSU System'!B17+'SU System'!B17+'LCTC Ststem'!B17</f>
        <v>43372291.960000001</v>
      </c>
      <c r="C17" s="563">
        <f t="shared" si="0"/>
        <v>1</v>
      </c>
      <c r="D17" s="53">
        <f>BOR!D17+LUMCON!D17+LOSFA!D17+'UL System'!D17+'LSU System'!D17+'SU System'!D17+'LCTC Ststem'!D17</f>
        <v>0</v>
      </c>
      <c r="E17" s="54">
        <f t="shared" ref="E17:E34" si="5">IF(ISBLANK(D17),"  ",IF(F17&gt;0,D17/F17,IF(D17&gt;0,1,0)))</f>
        <v>0</v>
      </c>
      <c r="F17" s="577">
        <f t="shared" si="2"/>
        <v>43372291.960000001</v>
      </c>
      <c r="G17" s="581">
        <f>IF(ISBLANK(F17),"  ",IF(F75&gt;0,F17/F75,IF(F17&gt;0,1,0)))</f>
        <v>8.5702591163170725E-3</v>
      </c>
      <c r="H17" s="9">
        <f>BOR!H17+LUMCON!H17+LOSFA!H17+'UL System'!H17+'LSU System'!H17+'SU System'!H17+'LCTC Ststem'!H17</f>
        <v>43870050</v>
      </c>
      <c r="I17" s="563">
        <f t="shared" si="1"/>
        <v>1</v>
      </c>
      <c r="J17" s="53">
        <f>BOR!J17+LUMCON!J17+LOSFA!J17+'UL System'!J17+'LSU System'!J17+'SU System'!J17+'LCTC Ststem'!J17</f>
        <v>0</v>
      </c>
      <c r="K17" s="579">
        <f t="shared" si="3"/>
        <v>0</v>
      </c>
      <c r="L17" s="577">
        <f t="shared" si="4"/>
        <v>43870050</v>
      </c>
      <c r="M17" s="581">
        <f>IF(ISBLANK(L17),"  ",IF(L75&gt;0,L17/L75,IF(L17&gt;0,1,0)))</f>
        <v>8.8085597997268998E-3</v>
      </c>
      <c r="N17" s="35"/>
    </row>
    <row r="18" spans="1:14" s="11" customFormat="1" ht="44.25">
      <c r="A18" s="586" t="s">
        <v>18</v>
      </c>
      <c r="B18" s="9">
        <f>BOR!B18+LUMCON!B18+LOSFA!B18+'UL System'!B18+'LSU System'!B18+'SU System'!B18+'LCTC Ststem'!B18</f>
        <v>25806917</v>
      </c>
      <c r="C18" s="563">
        <f t="shared" si="0"/>
        <v>1</v>
      </c>
      <c r="D18" s="53">
        <f>BOR!D18+LUMCON!D18+LOSFA!D18+'UL System'!D18+'LSU System'!D18+'SU System'!D18+'LCTC Ststem'!D18</f>
        <v>0</v>
      </c>
      <c r="E18" s="54">
        <f t="shared" si="5"/>
        <v>0</v>
      </c>
      <c r="F18" s="577">
        <f t="shared" si="2"/>
        <v>25806917</v>
      </c>
      <c r="G18" s="581">
        <f>IF(ISBLANK(F18),"  ",IF(F75&gt;0,F18/F75,IF(F18&gt;0,1,0)))</f>
        <v>5.0993838621040226E-3</v>
      </c>
      <c r="H18" s="9">
        <f>BOR!H18+LUMCON!H18+LOSFA!H18+'UL System'!H18+'LSU System'!H18+'SU System'!H18+'LCTC Ststem'!H18</f>
        <v>26813669</v>
      </c>
      <c r="I18" s="563">
        <f t="shared" si="1"/>
        <v>1</v>
      </c>
      <c r="J18" s="53">
        <f>BOR!J18+LUMCON!J18+LOSFA!J18+'UL System'!J18+'LSU System'!J18+'SU System'!J18+'LCTC Ststem'!J18</f>
        <v>0</v>
      </c>
      <c r="K18" s="579">
        <f t="shared" si="3"/>
        <v>0</v>
      </c>
      <c r="L18" s="577">
        <f t="shared" si="4"/>
        <v>26813669</v>
      </c>
      <c r="M18" s="581">
        <f>IF(ISBLANK(L18),"  ",IF(L75&gt;0,L18/L75,IF(L18&gt;0,1,0)))</f>
        <v>5.3838508694789124E-3</v>
      </c>
      <c r="N18" s="35"/>
    </row>
    <row r="19" spans="1:14" s="11" customFormat="1" ht="44.25">
      <c r="A19" s="586" t="s">
        <v>19</v>
      </c>
      <c r="B19" s="9">
        <f>BOR!B19+LUMCON!B19+LOSFA!B19+'UL System'!B19+'LSU System'!B19+'SU System'!B19+'LCTC Ststem'!B19</f>
        <v>700805</v>
      </c>
      <c r="C19" s="563">
        <f t="shared" si="0"/>
        <v>1</v>
      </c>
      <c r="D19" s="53">
        <f>BOR!D19+LUMCON!D19+LOSFA!D19+'UL System'!D19+'LSU System'!D19+'SU System'!D19+'LCTC Ststem'!D19</f>
        <v>0</v>
      </c>
      <c r="E19" s="54">
        <f t="shared" si="5"/>
        <v>0</v>
      </c>
      <c r="F19" s="577">
        <f t="shared" si="2"/>
        <v>700805</v>
      </c>
      <c r="G19" s="581">
        <f>IF(ISBLANK(F19),"  ",IF(F75&gt;0,F19/F75,IF(F19&gt;0,1,0)))</f>
        <v>1.3847735889884909E-4</v>
      </c>
      <c r="H19" s="9">
        <f>BOR!H19+LUMCON!H19+LOSFA!H19+'UL System'!H19+'LSU System'!H19+'SU System'!H19+'LCTC Ststem'!H19</f>
        <v>700805</v>
      </c>
      <c r="I19" s="563">
        <f t="shared" si="1"/>
        <v>1</v>
      </c>
      <c r="J19" s="53">
        <f>BOR!J19+LUMCON!J19+LOSFA!J19+'UL System'!J19+'LSU System'!J19+'SU System'!J19+'LCTC Ststem'!J19</f>
        <v>0</v>
      </c>
      <c r="K19" s="579">
        <f t="shared" si="3"/>
        <v>0</v>
      </c>
      <c r="L19" s="577">
        <f t="shared" si="4"/>
        <v>700805</v>
      </c>
      <c r="M19" s="581">
        <f>IF(ISBLANK(L19),"  ",IF(L75&gt;0,L19/L75,IF(L19&gt;0,1,0)))</f>
        <v>1.407129180488194E-4</v>
      </c>
      <c r="N19" s="35"/>
    </row>
    <row r="20" spans="1:14" s="11" customFormat="1" ht="44.25">
      <c r="A20" s="586" t="s">
        <v>20</v>
      </c>
      <c r="B20" s="9">
        <f>BOR!B20+LUMCON!B20+LOSFA!B20+'UL System'!B20+'LSU System'!B20+'SU System'!B20+'LCTC Ststem'!B20</f>
        <v>0</v>
      </c>
      <c r="C20" s="563">
        <f t="shared" si="0"/>
        <v>0</v>
      </c>
      <c r="D20" s="53">
        <f>BOR!D20+LUMCON!D20+LOSFA!D20+'UL System'!D20+'LSU System'!D20+'SU System'!D20+'LCTC Ststem'!D20</f>
        <v>450000</v>
      </c>
      <c r="E20" s="54">
        <f t="shared" si="5"/>
        <v>1</v>
      </c>
      <c r="F20" s="577">
        <f t="shared" si="2"/>
        <v>450000</v>
      </c>
      <c r="G20" s="581">
        <f>IF(ISBLANK(F20),"  ",IF(F76&gt;0,F20/F76,IF(F20&gt;0,1,0)))</f>
        <v>1</v>
      </c>
      <c r="H20" s="9">
        <f>BOR!H20+LUMCON!H20+LOSFA!H20+'UL System'!H20+'LSU System'!H20+'SU System'!H20+'LCTC Ststem'!H20</f>
        <v>150000</v>
      </c>
      <c r="I20" s="563">
        <f t="shared" si="1"/>
        <v>0.25</v>
      </c>
      <c r="J20" s="53">
        <f>BOR!J20+LUMCON!J20+LOSFA!J20+'UL System'!J20+'LSU System'!J20+'SU System'!J20+'LCTC Ststem'!J20</f>
        <v>450000</v>
      </c>
      <c r="K20" s="579">
        <f t="shared" si="3"/>
        <v>0.75</v>
      </c>
      <c r="L20" s="577">
        <f t="shared" si="4"/>
        <v>600000</v>
      </c>
      <c r="M20" s="581">
        <f>IF(ISBLANK(L20),"  ",IF(L76&gt;0,L20/L76,IF(L20&gt;0,1,0)))</f>
        <v>1</v>
      </c>
      <c r="N20" s="35"/>
    </row>
    <row r="21" spans="1:14" s="11" customFormat="1" ht="44.25">
      <c r="A21" s="586" t="s">
        <v>21</v>
      </c>
      <c r="B21" s="9">
        <f>BOR!B21+LUMCON!B21+LOSFA!B21+'UL System'!B21+'LSU System'!B21+'SU System'!B21+'LCTC Ststem'!B21</f>
        <v>50000</v>
      </c>
      <c r="C21" s="563">
        <f t="shared" si="0"/>
        <v>1</v>
      </c>
      <c r="D21" s="53">
        <f>BOR!D21+LUMCON!D21+LOSFA!D21+'UL System'!D21+'LSU System'!D21+'SU System'!D21+'LCTC Ststem'!D21</f>
        <v>0</v>
      </c>
      <c r="E21" s="54">
        <f t="shared" si="5"/>
        <v>0</v>
      </c>
      <c r="F21" s="577">
        <f t="shared" si="2"/>
        <v>50000</v>
      </c>
      <c r="G21" s="581">
        <f>IF(ISBLANK(F21),"  ",IF(F75&gt;0,F21/F75,IF(F21&gt;0,1,0)))</f>
        <v>9.8798780615755512E-6</v>
      </c>
      <c r="H21" s="9">
        <f>BOR!H21+LUMCON!H21+LOSFA!H21+'UL System'!H21+'LSU System'!H21+'SU System'!H21+'LCTC Ststem'!H21</f>
        <v>50000</v>
      </c>
      <c r="I21" s="563">
        <f t="shared" si="1"/>
        <v>1</v>
      </c>
      <c r="J21" s="53">
        <f>BOR!J21+LUMCON!J21+LOSFA!J21+'UL System'!J21+'LSU System'!J21+'SU System'!J21+'LCTC Ststem'!J21</f>
        <v>0</v>
      </c>
      <c r="K21" s="579">
        <f t="shared" si="3"/>
        <v>0</v>
      </c>
      <c r="L21" s="577">
        <f t="shared" si="4"/>
        <v>50000</v>
      </c>
      <c r="M21" s="581">
        <f>IF(ISBLANK(L21),"  ",IF(L75&gt;0,L21/L75,IF(L21&gt;0,1,0)))</f>
        <v>1.0039377433724032E-5</v>
      </c>
      <c r="N21" s="35"/>
    </row>
    <row r="22" spans="1:14" s="11" customFormat="1" ht="44.25">
      <c r="A22" s="586" t="s">
        <v>22</v>
      </c>
      <c r="B22" s="9">
        <f>BOR!B22+LUMCON!B22+LOSFA!B22+'UL System'!B22+'LSU System'!B22+'SU System'!B22+'LCTC Ststem'!B22</f>
        <v>750000</v>
      </c>
      <c r="C22" s="563">
        <f t="shared" si="0"/>
        <v>1</v>
      </c>
      <c r="D22" s="53">
        <f>BOR!D22+LUMCON!D22+LOSFA!D22+'UL System'!D22+'LSU System'!D22+'SU System'!D22+'LCTC Ststem'!D22</f>
        <v>0</v>
      </c>
      <c r="E22" s="54">
        <f t="shared" si="5"/>
        <v>0</v>
      </c>
      <c r="F22" s="577">
        <f t="shared" si="2"/>
        <v>750000</v>
      </c>
      <c r="G22" s="581">
        <f>IF(ISBLANK(F22),"  ",IF(F75&gt;0,F22/F75,IF(F22&gt;0,1,0)))</f>
        <v>1.4819817092363326E-4</v>
      </c>
      <c r="H22" s="9">
        <f>BOR!H22+LUMCON!H22+LOSFA!H22+'UL System'!H22+'LSU System'!H22+'SU System'!H22+'LCTC Ststem'!H22</f>
        <v>1500000</v>
      </c>
      <c r="I22" s="563">
        <f t="shared" si="1"/>
        <v>1</v>
      </c>
      <c r="J22" s="53">
        <f>BOR!J22+LUMCON!J22+LOSFA!J22+'UL System'!J22+'LSU System'!J22+'SU System'!J22+'LCTC Ststem'!J22</f>
        <v>0</v>
      </c>
      <c r="K22" s="579">
        <f t="shared" si="3"/>
        <v>0</v>
      </c>
      <c r="L22" s="577">
        <f t="shared" si="4"/>
        <v>1500000</v>
      </c>
      <c r="M22" s="581">
        <f>IF(ISBLANK(L22),"  ",IF(L75&gt;0,L22/L75,IF(L22&gt;0,1,0)))</f>
        <v>3.0118132301172097E-4</v>
      </c>
      <c r="N22" s="35"/>
    </row>
    <row r="23" spans="1:14" s="11" customFormat="1" ht="44.25">
      <c r="A23" s="586" t="s">
        <v>23</v>
      </c>
      <c r="B23" s="9">
        <f>BOR!B23+LUMCON!B23+LOSFA!B23+'UL System'!B23+'LSU System'!B23+'SU System'!B23+'LCTC Ststem'!B23</f>
        <v>750000</v>
      </c>
      <c r="C23" s="563">
        <f t="shared" si="0"/>
        <v>1</v>
      </c>
      <c r="D23" s="53">
        <f>BOR!D23+LUMCON!D23+LOSFA!D23+'UL System'!D23+'LSU System'!D23+'SU System'!D23+'LCTC Ststem'!D23</f>
        <v>0</v>
      </c>
      <c r="E23" s="54">
        <f t="shared" si="5"/>
        <v>0</v>
      </c>
      <c r="F23" s="577">
        <f t="shared" si="2"/>
        <v>750000</v>
      </c>
      <c r="G23" s="581">
        <f>IF(ISBLANK(F23),"  ",IF(F75&gt;0,F23/F75,IF(F23&gt;0,1,0)))</f>
        <v>1.4819817092363326E-4</v>
      </c>
      <c r="H23" s="9">
        <f>BOR!H23+LUMCON!H23+LOSFA!H23+'UL System'!H23+'LSU System'!H23+'SU System'!H23+'LCTC Ststem'!H23</f>
        <v>750000</v>
      </c>
      <c r="I23" s="563">
        <f t="shared" si="1"/>
        <v>1</v>
      </c>
      <c r="J23" s="53">
        <f>BOR!J23+LUMCON!J23+LOSFA!J23+'UL System'!J23+'LSU System'!J23+'SU System'!J23+'LCTC Ststem'!J23</f>
        <v>0</v>
      </c>
      <c r="K23" s="579">
        <f t="shared" si="3"/>
        <v>0</v>
      </c>
      <c r="L23" s="577">
        <f t="shared" si="4"/>
        <v>750000</v>
      </c>
      <c r="M23" s="581">
        <f>IF(ISBLANK(L23),"  ",IF(L75&gt;0,L23/L75,IF(L23&gt;0,1,0)))</f>
        <v>1.5059066150586048E-4</v>
      </c>
      <c r="N23" s="35"/>
    </row>
    <row r="24" spans="1:14" s="11" customFormat="1" ht="44.25">
      <c r="A24" s="586" t="s">
        <v>24</v>
      </c>
      <c r="B24" s="9">
        <f>BOR!B24+LUMCON!B24+LOSFA!B24+'UL System'!B24+'LSU System'!B24+'SU System'!B24+'LCTC Ststem'!B24</f>
        <v>3001837</v>
      </c>
      <c r="C24" s="563">
        <f t="shared" si="0"/>
        <v>1</v>
      </c>
      <c r="D24" s="53">
        <f>BOR!D24+LUMCON!D24+LOSFA!D24+'UL System'!D24+'LSU System'!D24+'SU System'!D24+'LCTC Ststem'!D24</f>
        <v>0</v>
      </c>
      <c r="E24" s="54">
        <f t="shared" si="5"/>
        <v>0</v>
      </c>
      <c r="F24" s="577">
        <f t="shared" si="2"/>
        <v>3001837</v>
      </c>
      <c r="G24" s="581">
        <f>IF(ISBLANK(F24),"  ",IF(F75&gt;0,F24/F75,IF(F24&gt;0,1,0)))</f>
        <v>5.9315567041451529E-4</v>
      </c>
      <c r="H24" s="9">
        <f>BOR!H24+LUMCON!H24+LOSFA!H24+'UL System'!H24+'LSU System'!H24+'SU System'!H24+'LCTC Ststem'!H24</f>
        <v>3200000</v>
      </c>
      <c r="I24" s="563">
        <f t="shared" si="1"/>
        <v>1</v>
      </c>
      <c r="J24" s="53">
        <f>BOR!J24+LUMCON!J24+LOSFA!J24+'UL System'!J24+'LSU System'!J24+'SU System'!J24+'LCTC Ststem'!J24</f>
        <v>0</v>
      </c>
      <c r="K24" s="579">
        <f t="shared" si="3"/>
        <v>0</v>
      </c>
      <c r="L24" s="577">
        <f t="shared" si="4"/>
        <v>3200000</v>
      </c>
      <c r="M24" s="581">
        <f>IF(ISBLANK(L24),"  ",IF(L75&gt;0,L24/L75,IF(L24&gt;0,1,0)))</f>
        <v>6.4252015575833803E-4</v>
      </c>
      <c r="N24" s="35"/>
    </row>
    <row r="25" spans="1:14" s="11" customFormat="1" ht="44.25">
      <c r="A25" s="586" t="s">
        <v>25</v>
      </c>
      <c r="B25" s="9">
        <f>BOR!B25+LUMCON!B25+LOSFA!B25+'UL System'!B25+'LSU System'!B25+'SU System'!B25+'LCTC Ststem'!B25</f>
        <v>210000</v>
      </c>
      <c r="C25" s="563">
        <f t="shared" si="0"/>
        <v>1</v>
      </c>
      <c r="D25" s="53">
        <f>BOR!D25+LUMCON!D25+LOSFA!D25+'UL System'!D25+'LSU System'!D25+'SU System'!D25+'LCTC Ststem'!D25</f>
        <v>0</v>
      </c>
      <c r="E25" s="54">
        <f t="shared" si="5"/>
        <v>0</v>
      </c>
      <c r="F25" s="577">
        <f t="shared" si="2"/>
        <v>210000</v>
      </c>
      <c r="G25" s="581">
        <f>IF(ISBLANK(F25),"  ",IF(F75&gt;0,F25/F75,IF(F25&gt;0,1,0)))</f>
        <v>4.1495487858617316E-5</v>
      </c>
      <c r="H25" s="9">
        <f>BOR!H25+LUMCON!H25+LOSFA!H25+'UL System'!H25+'LSU System'!H25+'SU System'!H25+'LCTC Ststem'!H25</f>
        <v>210000</v>
      </c>
      <c r="I25" s="563">
        <f t="shared" si="1"/>
        <v>1</v>
      </c>
      <c r="J25" s="53">
        <f>BOR!J25+LUMCON!J25+LOSFA!J25+'UL System'!J25+'LSU System'!J25+'SU System'!J25+'LCTC Ststem'!J25</f>
        <v>0</v>
      </c>
      <c r="K25" s="579">
        <f t="shared" si="3"/>
        <v>0</v>
      </c>
      <c r="L25" s="577">
        <f t="shared" si="4"/>
        <v>210000</v>
      </c>
      <c r="M25" s="581">
        <f>IF(ISBLANK(L25),"  ",IF(L75&gt;0,L25/L75,IF(L25&gt;0,1,0)))</f>
        <v>4.2165385221640936E-5</v>
      </c>
      <c r="N25" s="35"/>
    </row>
    <row r="26" spans="1:14" s="11" customFormat="1" ht="44.25">
      <c r="A26" s="586" t="s">
        <v>26</v>
      </c>
      <c r="B26" s="9">
        <f>BOR!B26+LUMCON!B26+LOSFA!B26+'UL System'!B26+'LSU System'!B26+'SU System'!B26+'LCTC Ststem'!B26</f>
        <v>0</v>
      </c>
      <c r="C26" s="563">
        <f t="shared" si="0"/>
        <v>0</v>
      </c>
      <c r="D26" s="53">
        <f>BOR!D26+LUMCON!D26+LOSFA!D26+'UL System'!D26+'LSU System'!D26+'SU System'!D26+'LCTC Ststem'!D26</f>
        <v>0</v>
      </c>
      <c r="E26" s="54">
        <f t="shared" si="5"/>
        <v>0</v>
      </c>
      <c r="F26" s="577">
        <f t="shared" si="2"/>
        <v>0</v>
      </c>
      <c r="G26" s="581">
        <f>IF(ISBLANK(F26),"  ",IF(F75&gt;0,F26/F75,IF(F26&gt;0,1,0)))</f>
        <v>0</v>
      </c>
      <c r="H26" s="9">
        <f>BOR!H26+LUMCON!H26+LOSFA!H26+'UL System'!H26+'LSU System'!H26+'SU System'!H26+'LCTC Ststem'!H26</f>
        <v>0</v>
      </c>
      <c r="I26" s="563">
        <f t="shared" si="1"/>
        <v>0</v>
      </c>
      <c r="J26" s="53">
        <f>BOR!J26+LUMCON!J26+LOSFA!J26+'UL System'!J26+'LSU System'!J26+'SU System'!J26+'LCTC Ststem'!J26</f>
        <v>0</v>
      </c>
      <c r="K26" s="579">
        <f t="shared" si="3"/>
        <v>0</v>
      </c>
      <c r="L26" s="577">
        <f t="shared" si="4"/>
        <v>0</v>
      </c>
      <c r="M26" s="581">
        <f>IF(ISBLANK(L26),"  ",IF(L75&gt;0,L26/L75,IF(L26&gt;0,1,0)))</f>
        <v>0</v>
      </c>
      <c r="N26" s="35"/>
    </row>
    <row r="27" spans="1:14" s="11" customFormat="1" ht="44.25">
      <c r="A27" s="586" t="s">
        <v>27</v>
      </c>
      <c r="B27" s="9">
        <f>BOR!B27+LUMCON!B27+LOSFA!B27+'UL System'!B27+'LSU System'!B27+'SU System'!B27+'LCTC Ststem'!B27</f>
        <v>30572300</v>
      </c>
      <c r="C27" s="563">
        <f t="shared" si="0"/>
        <v>1</v>
      </c>
      <c r="D27" s="53">
        <f>BOR!D27+LUMCON!D27+LOSFA!D27+'UL System'!D27+'LSU System'!D27+'SU System'!D27+'LCTC Ststem'!D27</f>
        <v>0</v>
      </c>
      <c r="E27" s="54">
        <f t="shared" si="5"/>
        <v>0</v>
      </c>
      <c r="F27" s="577">
        <f t="shared" si="2"/>
        <v>30572300</v>
      </c>
      <c r="G27" s="581">
        <f>IF(ISBLANK(F27),"  ",IF(F75&gt;0,F27/F75,IF(F27&gt;0,1,0)))</f>
        <v>6.0410119212381246E-3</v>
      </c>
      <c r="H27" s="9">
        <f>BOR!H27+LUMCON!H27+LOSFA!H27+'UL System'!H27+'LSU System'!H27+'SU System'!H27+'LCTC Ststem'!H27</f>
        <v>29730000</v>
      </c>
      <c r="I27" s="563">
        <f t="shared" si="1"/>
        <v>1</v>
      </c>
      <c r="J27" s="53">
        <f>BOR!J27+LUMCON!J27+LOSFA!J27+'UL System'!J27+'LSU System'!J27+'SU System'!J27+'LCTC Ststem'!J27</f>
        <v>0</v>
      </c>
      <c r="K27" s="579">
        <f t="shared" si="3"/>
        <v>0</v>
      </c>
      <c r="L27" s="577">
        <f t="shared" si="4"/>
        <v>29730000</v>
      </c>
      <c r="M27" s="581">
        <f>IF(ISBLANK(L27),"  ",IF(L75&gt;0,L27/L75,IF(L27&gt;0,1,0)))</f>
        <v>5.9694138220923098E-3</v>
      </c>
      <c r="N27" s="35"/>
    </row>
    <row r="28" spans="1:14" s="11" customFormat="1" ht="44.25">
      <c r="A28" s="588" t="s">
        <v>28</v>
      </c>
      <c r="B28" s="9">
        <f>BOR!B28+LUMCON!B28+LOSFA!B28+'UL System'!B28+'LSU System'!B28+'SU System'!B28+'LCTC Ststem'!B28</f>
        <v>67354</v>
      </c>
      <c r="C28" s="563">
        <f t="shared" si="0"/>
        <v>1</v>
      </c>
      <c r="D28" s="53">
        <f>BOR!D28+LUMCON!D28+LOSFA!D28+'UL System'!D28+'LSU System'!D28+'SU System'!D28+'LCTC Ststem'!D28</f>
        <v>0</v>
      </c>
      <c r="E28" s="54">
        <f t="shared" si="5"/>
        <v>0</v>
      </c>
      <c r="F28" s="577">
        <f t="shared" ref="F28:F34" si="6">D28+B28</f>
        <v>67354</v>
      </c>
      <c r="G28" s="581">
        <f>IF(ISBLANK(F28),"  ",IF(F75&gt;0,F28/F75,IF(F28&gt;0,1,0)))</f>
        <v>1.3308986139187192E-5</v>
      </c>
      <c r="H28" s="9">
        <f>BOR!H28+LUMCON!H28+LOSFA!H28+'UL System'!H28+'LSU System'!H28+'SU System'!H28+'LCTC Ststem'!H28</f>
        <v>400000</v>
      </c>
      <c r="I28" s="563">
        <f t="shared" si="1"/>
        <v>1</v>
      </c>
      <c r="J28" s="53">
        <f>BOR!J28+LUMCON!J28+LOSFA!J28+'UL System'!J28+'LSU System'!J28+'SU System'!J28+'LCTC Ststem'!J28</f>
        <v>0</v>
      </c>
      <c r="K28" s="579">
        <f t="shared" si="3"/>
        <v>0</v>
      </c>
      <c r="L28" s="577">
        <f t="shared" ref="L28:L34" si="7">J28+H28</f>
        <v>400000</v>
      </c>
      <c r="M28" s="581">
        <f>IF(ISBLANK(L28),"  ",IF(L75&gt;0,L28/L75,IF(L28&gt;0,1,0)))</f>
        <v>8.0315019469792253E-5</v>
      </c>
      <c r="N28" s="35"/>
    </row>
    <row r="29" spans="1:14" s="11" customFormat="1" ht="44.25">
      <c r="A29" s="588" t="s">
        <v>29</v>
      </c>
      <c r="B29" s="9">
        <f>BOR!B29+LUMCON!B29+LOSFA!B29+'UL System'!B29+'LSU System'!B29+'SU System'!B29+'LCTC Ststem'!B29</f>
        <v>10000000</v>
      </c>
      <c r="C29" s="563">
        <f t="shared" si="0"/>
        <v>1</v>
      </c>
      <c r="D29" s="53">
        <f>BOR!D29+LUMCON!D29+LOSFA!D29+'UL System'!D29+'LSU System'!D29+'SU System'!D29+'LCTC Ststem'!D29</f>
        <v>0</v>
      </c>
      <c r="E29" s="54">
        <f t="shared" si="5"/>
        <v>0</v>
      </c>
      <c r="F29" s="577">
        <f t="shared" si="6"/>
        <v>10000000</v>
      </c>
      <c r="G29" s="581">
        <f>IF(ISBLANK(F29),"  ",IF(F75&gt;0,F29/F75,IF(F29&gt;0,1,0)))</f>
        <v>1.9759756123151101E-3</v>
      </c>
      <c r="H29" s="9">
        <f>BOR!H29+LUMCON!H29+LOSFA!H29+'UL System'!H29+'LSU System'!H29+'SU System'!H29+'LCTC Ststem'!H29</f>
        <v>0</v>
      </c>
      <c r="I29" s="563">
        <f t="shared" si="1"/>
        <v>0</v>
      </c>
      <c r="J29" s="53">
        <f>BOR!J29+LUMCON!J29+LOSFA!J29+'UL System'!J29+'LSU System'!J29+'SU System'!J29+'LCTC Ststem'!J29</f>
        <v>0</v>
      </c>
      <c r="K29" s="579">
        <f t="shared" si="3"/>
        <v>0</v>
      </c>
      <c r="L29" s="577">
        <f t="shared" si="7"/>
        <v>0</v>
      </c>
      <c r="M29" s="581">
        <f>IF(ISBLANK(L29),"  ",IF(L75&gt;0,L29/L75,IF(L29&gt;0,1,0)))</f>
        <v>0</v>
      </c>
      <c r="N29" s="35"/>
    </row>
    <row r="30" spans="1:14" s="11" customFormat="1" ht="44.25">
      <c r="A30" s="588" t="s">
        <v>30</v>
      </c>
      <c r="B30" s="9">
        <f>BOR!B30+LUMCON!B30+LOSFA!B30+'UL System'!B30+'LSU System'!B30+'SU System'!B30+'LCTC Ststem'!B30</f>
        <v>60000</v>
      </c>
      <c r="C30" s="563">
        <f t="shared" si="0"/>
        <v>1</v>
      </c>
      <c r="D30" s="53">
        <f>BOR!D30+LUMCON!D30+LOSFA!D30+'UL System'!D30+'LSU System'!D30+'SU System'!D30+'LCTC Ststem'!D30</f>
        <v>0</v>
      </c>
      <c r="E30" s="54">
        <f t="shared" si="5"/>
        <v>0</v>
      </c>
      <c r="F30" s="577">
        <f t="shared" si="6"/>
        <v>60000</v>
      </c>
      <c r="G30" s="581">
        <f>IF(ISBLANK(F30),"  ",IF(F76&gt;0,F30/F76,IF(F30&gt;0,1,0)))</f>
        <v>1</v>
      </c>
      <c r="H30" s="9">
        <f>BOR!H30+LUMCON!H30+LOSFA!H30+'UL System'!H30+'LSU System'!H30+'SU System'!H30+'LCTC Ststem'!H30</f>
        <v>10060000</v>
      </c>
      <c r="I30" s="563">
        <f t="shared" si="1"/>
        <v>1</v>
      </c>
      <c r="J30" s="53">
        <f>BOR!J30+LUMCON!J30+LOSFA!J30+'UL System'!J30+'LSU System'!J30+'SU System'!J30+'LCTC Ststem'!J30</f>
        <v>0</v>
      </c>
      <c r="K30" s="579">
        <f t="shared" si="3"/>
        <v>0</v>
      </c>
      <c r="L30" s="577">
        <f t="shared" si="7"/>
        <v>10060000</v>
      </c>
      <c r="M30" s="581">
        <f>IF(ISBLANK(L30),"  ",IF(L76&gt;0,L30/L76,IF(L30&gt;0,1,0)))</f>
        <v>1</v>
      </c>
      <c r="N30" s="35"/>
    </row>
    <row r="31" spans="1:14" s="11" customFormat="1" ht="44.25">
      <c r="A31" s="588" t="s">
        <v>31</v>
      </c>
      <c r="B31" s="9">
        <f>BOR!B31+LUMCON!B31+LOSFA!B31+'UL System'!B31+'LSU System'!B31+'SU System'!B31+'LCTC Ststem'!B31</f>
        <v>0</v>
      </c>
      <c r="C31" s="563">
        <f t="shared" si="0"/>
        <v>0</v>
      </c>
      <c r="D31" s="53">
        <f>BOR!D31+LUMCON!D31+LOSFA!D31+'UL System'!D31+'LSU System'!D31+'SU System'!D31+'LCTC Ststem'!D31</f>
        <v>0</v>
      </c>
      <c r="E31" s="54">
        <f t="shared" si="5"/>
        <v>0</v>
      </c>
      <c r="F31" s="577">
        <f t="shared" si="6"/>
        <v>0</v>
      </c>
      <c r="G31" s="581">
        <f>IF(ISBLANK(F31),"  ",IF(F77&gt;0,F31/F77,IF(F31&gt;0,1,0)))</f>
        <v>0</v>
      </c>
      <c r="H31" s="9">
        <f>BOR!H31+LUMCON!H31+LOSFA!H31+'UL System'!H31+'LSU System'!H31+'SU System'!H31+'LCTC Ststem'!H31</f>
        <v>1465980</v>
      </c>
      <c r="I31" s="563">
        <f t="shared" si="1"/>
        <v>1</v>
      </c>
      <c r="J31" s="53">
        <f>BOR!J31+LUMCON!J31+LOSFA!J31+'UL System'!J31+'LSU System'!J31+'SU System'!J31+'LCTC Ststem'!J31</f>
        <v>0</v>
      </c>
      <c r="K31" s="579">
        <f t="shared" si="3"/>
        <v>0</v>
      </c>
      <c r="L31" s="577">
        <f t="shared" si="7"/>
        <v>1465980</v>
      </c>
      <c r="M31" s="581">
        <f>IF(ISBLANK(L31),"  ",IF(L77&gt;0,L31/L77,IF(L31&gt;0,1,0)))</f>
        <v>1</v>
      </c>
      <c r="N31" s="35"/>
    </row>
    <row r="32" spans="1:14" s="11" customFormat="1" ht="44.25">
      <c r="A32" s="588" t="s">
        <v>32</v>
      </c>
      <c r="B32" s="9">
        <f>BOR!B32+LUMCON!B32+LOSFA!B32+'UL System'!B32+'LSU System'!B32+'SU System'!B32+'LCTC Ststem'!B32</f>
        <v>16038929</v>
      </c>
      <c r="C32" s="563">
        <f t="shared" si="0"/>
        <v>1</v>
      </c>
      <c r="D32" s="53">
        <f>BOR!D32+LUMCON!D32+LOSFA!D32+'UL System'!D32+'LSU System'!D32+'SU System'!D32+'LCTC Ststem'!D32</f>
        <v>0</v>
      </c>
      <c r="E32" s="54">
        <f t="shared" si="5"/>
        <v>0</v>
      </c>
      <c r="F32" s="577">
        <f t="shared" si="6"/>
        <v>16038929</v>
      </c>
      <c r="G32" s="581">
        <f>IF(ISBLANK(F32),"  ",IF(F78&gt;0,F32/F78,IF(F32&gt;0,1,0)))</f>
        <v>1</v>
      </c>
      <c r="H32" s="9">
        <f>BOR!H32+LUMCON!H32+LOSFA!H32+'UL System'!H32+'LSU System'!H32+'SU System'!H32+'LCTC Ststem'!H32</f>
        <v>15924186</v>
      </c>
      <c r="I32" s="563">
        <f t="shared" si="1"/>
        <v>1</v>
      </c>
      <c r="J32" s="53">
        <f>BOR!J32+LUMCON!J32+LOSFA!J32+'UL System'!J32+'LSU System'!J32+'SU System'!J32+'LCTC Ststem'!J32</f>
        <v>0</v>
      </c>
      <c r="K32" s="579">
        <f t="shared" si="3"/>
        <v>0</v>
      </c>
      <c r="L32" s="577">
        <f t="shared" si="7"/>
        <v>15924186</v>
      </c>
      <c r="M32" s="581">
        <f>IF(ISBLANK(L32),"  ",IF(L78&gt;0,L32/L78,IF(L32&gt;0,1,0)))</f>
        <v>1</v>
      </c>
      <c r="N32" s="35"/>
    </row>
    <row r="33" spans="1:14" s="11" customFormat="1" ht="44.25">
      <c r="A33" s="588" t="s">
        <v>33</v>
      </c>
      <c r="B33" s="9">
        <f>BOR!B33+LUMCON!B33+LOSFA!B33+'UL System'!B33+'LSU System'!B33+'SU System'!B33+'LCTC Ststem'!B33</f>
        <v>8483000</v>
      </c>
      <c r="C33" s="563">
        <f>IF(ISBLANK(B33),"  ",IF(F33&gt;0,B33/F33,IF(B33&gt;0,1,0)))</f>
        <v>1</v>
      </c>
      <c r="D33" s="53">
        <f>BOR!D33+LUMCON!D33+LOSFA!D33+'UL System'!D33+'LSU System'!D33+'SU System'!D33+'LCTC Ststem'!D33</f>
        <v>0</v>
      </c>
      <c r="E33" s="54">
        <f>IF(ISBLANK(D33),"  ",IF(F33&gt;0,D33/F33,IF(D33&gt;0,1,0)))</f>
        <v>0</v>
      </c>
      <c r="F33" s="577">
        <f t="shared" si="6"/>
        <v>8483000</v>
      </c>
      <c r="G33" s="581">
        <f>IF(ISBLANK(F33),"  ",IF(F74&gt;0,F33/F74,IF(F33&gt;0,1,0)))</f>
        <v>848.3</v>
      </c>
      <c r="H33" s="9">
        <f>BOR!H33+LUMCON!H33+LOSFA!H33+'UL System'!H33+'LSU System'!H33+'SU System'!H33+'LCTC Ststem'!H33</f>
        <v>97385957</v>
      </c>
      <c r="I33" s="563">
        <f t="shared" si="1"/>
        <v>1</v>
      </c>
      <c r="J33" s="53">
        <f>BOR!J33+LUMCON!J33+LOSFA!J33+'UL System'!J33+'LSU System'!J33+'SU System'!J33+'LCTC Ststem'!J33</f>
        <v>0</v>
      </c>
      <c r="K33" s="579">
        <f>IF(ISBLANK(J33),"  ",IF(L33&gt;0,J33/L33,IF(J33&gt;0,1,0)))</f>
        <v>0</v>
      </c>
      <c r="L33" s="577">
        <f t="shared" si="7"/>
        <v>97385957</v>
      </c>
      <c r="M33" s="581">
        <f>IF(ISBLANK(L33),"  ",IF(L74&gt;0,L33/L74,IF(L33&gt;0,1,0)))</f>
        <v>1</v>
      </c>
      <c r="N33" s="35"/>
    </row>
    <row r="34" spans="1:14" s="11" customFormat="1" ht="44.25">
      <c r="A34" s="628" t="s">
        <v>136</v>
      </c>
      <c r="B34" s="9">
        <f>BOR!B34</f>
        <v>0</v>
      </c>
      <c r="C34" s="563">
        <f t="shared" si="0"/>
        <v>0</v>
      </c>
      <c r="D34" s="53">
        <f>BOR!D34</f>
        <v>0</v>
      </c>
      <c r="E34" s="54">
        <f t="shared" si="5"/>
        <v>0</v>
      </c>
      <c r="F34" s="577">
        <f t="shared" si="6"/>
        <v>0</v>
      </c>
      <c r="G34" s="581">
        <f>IF(ISBLANK(F34),"  ",IF(F75&gt;0,F34/F75,IF(F34&gt;0,1,0)))</f>
        <v>0</v>
      </c>
      <c r="H34" s="9">
        <f>BOR!H34</f>
        <v>200000</v>
      </c>
      <c r="I34" s="563">
        <f t="shared" si="1"/>
        <v>1</v>
      </c>
      <c r="J34" s="53">
        <f>BOR!J34</f>
        <v>0</v>
      </c>
      <c r="K34" s="579">
        <f t="shared" si="3"/>
        <v>0</v>
      </c>
      <c r="L34" s="577">
        <f t="shared" si="7"/>
        <v>200000</v>
      </c>
      <c r="M34" s="581">
        <f>IF(ISBLANK(L34),"  ",IF(L75&gt;0,L34/L75,IF(L34&gt;0,1,0)))</f>
        <v>4.0157509734896127E-5</v>
      </c>
      <c r="N34" s="35"/>
    </row>
    <row r="35" spans="1:14" s="11" customFormat="1" ht="45">
      <c r="A35" s="589" t="s">
        <v>34</v>
      </c>
      <c r="B35" s="590"/>
      <c r="C35" s="591" t="s">
        <v>4</v>
      </c>
      <c r="D35" s="587"/>
      <c r="E35" s="592" t="s">
        <v>4</v>
      </c>
      <c r="F35" s="577"/>
      <c r="G35" s="593" t="s">
        <v>4</v>
      </c>
      <c r="H35" s="590"/>
      <c r="I35" s="591" t="s">
        <v>4</v>
      </c>
      <c r="J35" s="587"/>
      <c r="K35" s="592" t="s">
        <v>4</v>
      </c>
      <c r="L35" s="577"/>
      <c r="M35" s="593" t="s">
        <v>4</v>
      </c>
      <c r="N35" s="35"/>
    </row>
    <row r="36" spans="1:14" s="11" customFormat="1" ht="44.25">
      <c r="A36" s="68" t="s">
        <v>35</v>
      </c>
      <c r="B36" s="575">
        <f>BOR!B36+LUMCON!B35+LOSFA!B35+'UL System'!B35+'LSU System'!B35+'SU System'!B35+'LCTC Ststem'!B35</f>
        <v>0</v>
      </c>
      <c r="C36" s="563">
        <f t="shared" si="0"/>
        <v>0</v>
      </c>
      <c r="D36" s="587">
        <f>BOR!D36+LUMCON!D35+LOSFA!D35+'UL System'!D35+'LSU System'!D35+'SU System'!D35+'LCTC Ststem'!D35</f>
        <v>0</v>
      </c>
      <c r="E36" s="579">
        <f>IF(ISBLANK(D36),"  ",IF(F36&gt;0,D36/F36,IF(D36&gt;0,1,0)))</f>
        <v>0</v>
      </c>
      <c r="F36" s="577">
        <f t="shared" si="2"/>
        <v>0</v>
      </c>
      <c r="G36" s="581">
        <f>IF(ISBLANK(F36),"  ",IF(F75&gt;0,F36/F75,IF(F36&gt;0,1,0)))</f>
        <v>0</v>
      </c>
      <c r="H36" s="575">
        <f>BOR!H36+LUMCON!H35+LOSFA!H35+'UL System'!H35+'LSU System'!H35+'SU System'!H35+'LCTC Ststem'!H35</f>
        <v>0</v>
      </c>
      <c r="I36" s="563">
        <f>IF(ISBLANK(H36),"  ",IF(L36&gt;0,H36/L36,IF(H36&gt;0,1,0)))</f>
        <v>0</v>
      </c>
      <c r="J36" s="587">
        <f>BOR!J36+LUMCON!J35+LOSFA!J35+'UL System'!J35+'LSU System'!J35+'SU System'!J35+'LCTC Ststem'!J35</f>
        <v>0</v>
      </c>
      <c r="K36" s="579">
        <f>IF(ISBLANK(J36),"  ",IF(L36&gt;0,J36/L36,IF(J36&gt;0,1,0)))</f>
        <v>0</v>
      </c>
      <c r="L36" s="577">
        <f>J36+H36</f>
        <v>0</v>
      </c>
      <c r="M36" s="581">
        <f>IF(ISBLANK(L36),"  ",IF(L75&gt;0,L36/L75,IF(L36&gt;0,1,0)))</f>
        <v>0</v>
      </c>
      <c r="N36" s="35"/>
    </row>
    <row r="37" spans="1:14" s="11" customFormat="1" ht="45">
      <c r="A37" s="589" t="s">
        <v>36</v>
      </c>
      <c r="B37" s="590"/>
      <c r="C37" s="591" t="s">
        <v>4</v>
      </c>
      <c r="D37" s="587"/>
      <c r="E37" s="592" t="s">
        <v>4</v>
      </c>
      <c r="F37" s="577"/>
      <c r="G37" s="593" t="s">
        <v>4</v>
      </c>
      <c r="H37" s="590"/>
      <c r="I37" s="591" t="s">
        <v>4</v>
      </c>
      <c r="J37" s="587"/>
      <c r="K37" s="592" t="s">
        <v>4</v>
      </c>
      <c r="L37" s="577"/>
      <c r="M37" s="593" t="s">
        <v>4</v>
      </c>
      <c r="N37" s="35"/>
    </row>
    <row r="38" spans="1:14" s="11" customFormat="1" ht="44.25">
      <c r="A38" s="586" t="s">
        <v>35</v>
      </c>
      <c r="B38" s="575">
        <f>BOR!B38+LUMCON!B37+LOSFA!B37+'UL System'!B37+'LSU System'!B37+'SU System'!B37+'LCTC Ststem'!B37</f>
        <v>0</v>
      </c>
      <c r="C38" s="563">
        <f t="shared" si="0"/>
        <v>0</v>
      </c>
      <c r="D38" s="587">
        <f>BOR!D38+LUMCON!D37+LOSFA!D37+'UL System'!D37+'LSU System'!D37+'SU System'!D37+'LCTC Ststem'!D37</f>
        <v>0</v>
      </c>
      <c r="E38" s="579">
        <f>IF(ISBLANK(D38),"  ",IF(F38&gt;0,D38/F38,IF(D38&gt;0,1,0)))</f>
        <v>0</v>
      </c>
      <c r="F38" s="596">
        <f t="shared" si="2"/>
        <v>0</v>
      </c>
      <c r="G38" s="581">
        <f>IF(ISBLANK(F38),"  ",IF(F75&gt;0,F38/F75,IF(F38&gt;0,1,0)))</f>
        <v>0</v>
      </c>
      <c r="H38" s="575">
        <f>BOR!H38+LUMCON!H37+LOSFA!H37+'UL System'!H37+'LSU System'!H37+'SU System'!H37+'LCTC Ststem'!H37</f>
        <v>0</v>
      </c>
      <c r="I38" s="563">
        <f>IF(ISBLANK(H38),"  ",IF(L38&gt;0,H38/L38,IF(H38&gt;0,1,0)))</f>
        <v>0</v>
      </c>
      <c r="J38" s="587">
        <f>BOR!J38+LUMCON!J37+LOSFA!J37+'UL System'!J37+'LSU System'!J37+'SU System'!J37+'LCTC Ststem'!J37</f>
        <v>0</v>
      </c>
      <c r="K38" s="579">
        <f>IF(ISBLANK(J38),"  ",IF(L38&gt;0,J38/L38,IF(J38&gt;0,1,0)))</f>
        <v>0</v>
      </c>
      <c r="L38" s="596">
        <f>J38+H38</f>
        <v>0</v>
      </c>
      <c r="M38" s="581">
        <f>IF(ISBLANK(L38),"  ",IF(L75&gt;0,L38/L75,IF(L38&gt;0,1,0)))</f>
        <v>0</v>
      </c>
      <c r="N38" s="35"/>
    </row>
    <row r="39" spans="1:14" s="11" customFormat="1" ht="44.25">
      <c r="A39" s="586" t="s">
        <v>76</v>
      </c>
      <c r="B39" s="575">
        <f>BOR!B39+LUMCON!B38+LOSFA!B38+'UL System'!B38+'LSU System'!B38+'SU System'!B38+'LCTC Ststem'!B38</f>
        <v>0</v>
      </c>
      <c r="C39" s="563">
        <f t="shared" si="0"/>
        <v>0</v>
      </c>
      <c r="D39" s="587">
        <f>BOR!D39+LUMCON!D38+LOSFA!D38+'UL System'!D38+'LSU System'!D38+'SU System'!D38+'LCTC Ststem'!D38</f>
        <v>0</v>
      </c>
      <c r="E39" s="54">
        <f>IF(ISBLANK(D39),"  ",IF(F39&gt;0,D39/F39,IF(D39&gt;0,1,0)))</f>
        <v>0</v>
      </c>
      <c r="F39" s="577">
        <f t="shared" si="2"/>
        <v>0</v>
      </c>
      <c r="G39" s="581">
        <f>IF(ISBLANK(F39),"  ",IF(F75&gt;0,F39/F75,IF(F39&gt;0,1,0)))</f>
        <v>0</v>
      </c>
      <c r="H39" s="575">
        <f>BOR!H39+LUMCON!H38+LOSFA!H38+'UL System'!H38+'LSU System'!H38+'SU System'!H38+'LCTC Ststem'!H38</f>
        <v>0</v>
      </c>
      <c r="I39" s="563">
        <f>IF(ISBLANK(H39),"  ",IF(L39&gt;0,H39/L39,IF(H39&gt;0,1,0)))</f>
        <v>0</v>
      </c>
      <c r="J39" s="587">
        <f>BOR!J39+LUMCON!J38+LOSFA!J38+'UL System'!J38+'LSU System'!J38+'SU System'!J38+'LCTC Ststem'!J38</f>
        <v>0</v>
      </c>
      <c r="K39" s="579">
        <f>IF(ISBLANK(J39),"  ",IF(L39&gt;0,J39/L39,IF(J39&gt;0,1,0)))</f>
        <v>0</v>
      </c>
      <c r="L39" s="577">
        <f>J39+H39</f>
        <v>0</v>
      </c>
      <c r="M39" s="581">
        <f>IF(ISBLANK(L39),"  ",IF(L75&gt;0,L39/L75,IF(L39&gt;0,1,0)))</f>
        <v>0</v>
      </c>
      <c r="N39" s="35"/>
    </row>
    <row r="40" spans="1:14" s="85" customFormat="1" ht="45">
      <c r="A40" s="589" t="s">
        <v>37</v>
      </c>
      <c r="B40" s="597">
        <f>B39+B38+B36+B34+B29+B28+B26+B27+B25+B24+B23+B22+B21+B20+B19+B18+B17+B16+B14+B13+B30+B31+B32+B33</f>
        <v>1283633638.5899999</v>
      </c>
      <c r="C40" s="567">
        <f t="shared" si="0"/>
        <v>0.99941840605149646</v>
      </c>
      <c r="D40" s="634">
        <f>D39+D38+D36+D34+D29+D28+D26+D27+D25+D24+D23+D22+D21+D20+D19+D18+D17+D16+D14+D13+D30+D31+D32+D33</f>
        <v>746988</v>
      </c>
      <c r="E40" s="127">
        <f>IF(ISBLANK(D40),"  ",IF(F40&gt;0,D40/F40,IF(D40&gt;0,1,0)))</f>
        <v>5.8159394850359537E-4</v>
      </c>
      <c r="F40" s="597">
        <f>F39+F38+F36+F34+F29+F28+F26+F27+F25+F24+F23+F22+F21+F20+F19+F18+F17+F16+F14+F13+F30+F31+F32+F33</f>
        <v>1284380626.5899999</v>
      </c>
      <c r="G40" s="598">
        <f>IF(ISBLANK(F40),"  ",IF(F75&gt;0,F40/F75,IF(F40&gt;0,1,0)))</f>
        <v>0.25379047950718397</v>
      </c>
      <c r="H40" s="597">
        <f>H39+H38+H36+H34+H29+H28+H26+H27+H25+H24+H23+H22+H21+H20+H19+H18+H17+H16+H14+H13+H30+H31+H32+H33</f>
        <v>1290797558</v>
      </c>
      <c r="I40" s="567">
        <f>IF(ISBLANK(H40),"  ",IF(L40&gt;0,H40/L40,IF(H40&gt;0,1,0)))</f>
        <v>0.99694921224172717</v>
      </c>
      <c r="J40" s="634">
        <f>J39+J38+J36+J34+J29+J28+J26+J27+J25+J24+J23+J22+J21+J20+J19+J18+J17+J16+J14+J13+J30+J31+J32+J33</f>
        <v>3950000</v>
      </c>
      <c r="K40" s="599">
        <f>IF(ISBLANK(J40),"  ",IF(L40&gt;0,J40/L40,IF(J40&gt;0,1,0)))</f>
        <v>3.0507877582727984E-3</v>
      </c>
      <c r="L40" s="597">
        <f>L39+L38+L36+L34+L29+L28+L26+L27+L25+L24+L23+L22+L21+L20+L19+L18+L17+L16+L14+L13+L30+L31+L32+L33</f>
        <v>1294747558</v>
      </c>
      <c r="M40" s="598">
        <f>IF(ISBLANK(L40),"  ",IF(L75&gt;0,L40/L75,IF(L40&gt;0,1,0)))</f>
        <v>0.25996918832308996</v>
      </c>
      <c r="N40" s="84"/>
    </row>
    <row r="41" spans="1:14" s="11" customFormat="1" ht="45">
      <c r="A41" s="600" t="s">
        <v>38</v>
      </c>
      <c r="B41" s="582"/>
      <c r="C41" s="591" t="s">
        <v>4</v>
      </c>
      <c r="D41" s="587"/>
      <c r="E41" s="592" t="s">
        <v>4</v>
      </c>
      <c r="F41" s="577"/>
      <c r="G41" s="593" t="s">
        <v>4</v>
      </c>
      <c r="H41" s="582"/>
      <c r="I41" s="591" t="s">
        <v>4</v>
      </c>
      <c r="J41" s="587"/>
      <c r="K41" s="592" t="s">
        <v>4</v>
      </c>
      <c r="L41" s="577"/>
      <c r="M41" s="593" t="s">
        <v>4</v>
      </c>
      <c r="N41" s="35"/>
    </row>
    <row r="42" spans="1:14" s="11" customFormat="1" ht="44.25">
      <c r="A42" s="21" t="s">
        <v>39</v>
      </c>
      <c r="B42" s="639">
        <f>BOR!B42+LUMCON!B41+LOSFA!B41+'UL System'!B41+'LSU System'!B41+'SU System'!B41+'LCTC Ststem'!B41</f>
        <v>120429404.36</v>
      </c>
      <c r="C42" s="52">
        <f t="shared" si="0"/>
        <v>1</v>
      </c>
      <c r="D42" s="640">
        <f>BOR!D42+LUMCON!D41+LOSFA!D41+'UL System'!D41+'LSU System'!D41+'SU System'!D41+'LCTC Ststem'!D41</f>
        <v>0</v>
      </c>
      <c r="E42" s="54">
        <f t="shared" ref="E42:E48" si="8">IF(ISBLANK(D42),"  ",IF(F42&gt;0,D42/F42,IF(D42&gt;0,1,0)))</f>
        <v>0</v>
      </c>
      <c r="F42" s="48">
        <f>D42+B42</f>
        <v>120429404.36</v>
      </c>
      <c r="G42" s="56">
        <f>IF(ISBLANK(F42),"  ",IF(F75&gt;0,F42/D75,IF(F42&gt;0,1,0)))</f>
        <v>6.038328708048623E-2</v>
      </c>
      <c r="H42" s="639">
        <f>BOR!H42+LUMCON!H41+LOSFA!H41+'UL System'!H41+'LSU System'!H41+'SU System'!H41+'LCTC Ststem'!H41</f>
        <v>121430356</v>
      </c>
      <c r="I42" s="52">
        <f t="shared" ref="I42:I48" si="9">IF(ISBLANK(H42),"  ",IF(L42&gt;0,H42/L42,IF(H42&gt;0,1,0)))</f>
        <v>1</v>
      </c>
      <c r="J42" s="640">
        <f>BOR!J42+LUMCON!J41+LOSFA!J41+'UL System'!J41+'LSU System'!J41+'SU System'!J41+'LCTC Ststem'!J41</f>
        <v>0</v>
      </c>
      <c r="K42" s="54">
        <f t="shared" ref="K42:K48" si="10">IF(ISBLANK(J42),"  ",IF(L42&gt;0,J42/L42,IF(J42&gt;0,1,0)))</f>
        <v>0</v>
      </c>
      <c r="L42" s="48">
        <f>J42+H42</f>
        <v>121430356</v>
      </c>
      <c r="M42" s="56">
        <f>IF(ISBLANK(L42),"  ",IF(L75&gt;0,L42/J75,IF(L42&gt;0,1,0)))</f>
        <v>6.1748392261712262E-2</v>
      </c>
      <c r="N42" s="35"/>
    </row>
    <row r="43" spans="1:14" s="11" customFormat="1" ht="44.25">
      <c r="A43" s="601" t="s">
        <v>40</v>
      </c>
      <c r="B43" s="575">
        <f>BOR!B43+LUMCON!B42+LOSFA!B42+'UL System'!B42+'LSU System'!B42+'SU System'!B42+'LCTC Ststem'!B42</f>
        <v>176663726.23000002</v>
      </c>
      <c r="C43" s="563">
        <f t="shared" si="0"/>
        <v>1</v>
      </c>
      <c r="D43" s="587">
        <f>BOR!D43+LUMCON!D42+LOSFA!D42+'UL System'!D42+'LSU System'!D42+'SU System'!D42+'LCTC Ststem'!D42</f>
        <v>0</v>
      </c>
      <c r="E43" s="579">
        <f t="shared" si="8"/>
        <v>0</v>
      </c>
      <c r="F43" s="577">
        <f>D43+B43</f>
        <v>176663726.23000002</v>
      </c>
      <c r="G43" s="581">
        <f>IF(ISBLANK(F43),"  ",IF(D75&gt;0,F43/D75,IF(F43&gt;0,1,0)))</f>
        <v>8.8579168470899472E-2</v>
      </c>
      <c r="H43" s="575">
        <f>BOR!H43+LUMCON!H42+LOSFA!H42+'UL System'!H42+'LSU System'!H42+'SU System'!H42+'LCTC Ststem'!H42</f>
        <v>147453702</v>
      </c>
      <c r="I43" s="563">
        <f t="shared" si="9"/>
        <v>1</v>
      </c>
      <c r="J43" s="587">
        <f>BOR!J43+LUMCON!J42+LOSFA!J42+'UL System'!J42+'LSU System'!J42+'SU System'!J42+'LCTC Ststem'!J42</f>
        <v>0</v>
      </c>
      <c r="K43" s="579">
        <f t="shared" si="10"/>
        <v>0</v>
      </c>
      <c r="L43" s="577">
        <f>J43+H43</f>
        <v>147453702</v>
      </c>
      <c r="M43" s="581">
        <f>IF(ISBLANK(L43),"  ",IF(J75&gt;0,L43/J75,IF(L43&gt;0,1,0)))</f>
        <v>7.4981490061164155E-2</v>
      </c>
      <c r="N43" s="35"/>
    </row>
    <row r="44" spans="1:14" s="11" customFormat="1" ht="44.25">
      <c r="A44" s="89" t="s">
        <v>41</v>
      </c>
      <c r="B44" s="575">
        <f>BOR!B44+LUMCON!B43+LOSFA!B43+'UL System'!B43+'LSU System'!B43+'SU System'!B43+'LCTC Ststem'!B43</f>
        <v>36077016</v>
      </c>
      <c r="C44" s="563">
        <f t="shared" si="0"/>
        <v>1</v>
      </c>
      <c r="D44" s="587">
        <f>BOR!D44+LUMCON!D43+LOSFA!D43+'UL System'!D43+'LSU System'!D43+'SU System'!D43+'LCTC Ststem'!D43</f>
        <v>0</v>
      </c>
      <c r="E44" s="579">
        <f t="shared" si="8"/>
        <v>0</v>
      </c>
      <c r="F44" s="596">
        <f>D44+B44</f>
        <v>36077016</v>
      </c>
      <c r="G44" s="581">
        <f>IF(ISBLANK(F44),"  ",IF(D75&gt;0,F44/D75,IF(F44&gt;0,1,0)))</f>
        <v>1.8089010949711676E-2</v>
      </c>
      <c r="H44" s="575">
        <f>BOR!H44+LUMCON!H43+LOSFA!H43+'UL System'!H43+'LSU System'!H43+'SU System'!H43+'LCTC Ststem'!H43</f>
        <v>38169464</v>
      </c>
      <c r="I44" s="563">
        <f t="shared" si="9"/>
        <v>1</v>
      </c>
      <c r="J44" s="587">
        <f>BOR!J44+LUMCON!J43+LOSFA!J43+'UL System'!J43+'LSU System'!J43+'SU System'!J43+'LCTC Ststem'!J43</f>
        <v>0</v>
      </c>
      <c r="K44" s="579">
        <f t="shared" si="10"/>
        <v>0</v>
      </c>
      <c r="L44" s="596">
        <f>J44+H44</f>
        <v>38169464</v>
      </c>
      <c r="M44" s="581">
        <f>IF(ISBLANK(L44),"  ",IF(J75&gt;0,L44/J75,IF(L44&gt;0,1,0)))</f>
        <v>1.9409504452834715E-2</v>
      </c>
      <c r="N44" s="35"/>
    </row>
    <row r="45" spans="1:14" s="11" customFormat="1" ht="44.25">
      <c r="A45" s="574" t="s">
        <v>42</v>
      </c>
      <c r="B45" s="575">
        <f>BOR!B45+LUMCON!B44+LOSFA!B44+'UL System'!B44+'LSU System'!B44+'SU System'!B44+'LCTC Ststem'!B44</f>
        <v>7957469</v>
      </c>
      <c r="C45" s="563">
        <f t="shared" si="0"/>
        <v>0.87140307337368395</v>
      </c>
      <c r="D45" s="587">
        <f>BOR!D45+LUMCON!D44+LOSFA!D44+'UL System'!D44+'LSU System'!D44+'SU System'!D44+'LCTC Ststem'!D44</f>
        <v>1174320</v>
      </c>
      <c r="E45" s="579">
        <f t="shared" si="8"/>
        <v>0.12859692662631605</v>
      </c>
      <c r="F45" s="596">
        <f>D45+B45</f>
        <v>9131789</v>
      </c>
      <c r="G45" s="581">
        <f>IF(ISBLANK(F45),"  ",IF(D75&gt;0,F45/D75,IF(F45&gt;0,1,0)))</f>
        <v>4.5786777712285469E-3</v>
      </c>
      <c r="H45" s="575">
        <f>BOR!H45+LUMCON!H44+LOSFA!H44+'UL System'!H44+'LSU System'!H44+'SU System'!H44+'LCTC Ststem'!H44</f>
        <v>8416703</v>
      </c>
      <c r="I45" s="563">
        <f t="shared" si="9"/>
        <v>0.81659883751108342</v>
      </c>
      <c r="J45" s="587">
        <f>BOR!J45+LUMCON!J44+LOSFA!J44+'UL System'!J44+'LSU System'!J44+'SU System'!J44+'LCTC Ststem'!J44</f>
        <v>1890320</v>
      </c>
      <c r="K45" s="579">
        <f t="shared" si="10"/>
        <v>0.18340116248891652</v>
      </c>
      <c r="L45" s="596">
        <f>J45+H45</f>
        <v>10307023</v>
      </c>
      <c r="M45" s="581">
        <f>IF(ISBLANK(L45),"  ",IF(J75&gt;0,L45/J75,IF(L45&gt;0,1,0)))</f>
        <v>5.2412108489123619E-3</v>
      </c>
      <c r="N45" s="35"/>
    </row>
    <row r="46" spans="1:14" s="11" customFormat="1" ht="44.25">
      <c r="A46" s="601" t="s">
        <v>43</v>
      </c>
      <c r="B46" s="575">
        <f>BOR!B46+LUMCON!B45+LOSFA!B45+'UL System'!B45+'LSU System'!B45+'SU System'!B45+'LCTC Ststem'!B45</f>
        <v>99753473</v>
      </c>
      <c r="C46" s="563">
        <f t="shared" si="0"/>
        <v>1</v>
      </c>
      <c r="D46" s="587">
        <f>BOR!D46+LUMCON!D45+LOSFA!D45+'UL System'!D45+'LSU System'!D45+'SU System'!D45+'LCTC Ststem'!D45</f>
        <v>0</v>
      </c>
      <c r="E46" s="579">
        <f t="shared" si="8"/>
        <v>0</v>
      </c>
      <c r="F46" s="596">
        <f>D46+B46</f>
        <v>99753473</v>
      </c>
      <c r="G46" s="581">
        <f>IF(ISBLANK(F46),"  ",IF(F75&gt;0,F46/F75,IF(F46&gt;0,1,0)))</f>
        <v>1.971104298917338E-2</v>
      </c>
      <c r="H46" s="575">
        <f>BOR!H46+LUMCON!H45+LOSFA!H45+'UL System'!H45+'LSU System'!H45+'SU System'!H45+'LCTC Ststem'!H45</f>
        <v>118709965</v>
      </c>
      <c r="I46" s="563">
        <f t="shared" si="9"/>
        <v>0.99647443865193785</v>
      </c>
      <c r="J46" s="587">
        <f>BOR!J46+LUMCON!J45+LOSFA!J45+'UL System'!J45+'LSU System'!J45+'SU System'!J45+'LCTC Ststem'!J45</f>
        <v>420000</v>
      </c>
      <c r="K46" s="579">
        <f t="shared" si="10"/>
        <v>3.5255613480621771E-3</v>
      </c>
      <c r="L46" s="596">
        <f>J46+H46</f>
        <v>119129965</v>
      </c>
      <c r="M46" s="581">
        <f>IF(ISBLANK(L46),"  ",IF(L75&gt;0,L46/L75,IF(L46&gt;0,1,0)))</f>
        <v>2.3919813646026675E-2</v>
      </c>
      <c r="N46" s="35"/>
    </row>
    <row r="47" spans="1:14" s="85" customFormat="1" ht="45">
      <c r="A47" s="600" t="s">
        <v>44</v>
      </c>
      <c r="B47" s="602">
        <f>B46+B45+B44+B43+B42</f>
        <v>440881088.59000003</v>
      </c>
      <c r="C47" s="567">
        <f t="shared" si="0"/>
        <v>0.9973435004364144</v>
      </c>
      <c r="D47" s="603">
        <f>D46+D45+D44+D43+D42</f>
        <v>1174320</v>
      </c>
      <c r="E47" s="599">
        <f t="shared" si="8"/>
        <v>2.6564995635856244E-3</v>
      </c>
      <c r="F47" s="604">
        <f>F46+F45+F44+F43+F42</f>
        <v>442055408.59000003</v>
      </c>
      <c r="G47" s="598">
        <f>IF(ISBLANK(F47),"  ",IF(F75&gt;0,F47/F75,IF(F47&gt;0,1,0)))</f>
        <v>8.7349070666583151E-2</v>
      </c>
      <c r="H47" s="602">
        <f>H46+H45+H44+H43+H42</f>
        <v>434180190</v>
      </c>
      <c r="I47" s="567">
        <f t="shared" si="9"/>
        <v>0.99470705560127759</v>
      </c>
      <c r="J47" s="603">
        <f>J46+J45+J44+J43+J42</f>
        <v>2310320</v>
      </c>
      <c r="K47" s="599">
        <f t="shared" si="10"/>
        <v>5.292944398722437E-3</v>
      </c>
      <c r="L47" s="604">
        <f>L46+L45+L44+L43+L42</f>
        <v>436490510</v>
      </c>
      <c r="M47" s="598">
        <f>IF(ISBLANK(L47),"  ",IF(L75&gt;0,L47/L75,IF(L47&gt;0,1,0)))</f>
        <v>8.7641859522573876E-2</v>
      </c>
      <c r="N47" s="84"/>
    </row>
    <row r="48" spans="1:14" s="85" customFormat="1" ht="45">
      <c r="A48" s="605" t="s">
        <v>45</v>
      </c>
      <c r="B48" s="638">
        <f>BOR!B48+LUMCON!B47+LOSFA!B47+'UL System'!B47+'LSU System'!B47+'SU System'!B47+'LCTC Ststem'!B47</f>
        <v>289592480</v>
      </c>
      <c r="C48" s="567">
        <f t="shared" si="0"/>
        <v>0.99976601208359761</v>
      </c>
      <c r="D48" s="607">
        <f>BOR!D48+LUMCON!D47+LOSFA!D47+'UL System'!D47+'LSU System'!D47+'SU System'!D47+'LCTC Ststem'!D47</f>
        <v>67777</v>
      </c>
      <c r="E48" s="599">
        <f t="shared" si="8"/>
        <v>2.3398791640235272E-4</v>
      </c>
      <c r="F48" s="608">
        <f>D48+B48</f>
        <v>289660257</v>
      </c>
      <c r="G48" s="598">
        <f>IF(ISBLANK(F48),"  ",IF(F75&gt;0,F48/F75,IF(F48&gt;0,1,0)))</f>
        <v>5.7236160368892716E-2</v>
      </c>
      <c r="H48" s="638">
        <f>BOR!H48+LUMCON!H47+LOSFA!H47+'UL System'!H47+'LSU System'!H47+'SU System'!H47+'LCTC Ststem'!H47</f>
        <v>0</v>
      </c>
      <c r="I48" s="567">
        <f t="shared" si="9"/>
        <v>0</v>
      </c>
      <c r="J48" s="607">
        <f>BOR!J48+LUMCON!J47+LOSFA!J47+'UL System'!J47+'LSU System'!J47+'SU System'!J47+'LCTC Ststem'!J47</f>
        <v>0</v>
      </c>
      <c r="K48" s="599">
        <f t="shared" si="10"/>
        <v>0</v>
      </c>
      <c r="L48" s="608">
        <f>J48+H48</f>
        <v>0</v>
      </c>
      <c r="M48" s="598">
        <f>IF(ISBLANK(L48),"  ",IF(L75&gt;0,L48/L75,IF(L48&gt;0,1,0)))</f>
        <v>0</v>
      </c>
      <c r="N48" s="84"/>
    </row>
    <row r="49" spans="1:14" s="11" customFormat="1" ht="45">
      <c r="A49" s="24" t="s">
        <v>46</v>
      </c>
      <c r="B49" s="96"/>
      <c r="C49" s="97" t="s">
        <v>4</v>
      </c>
      <c r="D49" s="59"/>
      <c r="E49" s="98" t="s">
        <v>4</v>
      </c>
      <c r="F49" s="48"/>
      <c r="G49" s="99" t="s">
        <v>4</v>
      </c>
      <c r="H49" s="96"/>
      <c r="I49" s="97" t="s">
        <v>4</v>
      </c>
      <c r="J49" s="59"/>
      <c r="K49" s="98" t="s">
        <v>4</v>
      </c>
      <c r="L49" s="48"/>
      <c r="M49" s="99" t="s">
        <v>4</v>
      </c>
      <c r="N49" s="35"/>
    </row>
    <row r="50" spans="1:14" s="11" customFormat="1" ht="44.25">
      <c r="A50" s="21" t="s">
        <v>47</v>
      </c>
      <c r="B50" s="639">
        <f>BOR!B50+LUMCON!B49+LOSFA!B49+'UL System'!B49+'LSU System'!B49+'SU System'!B49+'LCTC Ststem'!B49</f>
        <v>588893386.75</v>
      </c>
      <c r="C50" s="52">
        <f t="shared" si="0"/>
        <v>0.97011629535395871</v>
      </c>
      <c r="D50" s="640">
        <f>BOR!D50+LUMCON!D49+LOSFA!D49+'UL System'!D49+'LSU System'!D49+'SU System'!D49+'LCTC Ststem'!D49</f>
        <v>18140418.960000001</v>
      </c>
      <c r="E50" s="54">
        <f t="shared" ref="E50:E66" si="11">IF(ISBLANK(D50),"  ",IF(F50&gt;0,D50/F50,IF(D50&gt;0,1,0)))</f>
        <v>2.9883704646041204E-2</v>
      </c>
      <c r="F50" s="100">
        <f>D50+B50</f>
        <v>607033805.71000004</v>
      </c>
      <c r="G50" s="56">
        <f>IF(ISBLANK(F50),"  ",IF(F75&gt;0,F50/F75,IF(F50&gt;0,1,0)))</f>
        <v>0.1199483995933789</v>
      </c>
      <c r="H50" s="639">
        <f>BOR!H50+LUMCON!H49+LOSFA!H49+'UL System'!H49+'LSU System'!H49+'SU System'!H49+'LCTC Ststem'!H49</f>
        <v>682638611</v>
      </c>
      <c r="I50" s="52">
        <f t="shared" ref="I50:I66" si="12">IF(ISBLANK(H50),"  ",IF(L50&gt;0,H50/L50,IF(H50&gt;0,1,0)))</f>
        <v>0.9656165557711377</v>
      </c>
      <c r="J50" s="640">
        <f>BOR!J50+LUMCON!J49+LOSFA!J49+'UL System'!J49+'LSU System'!J49+'SU System'!J49+'LCTC Ststem'!J49</f>
        <v>24307233</v>
      </c>
      <c r="K50" s="54">
        <f t="shared" ref="K50:K66" si="13">IF(ISBLANK(J50),"  ",IF(L50&gt;0,J50/L50,IF(J50&gt;0,1,0)))</f>
        <v>3.4383444228862317E-2</v>
      </c>
      <c r="L50" s="100">
        <f>J50+H50</f>
        <v>706945844</v>
      </c>
      <c r="M50" s="56">
        <f>IF(ISBLANK(L50),"  ",IF(L75&gt;0,L50/L75,IF(L50&gt;0,1,0)))</f>
        <v>0.1419459230623718</v>
      </c>
      <c r="N50" s="35"/>
    </row>
    <row r="51" spans="1:14" s="11" customFormat="1" ht="44.25">
      <c r="A51" s="574" t="s">
        <v>48</v>
      </c>
      <c r="B51" s="575">
        <f>BOR!B51+LUMCON!B50+LOSFA!B50+'UL System'!B50+'LSU System'!B50+'SU System'!B50+'LCTC Ststem'!B50</f>
        <v>109108679.47</v>
      </c>
      <c r="C51" s="563">
        <f t="shared" si="0"/>
        <v>1</v>
      </c>
      <c r="D51" s="587">
        <f>BOR!D51+LUMCON!D50+LOSFA!D50+'UL System'!D50+'LSU System'!D50+'SU System'!D50+'LCTC Ststem'!D50</f>
        <v>0</v>
      </c>
      <c r="E51" s="579">
        <f t="shared" si="11"/>
        <v>0</v>
      </c>
      <c r="F51" s="609">
        <f>D51+B51</f>
        <v>109108679.47</v>
      </c>
      <c r="G51" s="581">
        <f>IF(ISBLANK(F51),"  ",IF(F75&gt;0,F51/F75,IF(F51&gt;0,1,0)))</f>
        <v>2.1559608972462632E-2</v>
      </c>
      <c r="H51" s="575">
        <f>BOR!H51+LUMCON!H50+LOSFA!H50+'UL System'!H50+'LSU System'!H50+'SU System'!H50+'LCTC Ststem'!H50</f>
        <v>129629082</v>
      </c>
      <c r="I51" s="563">
        <f t="shared" si="12"/>
        <v>1</v>
      </c>
      <c r="J51" s="587">
        <f>BOR!J51+LUMCON!J50+LOSFA!J50+'UL System'!J50+'LSU System'!J50+'SU System'!J50+'LCTC Ststem'!J50</f>
        <v>0</v>
      </c>
      <c r="K51" s="579">
        <f t="shared" si="13"/>
        <v>0</v>
      </c>
      <c r="L51" s="609">
        <f>J51+H51</f>
        <v>129629082</v>
      </c>
      <c r="M51" s="581">
        <f>IF(ISBLANK(L51),"  ",IF(L75&gt;0,L51/L75,IF(L51&gt;0,1,0)))</f>
        <v>2.6027905611703244E-2</v>
      </c>
      <c r="N51" s="35"/>
    </row>
    <row r="52" spans="1:14" s="11" customFormat="1" ht="44.25">
      <c r="A52" s="610" t="s">
        <v>49</v>
      </c>
      <c r="B52" s="575">
        <f>BOR!B52+LUMCON!B51+LOSFA!B51+'UL System'!B51+'LSU System'!B51+'SU System'!B51+'LCTC Ststem'!B51</f>
        <v>37972750.850000001</v>
      </c>
      <c r="C52" s="563">
        <f t="shared" si="0"/>
        <v>0.76467507368453269</v>
      </c>
      <c r="D52" s="587">
        <f>BOR!D52+LUMCON!D51+LOSFA!D51+'UL System'!D51+'LSU System'!D51+'SU System'!D51+'LCTC Ststem'!D51</f>
        <v>11685924</v>
      </c>
      <c r="E52" s="579">
        <f t="shared" si="11"/>
        <v>0.23532492631546731</v>
      </c>
      <c r="F52" s="613">
        <f>D52+B52</f>
        <v>49658674.850000001</v>
      </c>
      <c r="G52" s="581">
        <f>IF(ISBLANK(F52),"  ",IF(F75&gt;0,F52/F75,IF(F52&gt;0,1,0)))</f>
        <v>9.8124330443485706E-3</v>
      </c>
      <c r="H52" s="575">
        <f>BOR!H52+LUMCON!H51+LOSFA!H51+'UL System'!H51+'LSU System'!H51+'SU System'!H51+'LCTC Ststem'!H51</f>
        <v>40549295</v>
      </c>
      <c r="I52" s="563">
        <f t="shared" si="12"/>
        <v>0.78001010741397203</v>
      </c>
      <c r="J52" s="587">
        <f>BOR!J52+LUMCON!J51+LOSFA!J51+'UL System'!J51+'LSU System'!J51+'SU System'!J51+'LCTC Ststem'!J51</f>
        <v>11436307</v>
      </c>
      <c r="K52" s="579">
        <f t="shared" si="13"/>
        <v>0.21998989258602794</v>
      </c>
      <c r="L52" s="613">
        <f>J52+H52</f>
        <v>51985602</v>
      </c>
      <c r="M52" s="581">
        <f>IF(ISBLANK(L52),"  ",IF(L75&gt;0,L52/L75,IF(L52&gt;0,1,0)))</f>
        <v>1.0438061591947179E-2</v>
      </c>
      <c r="N52" s="35"/>
    </row>
    <row r="53" spans="1:14" s="11" customFormat="1" ht="44.25">
      <c r="A53" s="610" t="s">
        <v>50</v>
      </c>
      <c r="B53" s="575">
        <f>BOR!B53+LUMCON!B52+LOSFA!B52+'UL System'!B52+'LSU System'!B52+'SU System'!B52+'LCTC Ststem'!B52</f>
        <v>20046914.469999999</v>
      </c>
      <c r="C53" s="563">
        <f t="shared" si="0"/>
        <v>0.93624716648060258</v>
      </c>
      <c r="D53" s="587">
        <f>BOR!D53+LUMCON!D52+LOSFA!D52+'UL System'!D52+'LSU System'!D52+'SU System'!D52+'LCTC Ststem'!D52</f>
        <v>1365075</v>
      </c>
      <c r="E53" s="579">
        <f t="shared" si="11"/>
        <v>6.3752833519397395E-2</v>
      </c>
      <c r="F53" s="613">
        <f>D53+B53</f>
        <v>21411989.469999999</v>
      </c>
      <c r="G53" s="581">
        <f>IF(ISBLANK(F53),"  ",IF(F75&gt;0,F53/F75,IF(F53&gt;0,1,0)))</f>
        <v>4.2309569003867939E-3</v>
      </c>
      <c r="H53" s="575">
        <f>BOR!H53+LUMCON!H52+LOSFA!H52+'UL System'!H52+'LSU System'!H52+'SU System'!H52+'LCTC Ststem'!H52</f>
        <v>20877718</v>
      </c>
      <c r="I53" s="563">
        <f t="shared" si="12"/>
        <v>0.95809384201164238</v>
      </c>
      <c r="J53" s="587">
        <f>BOR!J53+LUMCON!J52+LOSFA!J52+'UL System'!J52+'LSU System'!J52+'SU System'!J52+'LCTC Ststem'!J52</f>
        <v>913172.5</v>
      </c>
      <c r="K53" s="579">
        <f t="shared" si="13"/>
        <v>4.1906157988357569E-2</v>
      </c>
      <c r="L53" s="613">
        <f>J53+H53</f>
        <v>21790890.5</v>
      </c>
      <c r="M53" s="581">
        <f>IF(ISBLANK(L53),"  ",IF(L75&gt;0,L53/L75,IF(L53&gt;0,1,0)))</f>
        <v>4.3753394869290281E-3</v>
      </c>
      <c r="N53" s="35"/>
    </row>
    <row r="54" spans="1:14" s="11" customFormat="1" ht="44.25">
      <c r="A54" s="574" t="s">
        <v>51</v>
      </c>
      <c r="B54" s="575">
        <f>BOR!B54+LUMCON!B53+LOSFA!B53+'UL System'!B53+'LSU System'!B53+'SU System'!B53+'LCTC Ststem'!B53</f>
        <v>35092455.93</v>
      </c>
      <c r="C54" s="563">
        <f t="shared" si="0"/>
        <v>0.26489186208955762</v>
      </c>
      <c r="D54" s="587">
        <f>BOR!D54+LUMCON!D53+LOSFA!D53+'UL System'!D53+'LSU System'!D53+'SU System'!D53+'LCTC Ststem'!D53</f>
        <v>97385966.219999999</v>
      </c>
      <c r="E54" s="579">
        <f t="shared" si="11"/>
        <v>0.73510813791044227</v>
      </c>
      <c r="F54" s="609">
        <f>D54+B54</f>
        <v>132478422.15000001</v>
      </c>
      <c r="G54" s="581">
        <f>IF(ISBLANK(F54),"  ",IF(F75&gt;0,F54/F75,IF(F54&gt;0,1,0)))</f>
        <v>2.6177413132638591E-2</v>
      </c>
      <c r="H54" s="575">
        <f>BOR!H54+LUMCON!H53+LOSFA!H53+'UL System'!H53+'LSU System'!H53+'SU System'!H53+'LCTC Ststem'!H53</f>
        <v>38847897</v>
      </c>
      <c r="I54" s="563">
        <f t="shared" si="12"/>
        <v>0.30448946164885182</v>
      </c>
      <c r="J54" s="587">
        <f>BOR!J54+LUMCON!J53+LOSFA!J53+'UL System'!J53+'LSU System'!J53+'SU System'!J53+'LCTC Ststem'!J53</f>
        <v>88735819</v>
      </c>
      <c r="K54" s="579">
        <f t="shared" si="13"/>
        <v>0.69551053835114818</v>
      </c>
      <c r="L54" s="609">
        <f>J54+H54</f>
        <v>127583716</v>
      </c>
      <c r="M54" s="581">
        <f>IF(ISBLANK(L54),"  ",IF(L75&gt;0,L54/L75,IF(L54&gt;0,1,0)))</f>
        <v>2.5617221586421116E-2</v>
      </c>
      <c r="N54" s="35"/>
    </row>
    <row r="55" spans="1:14" s="85" customFormat="1" ht="45">
      <c r="A55" s="605" t="s">
        <v>52</v>
      </c>
      <c r="B55" s="614">
        <f>B54+B53+B52+B51+B50</f>
        <v>791114187.47000003</v>
      </c>
      <c r="C55" s="567">
        <f t="shared" si="0"/>
        <v>0.86019510437687063</v>
      </c>
      <c r="D55" s="603">
        <f>D54+D53+D52+D51+D50</f>
        <v>128577384.18000001</v>
      </c>
      <c r="E55" s="599">
        <f t="shared" si="11"/>
        <v>0.13980489562312931</v>
      </c>
      <c r="F55" s="615">
        <f>F54+F53+F52+F51+F50</f>
        <v>919691571.6500001</v>
      </c>
      <c r="G55" s="598">
        <f>IF(ISBLANK(F55),"  ",IF(F75&gt;0,F55/F75,IF(F55&gt;0,1,0)))</f>
        <v>0.1817288116432155</v>
      </c>
      <c r="H55" s="614">
        <f>H54+H53+H52+H51+H50</f>
        <v>912542603</v>
      </c>
      <c r="I55" s="567">
        <f t="shared" si="12"/>
        <v>0.8791903970372823</v>
      </c>
      <c r="J55" s="603">
        <f>J54+J53+J52+J51+J50</f>
        <v>125392531.5</v>
      </c>
      <c r="K55" s="599">
        <f t="shared" si="13"/>
        <v>0.1208096029627177</v>
      </c>
      <c r="L55" s="615">
        <f>L54+L53+L52+L51+L50</f>
        <v>1037935134.5</v>
      </c>
      <c r="M55" s="598">
        <f>IF(ISBLANK(L55),"  ",IF(L75&gt;0,L55/L75,IF(L55&gt;0,1,0)))</f>
        <v>0.20840445133937235</v>
      </c>
      <c r="N55" s="84"/>
    </row>
    <row r="56" spans="1:14" s="11" customFormat="1" ht="44.25">
      <c r="A56" s="51" t="s">
        <v>53</v>
      </c>
      <c r="B56" s="575">
        <f>BOR!B56+LUMCON!B55+LOSFA!B55+'UL System'!B55+'LSU System'!B55+'SU System'!B55+'LCTC Ststem'!B55</f>
        <v>51175044.530000001</v>
      </c>
      <c r="C56" s="563">
        <f t="shared" si="0"/>
        <v>1</v>
      </c>
      <c r="D56" s="587">
        <f>BOR!D56+LUMCON!D55+LOSFA!D55+'UL System'!D55+'LSU System'!D55+'SU System'!D55+'LCTC Ststem'!D55</f>
        <v>0</v>
      </c>
      <c r="E56" s="579">
        <f t="shared" si="11"/>
        <v>0</v>
      </c>
      <c r="F56" s="618">
        <f t="shared" ref="F56:F65" si="14">D56+B56</f>
        <v>51175044.530000001</v>
      </c>
      <c r="G56" s="581">
        <f>IF(ISBLANK(F56),"  ",IF(F75&gt;0,F56/F75,IF(F56&gt;0,1,0)))</f>
        <v>1.0112063995041979E-2</v>
      </c>
      <c r="H56" s="575">
        <f>BOR!H56+LUMCON!H55+LOSFA!H55+'UL System'!H55+'LSU System'!H55+'SU System'!H55+'LCTC Ststem'!H55</f>
        <v>50204940</v>
      </c>
      <c r="I56" s="563">
        <f t="shared" si="12"/>
        <v>1</v>
      </c>
      <c r="J56" s="587">
        <f>BOR!J56+LUMCON!J55+LOSFA!J55+'UL System'!J55+'LSU System'!J55+'SU System'!J55+'LCTC Ststem'!J55</f>
        <v>0</v>
      </c>
      <c r="K56" s="579">
        <f t="shared" si="13"/>
        <v>0</v>
      </c>
      <c r="L56" s="618">
        <f t="shared" ref="L56:L65" si="15">J56+H56</f>
        <v>50204940</v>
      </c>
      <c r="M56" s="581">
        <f>IF(ISBLANK(L56),"  ",IF(L75&gt;0,L56/L75,IF(L56&gt;0,1,0)))</f>
        <v>1.0080526833949379E-2</v>
      </c>
      <c r="N56" s="35"/>
    </row>
    <row r="57" spans="1:14" s="11" customFormat="1" ht="44.25">
      <c r="A57" s="111" t="s">
        <v>54</v>
      </c>
      <c r="B57" s="575">
        <f>BOR!B57+LUMCON!B56+LOSFA!B56+'UL System'!B56+'LSU System'!B56+'SU System'!B56+'LCTC Ststem'!B56</f>
        <v>0</v>
      </c>
      <c r="C57" s="563">
        <f t="shared" si="0"/>
        <v>0</v>
      </c>
      <c r="D57" s="587">
        <f>BOR!D57+LUMCON!D56+LOSFA!D56+'UL System'!D56+'LSU System'!D56+'SU System'!D56+'LCTC Ststem'!D56</f>
        <v>15188633</v>
      </c>
      <c r="E57" s="579">
        <f t="shared" si="11"/>
        <v>1</v>
      </c>
      <c r="F57" s="577">
        <f t="shared" si="14"/>
        <v>15188633</v>
      </c>
      <c r="G57" s="581">
        <f>IF(ISBLANK(F57),"  ",IF(F75&gt;0,F57/F75,IF(F57&gt;0,1,0)))</f>
        <v>3.0012368392404488E-3</v>
      </c>
      <c r="H57" s="575">
        <f>BOR!H57+LUMCON!H56+LOSFA!H56+'UL System'!H56+'LSU System'!H56+'SU System'!H56+'LCTC Ststem'!H56</f>
        <v>0</v>
      </c>
      <c r="I57" s="563">
        <f t="shared" si="12"/>
        <v>0</v>
      </c>
      <c r="J57" s="587">
        <f>BOR!J57+LUMCON!J56+LOSFA!J56+'UL System'!J56+'LSU System'!J56+'SU System'!J56+'LCTC Ststem'!J56</f>
        <v>15820189</v>
      </c>
      <c r="K57" s="579">
        <f t="shared" si="13"/>
        <v>1</v>
      </c>
      <c r="L57" s="577">
        <f t="shared" si="15"/>
        <v>15820189</v>
      </c>
      <c r="M57" s="581">
        <f>IF(ISBLANK(L57),"  ",IF(L75&gt;0,L57/L75,IF(L57&gt;0,1,0)))</f>
        <v>3.1764969688769834E-3</v>
      </c>
      <c r="N57" s="35"/>
    </row>
    <row r="58" spans="1:14" s="11" customFormat="1" ht="44.25">
      <c r="A58" s="89" t="s">
        <v>55</v>
      </c>
      <c r="B58" s="575">
        <f>BOR!B58+LUMCON!B57+LOSFA!B57+'UL System'!B57+'LSU System'!B57+'SU System'!B57+'LCTC Ststem'!B57</f>
        <v>19042773.98</v>
      </c>
      <c r="C58" s="563">
        <f t="shared" si="0"/>
        <v>0.17385126748008739</v>
      </c>
      <c r="D58" s="587">
        <f>BOR!D58+LUMCON!D57+LOSFA!D57+'UL System'!D57+'LSU System'!D57+'SU System'!D57+'LCTC Ststem'!D57</f>
        <v>90492084.5</v>
      </c>
      <c r="E58" s="579">
        <f t="shared" si="11"/>
        <v>0.82614873251991261</v>
      </c>
      <c r="F58" s="577">
        <f t="shared" si="14"/>
        <v>109534858.48</v>
      </c>
      <c r="G58" s="581">
        <f>IF(ISBLANK(F58),"  ",IF(F75&gt;0,F58/F75,IF(F58&gt;0,1,0)))</f>
        <v>2.1643820905486694E-2</v>
      </c>
      <c r="H58" s="575">
        <f>BOR!H58+LUMCON!H57+LOSFA!H57+'UL System'!H57+'LSU System'!H57+'SU System'!H57+'LCTC Ststem'!H57</f>
        <v>19809050</v>
      </c>
      <c r="I58" s="563">
        <f t="shared" si="12"/>
        <v>0.19340346186929397</v>
      </c>
      <c r="J58" s="587">
        <f>BOR!J58+LUMCON!J57+LOSFA!J57+'UL System'!J57+'LSU System'!J57+'SU System'!J57+'LCTC Ststem'!J57</f>
        <v>82614401</v>
      </c>
      <c r="K58" s="579">
        <f t="shared" si="13"/>
        <v>0.80659653813070598</v>
      </c>
      <c r="L58" s="577">
        <f t="shared" si="15"/>
        <v>102423451</v>
      </c>
      <c r="M58" s="581">
        <f>IF(ISBLANK(L58),"  ",IF(L75&gt;0,L58/L75,IF(L58&gt;0,1,0)))</f>
        <v>2.0565353653070783E-2</v>
      </c>
      <c r="N58" s="35"/>
    </row>
    <row r="59" spans="1:14" s="11" customFormat="1" ht="44.25">
      <c r="A59" s="601" t="s">
        <v>56</v>
      </c>
      <c r="B59" s="575">
        <f>BOR!B59+LUMCON!B58+LOSFA!B58+'UL System'!B58+'LSU System'!B58+'SU System'!B58+'LCTC Ststem'!B58</f>
        <v>1487074</v>
      </c>
      <c r="C59" s="563">
        <f t="shared" si="0"/>
        <v>6.5261345295902808E-3</v>
      </c>
      <c r="D59" s="587">
        <f>BOR!D59+LUMCON!D58+LOSFA!D58+'UL System'!D58+'LSU System'!D58+'SU System'!D58+'LCTC Ststem'!D58</f>
        <v>226377367.54000002</v>
      </c>
      <c r="E59" s="579">
        <f t="shared" si="11"/>
        <v>0.99347386547040972</v>
      </c>
      <c r="F59" s="596">
        <f t="shared" si="14"/>
        <v>227864441.54000002</v>
      </c>
      <c r="G59" s="581">
        <f>IF(ISBLANK(F59),"  ",IF(F75&gt;0,F59/F75,IF(F59&gt;0,1,0)))</f>
        <v>4.5025457939684217E-2</v>
      </c>
      <c r="H59" s="575">
        <f>BOR!H59+LUMCON!H58+LOSFA!H58+'UL System'!H58+'LSU System'!H58+'SU System'!H58+'LCTC Ststem'!H58</f>
        <v>1325000</v>
      </c>
      <c r="I59" s="563">
        <f t="shared" si="12"/>
        <v>5.7769564473635886E-3</v>
      </c>
      <c r="J59" s="587">
        <f>BOR!J59+LUMCON!J58+LOSFA!J58+'UL System'!J58+'LSU System'!J58+'SU System'!J58+'LCTC Ststem'!J58</f>
        <v>228034527.30000001</v>
      </c>
      <c r="K59" s="579">
        <f t="shared" si="13"/>
        <v>0.99422304355263647</v>
      </c>
      <c r="L59" s="596">
        <f t="shared" si="15"/>
        <v>229359527.30000001</v>
      </c>
      <c r="M59" s="581">
        <f>IF(ISBLANK(L59),"  ",IF(L75&gt;0,L59/L75,IF(L59&gt;0,1,0)))</f>
        <v>4.6052537251704627E-2</v>
      </c>
      <c r="N59" s="35"/>
    </row>
    <row r="60" spans="1:14" s="11" customFormat="1" ht="44.25">
      <c r="A60" s="112" t="s">
        <v>57</v>
      </c>
      <c r="B60" s="575">
        <f>BOR!B60+LUMCON!B59+LOSFA!B59+'UL System'!B59+'LSU System'!B59+'SU System'!B59+'LCTC Ststem'!B59</f>
        <v>363148</v>
      </c>
      <c r="C60" s="563">
        <f t="shared" si="0"/>
        <v>1</v>
      </c>
      <c r="D60" s="587">
        <f>BOR!D60+LUMCON!D59+LOSFA!D59+'UL System'!D59+'LSU System'!D59+'SU System'!D59+'LCTC Ststem'!D59</f>
        <v>0</v>
      </c>
      <c r="E60" s="579">
        <f t="shared" si="11"/>
        <v>0</v>
      </c>
      <c r="F60" s="577">
        <f t="shared" si="14"/>
        <v>363148</v>
      </c>
      <c r="G60" s="581">
        <f>IF(ISBLANK(F60),"  ",IF(F75&gt;0,F60/F75,IF(F60&gt;0,1,0)))</f>
        <v>7.1757159166100761E-5</v>
      </c>
      <c r="H60" s="575">
        <f>BOR!H60+LUMCON!H59+LOSFA!H59+'UL System'!H59+'LSU System'!H59+'SU System'!H59+'LCTC Ststem'!H59</f>
        <v>169000</v>
      </c>
      <c r="I60" s="563">
        <f t="shared" si="12"/>
        <v>1</v>
      </c>
      <c r="J60" s="587">
        <f>BOR!J60+LUMCON!J59+LOSFA!J59+'UL System'!J59+'LSU System'!J59+'SU System'!J59+'LCTC Ststem'!J59</f>
        <v>0</v>
      </c>
      <c r="K60" s="579">
        <f t="shared" si="13"/>
        <v>0</v>
      </c>
      <c r="L60" s="577">
        <f t="shared" si="15"/>
        <v>169000</v>
      </c>
      <c r="M60" s="581">
        <f>IF(ISBLANK(L60),"  ",IF(L75&gt;0,L60/L75,IF(L60&gt;0,1,0)))</f>
        <v>3.3933095725987231E-5</v>
      </c>
      <c r="N60" s="35"/>
    </row>
    <row r="61" spans="1:14" s="11" customFormat="1" ht="44.25">
      <c r="A61" s="112" t="s">
        <v>58</v>
      </c>
      <c r="B61" s="575">
        <f>BOR!B61+LUMCON!B60+LOSFA!B60+'UL System'!B60+'LSU System'!B60+'SU System'!B60+'LCTC Ststem'!B60</f>
        <v>0</v>
      </c>
      <c r="C61" s="563">
        <f t="shared" si="0"/>
        <v>0</v>
      </c>
      <c r="D61" s="587">
        <f>BOR!D61+LUMCON!D60+LOSFA!D60+'UL System'!D60+'LSU System'!D60+'SU System'!D60+'LCTC Ststem'!D60</f>
        <v>131832053.02</v>
      </c>
      <c r="E61" s="579">
        <f t="shared" si="11"/>
        <v>1</v>
      </c>
      <c r="F61" s="577">
        <f t="shared" si="14"/>
        <v>131832053.02</v>
      </c>
      <c r="G61" s="581">
        <f>IF(ISBLANK(F61),"  ",IF(F75&gt;0,F61/F75,IF(F61&gt;0,1,0)))</f>
        <v>2.6049692168895255E-2</v>
      </c>
      <c r="H61" s="575">
        <f>BOR!H61+LUMCON!H60+LOSFA!H60+'UL System'!H60+'LSU System'!H60+'SU System'!H60+'LCTC Ststem'!H60</f>
        <v>0</v>
      </c>
      <c r="I61" s="563">
        <f t="shared" si="12"/>
        <v>0</v>
      </c>
      <c r="J61" s="587">
        <f>BOR!J61+LUMCON!J60+LOSFA!J60+'UL System'!J60+'LSU System'!J60+'SU System'!J60+'LCTC Ststem'!J60</f>
        <v>132359994</v>
      </c>
      <c r="K61" s="579">
        <f t="shared" si="13"/>
        <v>1</v>
      </c>
      <c r="L61" s="577">
        <f t="shared" si="15"/>
        <v>132359994</v>
      </c>
      <c r="M61" s="581">
        <f>IF(ISBLANK(L61),"  ",IF(L75&gt;0,L61/L75,IF(L61&gt;0,1,0)))</f>
        <v>2.6576238737828967E-2</v>
      </c>
      <c r="N61" s="35"/>
    </row>
    <row r="62" spans="1:14" s="11" customFormat="1" ht="44.25">
      <c r="A62" s="113" t="s">
        <v>59</v>
      </c>
      <c r="B62" s="575">
        <f>BOR!B62+LUMCON!B61+LOSFA!B61+'UL System'!B61+'LSU System'!B61+'SU System'!B61+'LCTC Ststem'!B61</f>
        <v>0</v>
      </c>
      <c r="C62" s="563">
        <f t="shared" si="0"/>
        <v>0</v>
      </c>
      <c r="D62" s="587">
        <f>BOR!D62+LUMCON!D61+LOSFA!D61+'UL System'!D61+'LSU System'!D61+'SU System'!D61+'LCTC Ststem'!D61</f>
        <v>267509240.33000001</v>
      </c>
      <c r="E62" s="579">
        <f t="shared" si="11"/>
        <v>1</v>
      </c>
      <c r="F62" s="577">
        <f t="shared" si="14"/>
        <v>267509240.33000001</v>
      </c>
      <c r="G62" s="581">
        <f>IF(ISBLANK(F62),"  ",IF(F75&gt;0,F62/F75,IF(F62&gt;0,1,0)))</f>
        <v>5.2859173496102176E-2</v>
      </c>
      <c r="H62" s="575">
        <f>BOR!H62+LUMCON!H61+LOSFA!H61+'UL System'!H61+'LSU System'!H61+'SU System'!H61+'LCTC Ststem'!H61</f>
        <v>0</v>
      </c>
      <c r="I62" s="563">
        <f t="shared" si="12"/>
        <v>0</v>
      </c>
      <c r="J62" s="587">
        <f>BOR!J62+LUMCON!J61+LOSFA!J61+'UL System'!J61+'LSU System'!J61+'SU System'!J61+'LCTC Ststem'!J61</f>
        <v>271704292</v>
      </c>
      <c r="K62" s="579">
        <f t="shared" si="13"/>
        <v>1</v>
      </c>
      <c r="L62" s="577">
        <f t="shared" si="15"/>
        <v>271704292</v>
      </c>
      <c r="M62" s="581">
        <f>IF(ISBLANK(L62),"  ",IF(L75&gt;0,L62/L75,IF(L62&gt;0,1,0)))</f>
        <v>5.4554838755015302E-2</v>
      </c>
      <c r="N62" s="35"/>
    </row>
    <row r="63" spans="1:14" s="11" customFormat="1" ht="44.25">
      <c r="A63" s="113" t="s">
        <v>60</v>
      </c>
      <c r="B63" s="575">
        <f>BOR!B63+LUMCON!B62+LOSFA!B62+'UL System'!B62+'LSU System'!B62+'SU System'!B62+'LCTC Ststem'!B62</f>
        <v>0</v>
      </c>
      <c r="C63" s="563">
        <f t="shared" si="0"/>
        <v>0</v>
      </c>
      <c r="D63" s="587">
        <f>BOR!D63+LUMCON!D62+LOSFA!D62+'UL System'!D62+'LSU System'!D62+'SU System'!D62+'LCTC Ststem'!D62</f>
        <v>7265728</v>
      </c>
      <c r="E63" s="579">
        <f t="shared" si="11"/>
        <v>1</v>
      </c>
      <c r="F63" s="577">
        <f t="shared" si="14"/>
        <v>7265728</v>
      </c>
      <c r="G63" s="581">
        <f>IF(ISBLANK(F63),"  ",IF(F75&gt;0,F63/F75,IF(F63&gt;0,1,0)))</f>
        <v>1.435690133371504E-3</v>
      </c>
      <c r="H63" s="575">
        <f>BOR!H63+LUMCON!H62+LOSFA!H62+'UL System'!H62+'LSU System'!H62+'SU System'!H62+'LCTC Ststem'!H62</f>
        <v>0</v>
      </c>
      <c r="I63" s="563">
        <f t="shared" si="12"/>
        <v>0</v>
      </c>
      <c r="J63" s="587">
        <f>BOR!J63+LUMCON!J62+LOSFA!J62+'UL System'!J62+'LSU System'!J62+'SU System'!J62+'LCTC Ststem'!J62</f>
        <v>4873955</v>
      </c>
      <c r="K63" s="579">
        <f t="shared" si="13"/>
        <v>1</v>
      </c>
      <c r="L63" s="577">
        <f t="shared" si="15"/>
        <v>4873955</v>
      </c>
      <c r="M63" s="581">
        <f>IF(ISBLANK(L63),"  ",IF(L75&gt;0,L63/L75,IF(L63&gt;0,1,0)))</f>
        <v>9.7862947679972835E-4</v>
      </c>
      <c r="N63" s="35"/>
    </row>
    <row r="64" spans="1:14" s="11" customFormat="1" ht="44.25">
      <c r="A64" s="89" t="s">
        <v>61</v>
      </c>
      <c r="B64" s="575">
        <f>BOR!B64+LUMCON!B63+LOSFA!B63+'UL System'!B63+'LSU System'!B63+'SU System'!B63+'LCTC Ststem'!B63</f>
        <v>0</v>
      </c>
      <c r="C64" s="563">
        <f t="shared" si="0"/>
        <v>0</v>
      </c>
      <c r="D64" s="587">
        <f>BOR!D64+LUMCON!D63+LOSFA!D63+'UL System'!D63+'LSU System'!D63+'SU System'!D63+'LCTC Ststem'!D63</f>
        <v>278214358.41000003</v>
      </c>
      <c r="E64" s="579">
        <f t="shared" si="11"/>
        <v>1</v>
      </c>
      <c r="F64" s="577">
        <f t="shared" si="14"/>
        <v>278214358.41000003</v>
      </c>
      <c r="G64" s="581">
        <f>IF(ISBLANK(F64),"  ",IF(F75&gt;0,F64/F75,IF(F64&gt;0,1,0)))</f>
        <v>5.4974478721405533E-2</v>
      </c>
      <c r="H64" s="575">
        <f>BOR!H64+LUMCON!H63+LOSFA!H63+'UL System'!H63+'LSU System'!H63+'SU System'!H63+'LCTC Ststem'!H63</f>
        <v>0</v>
      </c>
      <c r="I64" s="563">
        <f t="shared" si="12"/>
        <v>0</v>
      </c>
      <c r="J64" s="587">
        <f>BOR!J64+LUMCON!J63+LOSFA!J63+'UL System'!J63+'LSU System'!J63+'SU System'!J63+'LCTC Ststem'!J63</f>
        <v>260117245.59999999</v>
      </c>
      <c r="K64" s="579">
        <f t="shared" si="13"/>
        <v>1</v>
      </c>
      <c r="L64" s="577">
        <f t="shared" si="15"/>
        <v>260117245.59999999</v>
      </c>
      <c r="M64" s="581">
        <f>IF(ISBLANK(L64),"  ",IF(L75&gt;0,L64/L75,IF(L64&gt;0,1,0)))</f>
        <v>5.2228304111981837E-2</v>
      </c>
      <c r="N64" s="35"/>
    </row>
    <row r="65" spans="1:14" s="11" customFormat="1" ht="44.25">
      <c r="A65" s="601" t="s">
        <v>62</v>
      </c>
      <c r="B65" s="575">
        <f>BOR!B65+LUMCON!B64+LOSFA!B64+'UL System'!B64+'LSU System'!B64+'SU System'!B64+'LCTC Ststem'!B64</f>
        <v>42321590.529999994</v>
      </c>
      <c r="C65" s="563">
        <f t="shared" si="0"/>
        <v>0.22430220322271169</v>
      </c>
      <c r="D65" s="587">
        <f>BOR!D65+LUMCON!D64+LOSFA!D64+'UL System'!D64+'LSU System'!D64+'SU System'!D64+'LCTC Ststem'!D64</f>
        <v>146359527.72</v>
      </c>
      <c r="E65" s="579">
        <f t="shared" si="11"/>
        <v>0.77569779677728823</v>
      </c>
      <c r="F65" s="577">
        <f t="shared" si="14"/>
        <v>188681118.25</v>
      </c>
      <c r="G65" s="581">
        <f>IF(ISBLANK(F65),"  ",IF(F75&gt;0,F65/F75,IF(F65&gt;0,1,0)))</f>
        <v>3.7282928816634343E-2</v>
      </c>
      <c r="H65" s="575">
        <f>BOR!H65+LUMCON!H64+LOSFA!H64+'UL System'!H64+'LSU System'!H64+'SU System'!H64+'LCTC Ststem'!H64</f>
        <v>146042462</v>
      </c>
      <c r="I65" s="563">
        <f t="shared" si="12"/>
        <v>0.53370116898563624</v>
      </c>
      <c r="J65" s="587">
        <f>BOR!J65+LUMCON!J64+LOSFA!J64+'UL System'!J64+'LSU System'!J64+'SU System'!J64+'LCTC Ststem'!J64</f>
        <v>127598426.36</v>
      </c>
      <c r="K65" s="579">
        <f t="shared" si="13"/>
        <v>0.46629883101436365</v>
      </c>
      <c r="L65" s="577">
        <f t="shared" si="15"/>
        <v>273640888.36000001</v>
      </c>
      <c r="M65" s="581">
        <f>IF(ISBLANK(L65),"  ",IF(L75&gt;0,L65/L75,IF(L65&gt;0,1,0)))</f>
        <v>5.4943683190911627E-2</v>
      </c>
      <c r="N65" s="35"/>
    </row>
    <row r="66" spans="1:14" s="85" customFormat="1" ht="45">
      <c r="A66" s="114" t="s">
        <v>63</v>
      </c>
      <c r="B66" s="602">
        <f>B65+B64+B63+B62+B61+B60+B59+B58+B57+B56+B55</f>
        <v>905503818.50999999</v>
      </c>
      <c r="C66" s="567">
        <f t="shared" si="0"/>
        <v>0.41209461437797423</v>
      </c>
      <c r="D66" s="603">
        <f>D65+D64+D63+D62+D61+D60+D59+D58+D57+D56+D55</f>
        <v>1291816376.7</v>
      </c>
      <c r="E66" s="599">
        <f t="shared" si="11"/>
        <v>0.58790538562202577</v>
      </c>
      <c r="F66" s="602">
        <f>F65+F64+F63+F62+F61+F60+F59+F58+F57+F56+F55</f>
        <v>2197320195.21</v>
      </c>
      <c r="G66" s="598">
        <f>IF(ISBLANK(F66),"  ",IF(F75&gt;0,F66/F75,IF(F66&gt;0,1,0)))</f>
        <v>0.43418511181824371</v>
      </c>
      <c r="H66" s="602">
        <f>H65+H64+H63+H62+H61+H60+H59+H58+H57+H56+H55</f>
        <v>1130093055</v>
      </c>
      <c r="I66" s="567">
        <f t="shared" si="12"/>
        <v>0.47510676915790617</v>
      </c>
      <c r="J66" s="603">
        <f>J65+J64+J63+J62+J61+J60+J59+J58+J57+J56+J55</f>
        <v>1248515561.76</v>
      </c>
      <c r="K66" s="599">
        <f t="shared" si="13"/>
        <v>0.52489323084209372</v>
      </c>
      <c r="L66" s="602">
        <f>L65+L64+L63+L62+L61+L60+L59+L58+L57+L56+L55</f>
        <v>2378608616.7600002</v>
      </c>
      <c r="M66" s="598">
        <f>IF(ISBLANK(L66),"  ",IF(L75&gt;0,L66/L75,IF(L66&gt;0,1,0)))</f>
        <v>0.47759499341523765</v>
      </c>
      <c r="N66" s="84"/>
    </row>
    <row r="67" spans="1:14" s="11" customFormat="1" ht="45">
      <c r="A67" s="24" t="s">
        <v>64</v>
      </c>
      <c r="B67" s="582"/>
      <c r="C67" s="591" t="s">
        <v>4</v>
      </c>
      <c r="D67" s="587"/>
      <c r="E67" s="592" t="s">
        <v>4</v>
      </c>
      <c r="F67" s="577"/>
      <c r="G67" s="593" t="s">
        <v>4</v>
      </c>
      <c r="H67" s="582"/>
      <c r="I67" s="591" t="s">
        <v>4</v>
      </c>
      <c r="J67" s="587"/>
      <c r="K67" s="592" t="s">
        <v>4</v>
      </c>
      <c r="L67" s="577"/>
      <c r="M67" s="593" t="s">
        <v>4</v>
      </c>
    </row>
    <row r="68" spans="1:14" s="11" customFormat="1" ht="44.25">
      <c r="A68" s="115" t="s">
        <v>65</v>
      </c>
      <c r="B68" s="639">
        <f>BOR!B68+LUMCON!B67+LOSFA!B67+'UL System'!B67+'LSU System'!B67+'SU System'!B67+'LCTC Ststem'!B67</f>
        <v>42173189</v>
      </c>
      <c r="C68" s="52">
        <f t="shared" si="0"/>
        <v>0.98041879045489877</v>
      </c>
      <c r="D68" s="640">
        <f>BOR!D68+LUMCON!D67+LOSFA!D67+'UL System'!D67+'LSU System'!D67+'SU System'!D67+'LCTC Ststem'!D67</f>
        <v>842295.21000000089</v>
      </c>
      <c r="E68" s="54">
        <f>IF(ISBLANK(D68),"  ",IF(F68&gt;0,D68/F68,IF(D68&gt;0,1,0)))</f>
        <v>1.9581209545101175E-2</v>
      </c>
      <c r="F68" s="69">
        <f>D68+B68</f>
        <v>43015484.210000001</v>
      </c>
      <c r="G68" s="56">
        <f>IF(ISBLANK(F68),"  ",IF(F75&gt;0,F68/F75,IF(F68&gt;0,1,0)))</f>
        <v>8.4997547750885697E-3</v>
      </c>
      <c r="H68" s="639">
        <f>BOR!H68+LUMCON!H67+LOSFA!H67+'UL System'!H67+'LSU System'!H67+'SU System'!H67+'LCTC Ststem'!H67</f>
        <v>55601325</v>
      </c>
      <c r="I68" s="52">
        <f>IF(ISBLANK(H68),"  ",IF(L68&gt;0,H68/L68,IF(H68&gt;0,1,0)))</f>
        <v>0.98508526099530924</v>
      </c>
      <c r="J68" s="640">
        <f>BOR!J68+LUMCON!J67+LOSFA!J67+'UL System'!J67+'LSU System'!J67+'SU System'!J67+'LCTC Ststem'!J67</f>
        <v>841835</v>
      </c>
      <c r="K68" s="54">
        <f>IF(ISBLANK(J68),"  ",IF(L68&gt;0,J68/L68,IF(J68&gt;0,1,0)))</f>
        <v>1.4914739004690737E-2</v>
      </c>
      <c r="L68" s="69">
        <f>J68+H68</f>
        <v>56443160</v>
      </c>
      <c r="M68" s="56">
        <f>IF(ISBLANK(L68),"  ",IF(L75&gt;0,L68/L75,IF(L68&gt;0,1,0)))</f>
        <v>1.13330837358415E-2</v>
      </c>
    </row>
    <row r="69" spans="1:14" s="11" customFormat="1" ht="44.25">
      <c r="A69" s="574" t="s">
        <v>66</v>
      </c>
      <c r="B69" s="575">
        <f>BOR!B69+LUMCON!B68+LOSFA!B68+'UL System'!B68+'LSU System'!B68+'SU System'!B68+'LCTC Ststem'!B68</f>
        <v>69692481.799999997</v>
      </c>
      <c r="C69" s="563">
        <f t="shared" si="0"/>
        <v>1</v>
      </c>
      <c r="D69" s="587">
        <f>BOR!D69+LUMCON!D68+LOSFA!D68+'UL System'!D68+'LSU System'!D68+'SU System'!D68+'LCTC Ststem'!D68</f>
        <v>0</v>
      </c>
      <c r="E69" s="579">
        <f>IF(ISBLANK(D69),"  ",IF(F69&gt;0,D69/F69,IF(D69&gt;0,1,0)))</f>
        <v>0</v>
      </c>
      <c r="F69" s="577">
        <f>D69+B69</f>
        <v>69692481.799999997</v>
      </c>
      <c r="G69" s="581">
        <f>IF(ISBLANK(F69),"  ",IF(F75&gt;0,F69/F75,IF(F69&gt;0,1,0)))</f>
        <v>1.3771064439851467E-2</v>
      </c>
      <c r="H69" s="575">
        <f>BOR!H69+LUMCON!H68+LOSFA!H68+'UL System'!H68+'LSU System'!H68+'SU System'!H68+'LCTC Ststem'!H68</f>
        <v>70564866</v>
      </c>
      <c r="I69" s="563">
        <f>IF(ISBLANK(H69),"  ",IF(L69&gt;0,H69/L69,IF(H69&gt;0,1,0)))</f>
        <v>1</v>
      </c>
      <c r="J69" s="587">
        <f>BOR!J69+LUMCON!J68+LOSFA!J68+'UL System'!J68+'LSU System'!J68+'SU System'!J68+'LCTC Ststem'!J68</f>
        <v>0</v>
      </c>
      <c r="K69" s="579">
        <f>IF(ISBLANK(J69),"  ",IF(L69&gt;0,J69/L69,IF(J69&gt;0,1,0)))</f>
        <v>0</v>
      </c>
      <c r="L69" s="577">
        <f>J69+H69</f>
        <v>70564866</v>
      </c>
      <c r="M69" s="581">
        <f>IF(ISBLANK(L69),"  ",IF(L75&gt;0,L69/L75,IF(L69&gt;0,1,0)))</f>
        <v>1.4168546466683205E-2</v>
      </c>
    </row>
    <row r="70" spans="1:14" s="11" customFormat="1" ht="45">
      <c r="A70" s="619" t="s">
        <v>67</v>
      </c>
      <c r="B70" s="582"/>
      <c r="C70" s="591" t="s">
        <v>4</v>
      </c>
      <c r="D70" s="587"/>
      <c r="E70" s="592" t="s">
        <v>4</v>
      </c>
      <c r="F70" s="577"/>
      <c r="G70" s="593" t="s">
        <v>4</v>
      </c>
      <c r="H70" s="582"/>
      <c r="I70" s="591" t="s">
        <v>4</v>
      </c>
      <c r="J70" s="587"/>
      <c r="K70" s="592" t="s">
        <v>4</v>
      </c>
      <c r="L70" s="577"/>
      <c r="M70" s="593" t="s">
        <v>4</v>
      </c>
    </row>
    <row r="71" spans="1:14" s="11" customFormat="1" ht="44.25">
      <c r="A71" s="89" t="s">
        <v>68</v>
      </c>
      <c r="B71" s="639">
        <f>BOR!B71+LUMCON!B70+LOSFA!B70+'UL System'!B70+'LSU System'!B70+'SU System'!B70+'LCTC Ststem'!B70</f>
        <v>0</v>
      </c>
      <c r="C71" s="52">
        <f t="shared" si="0"/>
        <v>0</v>
      </c>
      <c r="D71" s="640">
        <f>BOR!D71+LUMCON!D70+LOSFA!D70+'UL System'!D70+'LSU System'!D70+'SU System'!D70+'LCTC Ststem'!D70</f>
        <v>327387990</v>
      </c>
      <c r="E71" s="54">
        <f>IF(ISBLANK(D71),"  ",IF(F71&gt;0,D71/F71,IF(D71&gt;0,1,0)))</f>
        <v>1</v>
      </c>
      <c r="F71" s="69">
        <f>D71+B71</f>
        <v>327387990</v>
      </c>
      <c r="G71" s="56">
        <f>IF(ISBLANK(F71),"  ",IF(F75&gt;0,F71/F75,IF(F71&gt;0,1,0)))</f>
        <v>6.4691068400486315E-2</v>
      </c>
      <c r="H71" s="639">
        <f>BOR!H71+LUMCON!H70+LOSFA!H70+'UL System'!H70+'LSU System'!H70+'SU System'!H70+'LCTC Ststem'!H70</f>
        <v>0</v>
      </c>
      <c r="I71" s="52">
        <f>IF(ISBLANK(H71),"  ",IF(L71&gt;0,H71/L71,IF(H71&gt;0,1,0)))</f>
        <v>0</v>
      </c>
      <c r="J71" s="640">
        <f>BOR!J71+LUMCON!J70+LOSFA!J70+'UL System'!J70+'LSU System'!J70+'SU System'!J70+'LCTC Ststem'!J70</f>
        <v>336671681.30000001</v>
      </c>
      <c r="K71" s="54">
        <f>IF(ISBLANK(J71),"  ",IF(L71&gt;0,J71/L71,IF(J71&gt;0,1,0)))</f>
        <v>1</v>
      </c>
      <c r="L71" s="69">
        <f>J71+H71</f>
        <v>336671681.30000001</v>
      </c>
      <c r="M71" s="56">
        <f>IF(ISBLANK(L71),"  ",IF(L75&gt;0,L71/L75,IF(L71&gt;0,1,0)))</f>
        <v>6.7599481596342992E-2</v>
      </c>
    </row>
    <row r="72" spans="1:14" s="11" customFormat="1" ht="44.25">
      <c r="A72" s="574" t="s">
        <v>69</v>
      </c>
      <c r="B72" s="575">
        <f>BOR!B72+LUMCON!B71+LOSFA!B71+'UL System'!B71+'LSU System'!B71+'SU System'!B71+'LCTC Ststem'!B71</f>
        <v>34888335</v>
      </c>
      <c r="C72" s="563">
        <f t="shared" si="0"/>
        <v>8.5664156679290976E-2</v>
      </c>
      <c r="D72" s="587">
        <f>BOR!D72+LUMCON!D71+LOSFA!D71+'UL System'!D71+'LSU System'!D71+'SU System'!D71+'LCTC Ststem'!D71</f>
        <v>372380426.55000001</v>
      </c>
      <c r="E72" s="579">
        <f>IF(ISBLANK(D72),"  ",IF(F72&gt;0,D72/F72,IF(D72&gt;0,1,0)))</f>
        <v>0.91433584332070905</v>
      </c>
      <c r="F72" s="577">
        <f>D72+B72</f>
        <v>407268761.55000001</v>
      </c>
      <c r="G72" s="581">
        <f>IF(ISBLANK(F72),"  ",IF(F75&gt;0,F72/F75,IF(F72&gt;0,1,0)))</f>
        <v>8.0475314048057786E-2</v>
      </c>
      <c r="H72" s="575">
        <f>BOR!H72+LUMCON!H71+LOSFA!H71+'UL System'!H71+'LSU System'!H71+'SU System'!H71+'LCTC Ststem'!H71</f>
        <v>32616815</v>
      </c>
      <c r="I72" s="563">
        <f>IF(ISBLANK(H72),"  ",IF(L72&gt;0,H72/L72,IF(H72&gt;0,1,0)))</f>
        <v>8.0166753574037158E-2</v>
      </c>
      <c r="J72" s="587">
        <f>BOR!J72+LUMCON!J71+LOSFA!J71+'UL System'!J71+'LSU System'!J71+'SU System'!J71+'LCTC Ststem'!J71</f>
        <v>374245301.10000002</v>
      </c>
      <c r="K72" s="579">
        <f>IF(ISBLANK(J72),"  ",IF(L72&gt;0,J72/L72,IF(J72&gt;0,1,0)))</f>
        <v>0.91983324642596287</v>
      </c>
      <c r="L72" s="577">
        <f>J72+H72</f>
        <v>406862116.10000002</v>
      </c>
      <c r="M72" s="581">
        <f>IF(ISBLANK(L72),"  ",IF(L75&gt;0,L72/L75,IF(L72&gt;0,1,0)))</f>
        <v>8.1692846940230948E-2</v>
      </c>
    </row>
    <row r="73" spans="1:14" s="85" customFormat="1" ht="45">
      <c r="A73" s="600" t="s">
        <v>70</v>
      </c>
      <c r="B73" s="620">
        <f>B72+B71+B69+B68</f>
        <v>146754005.80000001</v>
      </c>
      <c r="C73" s="567">
        <f t="shared" si="0"/>
        <v>0.17318871409064621</v>
      </c>
      <c r="D73" s="607">
        <f>D72+D71+D69+D68</f>
        <v>700610711.75999999</v>
      </c>
      <c r="E73" s="599">
        <f>IF(ISBLANK(D73),"  ",IF(F73&gt;0,D73/F73,IF(D73&gt;0,1,0)))</f>
        <v>0.82681128590935382</v>
      </c>
      <c r="F73" s="621">
        <f>F72+F71+F70+F69+F68</f>
        <v>847364717.55999994</v>
      </c>
      <c r="G73" s="598">
        <f>IF(ISBLANK(F73),"  ",IF(F75&gt;0,F73/F75,IF(F73&gt;0,1,0)))</f>
        <v>0.16743720166348414</v>
      </c>
      <c r="H73" s="620">
        <f>H72+H71+H69+H68</f>
        <v>158783006</v>
      </c>
      <c r="I73" s="567">
        <f>IF(ISBLANK(H73),"  ",IF(L73&gt;0,H73/L73,IF(H73&gt;0,1,0)))</f>
        <v>0.18239560895518483</v>
      </c>
      <c r="J73" s="607">
        <f>J72+J71+J69+J68</f>
        <v>711758817.4000001</v>
      </c>
      <c r="K73" s="599">
        <f>IF(ISBLANK(J73),"  ",IF(L73&gt;0,J73/L73,IF(J73&gt;0,1,0)))</f>
        <v>0.81760439104481519</v>
      </c>
      <c r="L73" s="621">
        <f>L72+L71+L70+L69+L68</f>
        <v>870541823.4000001</v>
      </c>
      <c r="M73" s="598">
        <f>IF(ISBLANK(L73),"  ",IF(L75&gt;0,L73/L75,IF(L73&gt;0,1,0)))</f>
        <v>0.17479395873909864</v>
      </c>
    </row>
    <row r="74" spans="1:14" s="85" customFormat="1" ht="45">
      <c r="A74" s="600" t="s">
        <v>71</v>
      </c>
      <c r="B74" s="602">
        <f>BOR!B74+LUMCON!B73+LOSFA!B73+'UL System'!B73+'LSU System'!B73+'SU System'!B73+'LCTC Ststem'!B73</f>
        <v>10000</v>
      </c>
      <c r="C74" s="567">
        <f t="shared" si="0"/>
        <v>1</v>
      </c>
      <c r="D74" s="603">
        <f>BOR!D74+LUMCON!D73+LOSFA!D73+'UL System'!D73+'LSU System'!D73+'SU System'!D73+'LCTC Ststem'!D73</f>
        <v>0</v>
      </c>
      <c r="E74" s="599">
        <f>IF(ISBLANK(D74),"  ",IF(F74&gt;0,D74/F74,IF(D74&gt;0,1,0)))</f>
        <v>0</v>
      </c>
      <c r="F74" s="129">
        <f>D74+B74</f>
        <v>10000</v>
      </c>
      <c r="G74" s="598">
        <f>IF(ISBLANK(F74),"  ",IF(F76&gt;0,F74/F76,IF(F74&gt;0,1,0)))</f>
        <v>1</v>
      </c>
      <c r="H74" s="602">
        <f>BOR!H74+LUMCON!H73+LOSFA!H73+'UL System'!H73+'LSU System'!H73+'SU System'!H73+'LCTC Ststem'!H73</f>
        <v>0</v>
      </c>
      <c r="I74" s="567">
        <f>IF(ISBLANK(H74),"  ",IF(L74&gt;0,H74/L74,IF(H74&gt;0,1,0)))</f>
        <v>0</v>
      </c>
      <c r="J74" s="603">
        <f>BOR!J74+LUMCON!J73+LOSFA!J73+'UL System'!J73+'LSU System'!J73+'SU System'!J73+'LCTC Ststem'!J73</f>
        <v>0</v>
      </c>
      <c r="K74" s="599">
        <f>IF(ISBLANK(J74),"  ",IF(L74&gt;0,J74/L74,IF(J74&gt;0,1,0)))</f>
        <v>0</v>
      </c>
      <c r="L74" s="129">
        <f>J74+H74</f>
        <v>0</v>
      </c>
      <c r="M74" s="598">
        <f>IF(ISBLANK(L74),"  ",IF(L76&gt;0,L74/L76,IF(L74&gt;0,1,0)))</f>
        <v>0</v>
      </c>
    </row>
    <row r="75" spans="1:14" s="85" customFormat="1" ht="45.75" thickBot="1">
      <c r="A75" s="622" t="s">
        <v>72</v>
      </c>
      <c r="B75" s="120">
        <f>B73+B66+B47+B40+B48+B74</f>
        <v>3066375031.4899998</v>
      </c>
      <c r="C75" s="623">
        <f t="shared" si="0"/>
        <v>0.60590822804362177</v>
      </c>
      <c r="D75" s="120">
        <f>D73+D66+D47+D40+D48+D74</f>
        <v>1994416173.46</v>
      </c>
      <c r="E75" s="624">
        <f>IF(ISBLANK(D75),"  ",IF(F75&gt;0,D75/F75,IF(D75&gt;0,1,0)))</f>
        <v>0.39409177195637823</v>
      </c>
      <c r="F75" s="120">
        <f>F73+F66+F47+F40+F48+F74</f>
        <v>5060791204.9499998</v>
      </c>
      <c r="G75" s="625">
        <f>IF(ISBLANK(F75),"  ",IF(F75&gt;0,F75/F75,IF(F75&gt;0,1,0)))</f>
        <v>1</v>
      </c>
      <c r="H75" s="120">
        <f>H73+H66+H47+H40+H48+H74</f>
        <v>3013853809</v>
      </c>
      <c r="I75" s="623">
        <f>IF(ISBLANK(H75),"  ",IF(L75&gt;0,H75/L75,IF(H75&gt;0,1,0)))</f>
        <v>0.60514431837235638</v>
      </c>
      <c r="J75" s="120">
        <f>J73+J66+J47+J40+J48+J74</f>
        <v>1966534699.1600001</v>
      </c>
      <c r="K75" s="624">
        <f>IF(ISBLANK(J75),"  ",IF(L75&gt;0,J75/L75,IF(J75&gt;0,1,0)))</f>
        <v>0.39485568162764367</v>
      </c>
      <c r="L75" s="120">
        <f>L73+L66+L47+L40+L48+L74</f>
        <v>4980388508.1599998</v>
      </c>
      <c r="M75" s="625">
        <f>IF(ISBLANK(L75),"  ",IF(L75&gt;0,L75/L75,IF(L75&gt;0,1,0)))</f>
        <v>1</v>
      </c>
    </row>
    <row r="76" spans="1:14" ht="21" thickTop="1">
      <c r="A76" s="130"/>
      <c r="B76" s="131"/>
      <c r="C76" s="132"/>
      <c r="D76" s="131"/>
      <c r="E76" s="132"/>
      <c r="F76" s="131"/>
      <c r="G76" s="132"/>
      <c r="H76" s="131"/>
      <c r="I76" s="132"/>
      <c r="J76" s="131"/>
      <c r="K76" s="132"/>
      <c r="L76" s="131"/>
      <c r="M76" s="132"/>
    </row>
    <row r="77" spans="1:14" s="11" customFormat="1" ht="44.25">
      <c r="A77" s="4" t="s">
        <v>4</v>
      </c>
      <c r="B77" s="2"/>
      <c r="C77" s="4"/>
      <c r="D77" s="2"/>
      <c r="E77" s="4"/>
      <c r="F77" s="2"/>
      <c r="G77" s="4"/>
      <c r="H77" s="2"/>
      <c r="I77" s="4"/>
      <c r="J77" s="2"/>
      <c r="K77" s="4"/>
      <c r="L77" s="2"/>
      <c r="M77" s="4"/>
    </row>
    <row r="78" spans="1:14" s="11" customFormat="1" ht="44.25">
      <c r="A78" s="4" t="s">
        <v>73</v>
      </c>
      <c r="B78" s="2"/>
      <c r="C78" s="4"/>
      <c r="D78" s="2"/>
      <c r="E78" s="4"/>
      <c r="F78" s="2"/>
      <c r="G78" s="4"/>
      <c r="H78" s="2"/>
      <c r="I78" s="4"/>
      <c r="J78" s="2"/>
      <c r="K78" s="4"/>
      <c r="L78" s="2"/>
      <c r="M78" s="4"/>
    </row>
  </sheetData>
  <pageMargins left="0.28999999999999998" right="0.26" top="0.45" bottom="0.3" header="0.3" footer="0.3"/>
  <pageSetup scale="1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V77"/>
  <sheetViews>
    <sheetView zoomScale="30" zoomScaleNormal="30" workbookViewId="0">
      <selection activeCell="A11" sqref="A11"/>
    </sheetView>
  </sheetViews>
  <sheetFormatPr defaultColWidth="12.42578125" defaultRowHeight="15"/>
  <cols>
    <col min="1" max="1" width="186.7109375" style="133" customWidth="1"/>
    <col min="2" max="2" width="56.42578125" style="134" customWidth="1"/>
    <col min="3" max="3" width="45.5703125" style="133" customWidth="1"/>
    <col min="4" max="4" width="45.5703125" style="134" customWidth="1"/>
    <col min="5" max="5" width="45.5703125" style="133" customWidth="1"/>
    <col min="6" max="6" width="45.5703125" style="134" customWidth="1"/>
    <col min="7" max="7" width="45.5703125" style="133" customWidth="1"/>
    <col min="8" max="8" width="54.7109375" style="134" customWidth="1"/>
    <col min="9" max="9" width="45.5703125" style="133" customWidth="1"/>
    <col min="10" max="10" width="45.5703125" style="134" customWidth="1"/>
    <col min="11" max="11" width="45.5703125" style="133" customWidth="1"/>
    <col min="12" max="12" width="45.5703125" style="134" customWidth="1"/>
    <col min="13" max="13" width="45.5703125" style="133" customWidth="1"/>
    <col min="14" max="256" width="12.42578125" style="133"/>
    <col min="257" max="257" width="186.7109375" style="133" customWidth="1"/>
    <col min="258" max="258" width="56.42578125" style="133" customWidth="1"/>
    <col min="259" max="263" width="45.5703125" style="133" customWidth="1"/>
    <col min="264" max="264" width="54.7109375" style="133" customWidth="1"/>
    <col min="265" max="269" width="45.5703125" style="133" customWidth="1"/>
    <col min="270" max="512" width="12.42578125" style="133"/>
    <col min="513" max="513" width="186.7109375" style="133" customWidth="1"/>
    <col min="514" max="514" width="56.42578125" style="133" customWidth="1"/>
    <col min="515" max="519" width="45.5703125" style="133" customWidth="1"/>
    <col min="520" max="520" width="54.7109375" style="133" customWidth="1"/>
    <col min="521" max="525" width="45.5703125" style="133" customWidth="1"/>
    <col min="526" max="768" width="12.42578125" style="133"/>
    <col min="769" max="769" width="186.7109375" style="133" customWidth="1"/>
    <col min="770" max="770" width="56.42578125" style="133" customWidth="1"/>
    <col min="771" max="775" width="45.5703125" style="133" customWidth="1"/>
    <col min="776" max="776" width="54.7109375" style="133" customWidth="1"/>
    <col min="777" max="781" width="45.5703125" style="133" customWidth="1"/>
    <col min="782" max="1024" width="12.42578125" style="133"/>
    <col min="1025" max="1025" width="186.7109375" style="133" customWidth="1"/>
    <col min="1026" max="1026" width="56.42578125" style="133" customWidth="1"/>
    <col min="1027" max="1031" width="45.5703125" style="133" customWidth="1"/>
    <col min="1032" max="1032" width="54.7109375" style="133" customWidth="1"/>
    <col min="1033" max="1037" width="45.5703125" style="133" customWidth="1"/>
    <col min="1038" max="1280" width="12.42578125" style="133"/>
    <col min="1281" max="1281" width="186.7109375" style="133" customWidth="1"/>
    <col min="1282" max="1282" width="56.42578125" style="133" customWidth="1"/>
    <col min="1283" max="1287" width="45.5703125" style="133" customWidth="1"/>
    <col min="1288" max="1288" width="54.7109375" style="133" customWidth="1"/>
    <col min="1289" max="1293" width="45.5703125" style="133" customWidth="1"/>
    <col min="1294" max="1536" width="12.42578125" style="133"/>
    <col min="1537" max="1537" width="186.7109375" style="133" customWidth="1"/>
    <col min="1538" max="1538" width="56.42578125" style="133" customWidth="1"/>
    <col min="1539" max="1543" width="45.5703125" style="133" customWidth="1"/>
    <col min="1544" max="1544" width="54.7109375" style="133" customWidth="1"/>
    <col min="1545" max="1549" width="45.5703125" style="133" customWidth="1"/>
    <col min="1550" max="1792" width="12.42578125" style="133"/>
    <col min="1793" max="1793" width="186.7109375" style="133" customWidth="1"/>
    <col min="1794" max="1794" width="56.42578125" style="133" customWidth="1"/>
    <col min="1795" max="1799" width="45.5703125" style="133" customWidth="1"/>
    <col min="1800" max="1800" width="54.7109375" style="133" customWidth="1"/>
    <col min="1801" max="1805" width="45.5703125" style="133" customWidth="1"/>
    <col min="1806" max="2048" width="12.42578125" style="133"/>
    <col min="2049" max="2049" width="186.7109375" style="133" customWidth="1"/>
    <col min="2050" max="2050" width="56.42578125" style="133" customWidth="1"/>
    <col min="2051" max="2055" width="45.5703125" style="133" customWidth="1"/>
    <col min="2056" max="2056" width="54.7109375" style="133" customWidth="1"/>
    <col min="2057" max="2061" width="45.5703125" style="133" customWidth="1"/>
    <col min="2062" max="2304" width="12.42578125" style="133"/>
    <col min="2305" max="2305" width="186.7109375" style="133" customWidth="1"/>
    <col min="2306" max="2306" width="56.42578125" style="133" customWidth="1"/>
    <col min="2307" max="2311" width="45.5703125" style="133" customWidth="1"/>
    <col min="2312" max="2312" width="54.7109375" style="133" customWidth="1"/>
    <col min="2313" max="2317" width="45.5703125" style="133" customWidth="1"/>
    <col min="2318" max="2560" width="12.42578125" style="133"/>
    <col min="2561" max="2561" width="186.7109375" style="133" customWidth="1"/>
    <col min="2562" max="2562" width="56.42578125" style="133" customWidth="1"/>
    <col min="2563" max="2567" width="45.5703125" style="133" customWidth="1"/>
    <col min="2568" max="2568" width="54.7109375" style="133" customWidth="1"/>
    <col min="2569" max="2573" width="45.5703125" style="133" customWidth="1"/>
    <col min="2574" max="2816" width="12.42578125" style="133"/>
    <col min="2817" max="2817" width="186.7109375" style="133" customWidth="1"/>
    <col min="2818" max="2818" width="56.42578125" style="133" customWidth="1"/>
    <col min="2819" max="2823" width="45.5703125" style="133" customWidth="1"/>
    <col min="2824" max="2824" width="54.7109375" style="133" customWidth="1"/>
    <col min="2825" max="2829" width="45.5703125" style="133" customWidth="1"/>
    <col min="2830" max="3072" width="12.42578125" style="133"/>
    <col min="3073" max="3073" width="186.7109375" style="133" customWidth="1"/>
    <col min="3074" max="3074" width="56.42578125" style="133" customWidth="1"/>
    <col min="3075" max="3079" width="45.5703125" style="133" customWidth="1"/>
    <col min="3080" max="3080" width="54.7109375" style="133" customWidth="1"/>
    <col min="3081" max="3085" width="45.5703125" style="133" customWidth="1"/>
    <col min="3086" max="3328" width="12.42578125" style="133"/>
    <col min="3329" max="3329" width="186.7109375" style="133" customWidth="1"/>
    <col min="3330" max="3330" width="56.42578125" style="133" customWidth="1"/>
    <col min="3331" max="3335" width="45.5703125" style="133" customWidth="1"/>
    <col min="3336" max="3336" width="54.7109375" style="133" customWidth="1"/>
    <col min="3337" max="3341" width="45.5703125" style="133" customWidth="1"/>
    <col min="3342" max="3584" width="12.42578125" style="133"/>
    <col min="3585" max="3585" width="186.7109375" style="133" customWidth="1"/>
    <col min="3586" max="3586" width="56.42578125" style="133" customWidth="1"/>
    <col min="3587" max="3591" width="45.5703125" style="133" customWidth="1"/>
    <col min="3592" max="3592" width="54.7109375" style="133" customWidth="1"/>
    <col min="3593" max="3597" width="45.5703125" style="133" customWidth="1"/>
    <col min="3598" max="3840" width="12.42578125" style="133"/>
    <col min="3841" max="3841" width="186.7109375" style="133" customWidth="1"/>
    <col min="3842" max="3842" width="56.42578125" style="133" customWidth="1"/>
    <col min="3843" max="3847" width="45.5703125" style="133" customWidth="1"/>
    <col min="3848" max="3848" width="54.7109375" style="133" customWidth="1"/>
    <col min="3849" max="3853" width="45.5703125" style="133" customWidth="1"/>
    <col min="3854" max="4096" width="12.42578125" style="133"/>
    <col min="4097" max="4097" width="186.7109375" style="133" customWidth="1"/>
    <col min="4098" max="4098" width="56.42578125" style="133" customWidth="1"/>
    <col min="4099" max="4103" width="45.5703125" style="133" customWidth="1"/>
    <col min="4104" max="4104" width="54.7109375" style="133" customWidth="1"/>
    <col min="4105" max="4109" width="45.5703125" style="133" customWidth="1"/>
    <col min="4110" max="4352" width="12.42578125" style="133"/>
    <col min="4353" max="4353" width="186.7109375" style="133" customWidth="1"/>
    <col min="4354" max="4354" width="56.42578125" style="133" customWidth="1"/>
    <col min="4355" max="4359" width="45.5703125" style="133" customWidth="1"/>
    <col min="4360" max="4360" width="54.7109375" style="133" customWidth="1"/>
    <col min="4361" max="4365" width="45.5703125" style="133" customWidth="1"/>
    <col min="4366" max="4608" width="12.42578125" style="133"/>
    <col min="4609" max="4609" width="186.7109375" style="133" customWidth="1"/>
    <col min="4610" max="4610" width="56.42578125" style="133" customWidth="1"/>
    <col min="4611" max="4615" width="45.5703125" style="133" customWidth="1"/>
    <col min="4616" max="4616" width="54.7109375" style="133" customWidth="1"/>
    <col min="4617" max="4621" width="45.5703125" style="133" customWidth="1"/>
    <col min="4622" max="4864" width="12.42578125" style="133"/>
    <col min="4865" max="4865" width="186.7109375" style="133" customWidth="1"/>
    <col min="4866" max="4866" width="56.42578125" style="133" customWidth="1"/>
    <col min="4867" max="4871" width="45.5703125" style="133" customWidth="1"/>
    <col min="4872" max="4872" width="54.7109375" style="133" customWidth="1"/>
    <col min="4873" max="4877" width="45.5703125" style="133" customWidth="1"/>
    <col min="4878" max="5120" width="12.42578125" style="133"/>
    <col min="5121" max="5121" width="186.7109375" style="133" customWidth="1"/>
    <col min="5122" max="5122" width="56.42578125" style="133" customWidth="1"/>
    <col min="5123" max="5127" width="45.5703125" style="133" customWidth="1"/>
    <col min="5128" max="5128" width="54.7109375" style="133" customWidth="1"/>
    <col min="5129" max="5133" width="45.5703125" style="133" customWidth="1"/>
    <col min="5134" max="5376" width="12.42578125" style="133"/>
    <col min="5377" max="5377" width="186.7109375" style="133" customWidth="1"/>
    <col min="5378" max="5378" width="56.42578125" style="133" customWidth="1"/>
    <col min="5379" max="5383" width="45.5703125" style="133" customWidth="1"/>
    <col min="5384" max="5384" width="54.7109375" style="133" customWidth="1"/>
    <col min="5385" max="5389" width="45.5703125" style="133" customWidth="1"/>
    <col min="5390" max="5632" width="12.42578125" style="133"/>
    <col min="5633" max="5633" width="186.7109375" style="133" customWidth="1"/>
    <col min="5634" max="5634" width="56.42578125" style="133" customWidth="1"/>
    <col min="5635" max="5639" width="45.5703125" style="133" customWidth="1"/>
    <col min="5640" max="5640" width="54.7109375" style="133" customWidth="1"/>
    <col min="5641" max="5645" width="45.5703125" style="133" customWidth="1"/>
    <col min="5646" max="5888" width="12.42578125" style="133"/>
    <col min="5889" max="5889" width="186.7109375" style="133" customWidth="1"/>
    <col min="5890" max="5890" width="56.42578125" style="133" customWidth="1"/>
    <col min="5891" max="5895" width="45.5703125" style="133" customWidth="1"/>
    <col min="5896" max="5896" width="54.7109375" style="133" customWidth="1"/>
    <col min="5897" max="5901" width="45.5703125" style="133" customWidth="1"/>
    <col min="5902" max="6144" width="12.42578125" style="133"/>
    <col min="6145" max="6145" width="186.7109375" style="133" customWidth="1"/>
    <col min="6146" max="6146" width="56.42578125" style="133" customWidth="1"/>
    <col min="6147" max="6151" width="45.5703125" style="133" customWidth="1"/>
    <col min="6152" max="6152" width="54.7109375" style="133" customWidth="1"/>
    <col min="6153" max="6157" width="45.5703125" style="133" customWidth="1"/>
    <col min="6158" max="6400" width="12.42578125" style="133"/>
    <col min="6401" max="6401" width="186.7109375" style="133" customWidth="1"/>
    <col min="6402" max="6402" width="56.42578125" style="133" customWidth="1"/>
    <col min="6403" max="6407" width="45.5703125" style="133" customWidth="1"/>
    <col min="6408" max="6408" width="54.7109375" style="133" customWidth="1"/>
    <col min="6409" max="6413" width="45.5703125" style="133" customWidth="1"/>
    <col min="6414" max="6656" width="12.42578125" style="133"/>
    <col min="6657" max="6657" width="186.7109375" style="133" customWidth="1"/>
    <col min="6658" max="6658" width="56.42578125" style="133" customWidth="1"/>
    <col min="6659" max="6663" width="45.5703125" style="133" customWidth="1"/>
    <col min="6664" max="6664" width="54.7109375" style="133" customWidth="1"/>
    <col min="6665" max="6669" width="45.5703125" style="133" customWidth="1"/>
    <col min="6670" max="6912" width="12.42578125" style="133"/>
    <col min="6913" max="6913" width="186.7109375" style="133" customWidth="1"/>
    <col min="6914" max="6914" width="56.42578125" style="133" customWidth="1"/>
    <col min="6915" max="6919" width="45.5703125" style="133" customWidth="1"/>
    <col min="6920" max="6920" width="54.7109375" style="133" customWidth="1"/>
    <col min="6921" max="6925" width="45.5703125" style="133" customWidth="1"/>
    <col min="6926" max="7168" width="12.42578125" style="133"/>
    <col min="7169" max="7169" width="186.7109375" style="133" customWidth="1"/>
    <col min="7170" max="7170" width="56.42578125" style="133" customWidth="1"/>
    <col min="7171" max="7175" width="45.5703125" style="133" customWidth="1"/>
    <col min="7176" max="7176" width="54.7109375" style="133" customWidth="1"/>
    <col min="7177" max="7181" width="45.5703125" style="133" customWidth="1"/>
    <col min="7182" max="7424" width="12.42578125" style="133"/>
    <col min="7425" max="7425" width="186.7109375" style="133" customWidth="1"/>
    <col min="7426" max="7426" width="56.42578125" style="133" customWidth="1"/>
    <col min="7427" max="7431" width="45.5703125" style="133" customWidth="1"/>
    <col min="7432" max="7432" width="54.7109375" style="133" customWidth="1"/>
    <col min="7433" max="7437" width="45.5703125" style="133" customWidth="1"/>
    <col min="7438" max="7680" width="12.42578125" style="133"/>
    <col min="7681" max="7681" width="186.7109375" style="133" customWidth="1"/>
    <col min="7682" max="7682" width="56.42578125" style="133" customWidth="1"/>
    <col min="7683" max="7687" width="45.5703125" style="133" customWidth="1"/>
    <col min="7688" max="7688" width="54.7109375" style="133" customWidth="1"/>
    <col min="7689" max="7693" width="45.5703125" style="133" customWidth="1"/>
    <col min="7694" max="7936" width="12.42578125" style="133"/>
    <col min="7937" max="7937" width="186.7109375" style="133" customWidth="1"/>
    <col min="7938" max="7938" width="56.42578125" style="133" customWidth="1"/>
    <col min="7939" max="7943" width="45.5703125" style="133" customWidth="1"/>
    <col min="7944" max="7944" width="54.7109375" style="133" customWidth="1"/>
    <col min="7945" max="7949" width="45.5703125" style="133" customWidth="1"/>
    <col min="7950" max="8192" width="12.42578125" style="133"/>
    <col min="8193" max="8193" width="186.7109375" style="133" customWidth="1"/>
    <col min="8194" max="8194" width="56.42578125" style="133" customWidth="1"/>
    <col min="8195" max="8199" width="45.5703125" style="133" customWidth="1"/>
    <col min="8200" max="8200" width="54.7109375" style="133" customWidth="1"/>
    <col min="8201" max="8205" width="45.5703125" style="133" customWidth="1"/>
    <col min="8206" max="8448" width="12.42578125" style="133"/>
    <col min="8449" max="8449" width="186.7109375" style="133" customWidth="1"/>
    <col min="8450" max="8450" width="56.42578125" style="133" customWidth="1"/>
    <col min="8451" max="8455" width="45.5703125" style="133" customWidth="1"/>
    <col min="8456" max="8456" width="54.7109375" style="133" customWidth="1"/>
    <col min="8457" max="8461" width="45.5703125" style="133" customWidth="1"/>
    <col min="8462" max="8704" width="12.42578125" style="133"/>
    <col min="8705" max="8705" width="186.7109375" style="133" customWidth="1"/>
    <col min="8706" max="8706" width="56.42578125" style="133" customWidth="1"/>
    <col min="8707" max="8711" width="45.5703125" style="133" customWidth="1"/>
    <col min="8712" max="8712" width="54.7109375" style="133" customWidth="1"/>
    <col min="8713" max="8717" width="45.5703125" style="133" customWidth="1"/>
    <col min="8718" max="8960" width="12.42578125" style="133"/>
    <col min="8961" max="8961" width="186.7109375" style="133" customWidth="1"/>
    <col min="8962" max="8962" width="56.42578125" style="133" customWidth="1"/>
    <col min="8963" max="8967" width="45.5703125" style="133" customWidth="1"/>
    <col min="8968" max="8968" width="54.7109375" style="133" customWidth="1"/>
    <col min="8969" max="8973" width="45.5703125" style="133" customWidth="1"/>
    <col min="8974" max="9216" width="12.42578125" style="133"/>
    <col min="9217" max="9217" width="186.7109375" style="133" customWidth="1"/>
    <col min="9218" max="9218" width="56.42578125" style="133" customWidth="1"/>
    <col min="9219" max="9223" width="45.5703125" style="133" customWidth="1"/>
    <col min="9224" max="9224" width="54.7109375" style="133" customWidth="1"/>
    <col min="9225" max="9229" width="45.5703125" style="133" customWidth="1"/>
    <col min="9230" max="9472" width="12.42578125" style="133"/>
    <col min="9473" max="9473" width="186.7109375" style="133" customWidth="1"/>
    <col min="9474" max="9474" width="56.42578125" style="133" customWidth="1"/>
    <col min="9475" max="9479" width="45.5703125" style="133" customWidth="1"/>
    <col min="9480" max="9480" width="54.7109375" style="133" customWidth="1"/>
    <col min="9481" max="9485" width="45.5703125" style="133" customWidth="1"/>
    <col min="9486" max="9728" width="12.42578125" style="133"/>
    <col min="9729" max="9729" width="186.7109375" style="133" customWidth="1"/>
    <col min="9730" max="9730" width="56.42578125" style="133" customWidth="1"/>
    <col min="9731" max="9735" width="45.5703125" style="133" customWidth="1"/>
    <col min="9736" max="9736" width="54.7109375" style="133" customWidth="1"/>
    <col min="9737" max="9741" width="45.5703125" style="133" customWidth="1"/>
    <col min="9742" max="9984" width="12.42578125" style="133"/>
    <col min="9985" max="9985" width="186.7109375" style="133" customWidth="1"/>
    <col min="9986" max="9986" width="56.42578125" style="133" customWidth="1"/>
    <col min="9987" max="9991" width="45.5703125" style="133" customWidth="1"/>
    <col min="9992" max="9992" width="54.7109375" style="133" customWidth="1"/>
    <col min="9993" max="9997" width="45.5703125" style="133" customWidth="1"/>
    <col min="9998" max="10240" width="12.42578125" style="133"/>
    <col min="10241" max="10241" width="186.7109375" style="133" customWidth="1"/>
    <col min="10242" max="10242" width="56.42578125" style="133" customWidth="1"/>
    <col min="10243" max="10247" width="45.5703125" style="133" customWidth="1"/>
    <col min="10248" max="10248" width="54.7109375" style="133" customWidth="1"/>
    <col min="10249" max="10253" width="45.5703125" style="133" customWidth="1"/>
    <col min="10254" max="10496" width="12.42578125" style="133"/>
    <col min="10497" max="10497" width="186.7109375" style="133" customWidth="1"/>
    <col min="10498" max="10498" width="56.42578125" style="133" customWidth="1"/>
    <col min="10499" max="10503" width="45.5703125" style="133" customWidth="1"/>
    <col min="10504" max="10504" width="54.7109375" style="133" customWidth="1"/>
    <col min="10505" max="10509" width="45.5703125" style="133" customWidth="1"/>
    <col min="10510" max="10752" width="12.42578125" style="133"/>
    <col min="10753" max="10753" width="186.7109375" style="133" customWidth="1"/>
    <col min="10754" max="10754" width="56.42578125" style="133" customWidth="1"/>
    <col min="10755" max="10759" width="45.5703125" style="133" customWidth="1"/>
    <col min="10760" max="10760" width="54.7109375" style="133" customWidth="1"/>
    <col min="10761" max="10765" width="45.5703125" style="133" customWidth="1"/>
    <col min="10766" max="11008" width="12.42578125" style="133"/>
    <col min="11009" max="11009" width="186.7109375" style="133" customWidth="1"/>
    <col min="11010" max="11010" width="56.42578125" style="133" customWidth="1"/>
    <col min="11011" max="11015" width="45.5703125" style="133" customWidth="1"/>
    <col min="11016" max="11016" width="54.7109375" style="133" customWidth="1"/>
    <col min="11017" max="11021" width="45.5703125" style="133" customWidth="1"/>
    <col min="11022" max="11264" width="12.42578125" style="133"/>
    <col min="11265" max="11265" width="186.7109375" style="133" customWidth="1"/>
    <col min="11266" max="11266" width="56.42578125" style="133" customWidth="1"/>
    <col min="11267" max="11271" width="45.5703125" style="133" customWidth="1"/>
    <col min="11272" max="11272" width="54.7109375" style="133" customWidth="1"/>
    <col min="11273" max="11277" width="45.5703125" style="133" customWidth="1"/>
    <col min="11278" max="11520" width="12.42578125" style="133"/>
    <col min="11521" max="11521" width="186.7109375" style="133" customWidth="1"/>
    <col min="11522" max="11522" width="56.42578125" style="133" customWidth="1"/>
    <col min="11523" max="11527" width="45.5703125" style="133" customWidth="1"/>
    <col min="11528" max="11528" width="54.7109375" style="133" customWidth="1"/>
    <col min="11529" max="11533" width="45.5703125" style="133" customWidth="1"/>
    <col min="11534" max="11776" width="12.42578125" style="133"/>
    <col min="11777" max="11777" width="186.7109375" style="133" customWidth="1"/>
    <col min="11778" max="11778" width="56.42578125" style="133" customWidth="1"/>
    <col min="11779" max="11783" width="45.5703125" style="133" customWidth="1"/>
    <col min="11784" max="11784" width="54.7109375" style="133" customWidth="1"/>
    <col min="11785" max="11789" width="45.5703125" style="133" customWidth="1"/>
    <col min="11790" max="12032" width="12.42578125" style="133"/>
    <col min="12033" max="12033" width="186.7109375" style="133" customWidth="1"/>
    <col min="12034" max="12034" width="56.42578125" style="133" customWidth="1"/>
    <col min="12035" max="12039" width="45.5703125" style="133" customWidth="1"/>
    <col min="12040" max="12040" width="54.7109375" style="133" customWidth="1"/>
    <col min="12041" max="12045" width="45.5703125" style="133" customWidth="1"/>
    <col min="12046" max="12288" width="12.42578125" style="133"/>
    <col min="12289" max="12289" width="186.7109375" style="133" customWidth="1"/>
    <col min="12290" max="12290" width="56.42578125" style="133" customWidth="1"/>
    <col min="12291" max="12295" width="45.5703125" style="133" customWidth="1"/>
    <col min="12296" max="12296" width="54.7109375" style="133" customWidth="1"/>
    <col min="12297" max="12301" width="45.5703125" style="133" customWidth="1"/>
    <col min="12302" max="12544" width="12.42578125" style="133"/>
    <col min="12545" max="12545" width="186.7109375" style="133" customWidth="1"/>
    <col min="12546" max="12546" width="56.42578125" style="133" customWidth="1"/>
    <col min="12547" max="12551" width="45.5703125" style="133" customWidth="1"/>
    <col min="12552" max="12552" width="54.7109375" style="133" customWidth="1"/>
    <col min="12553" max="12557" width="45.5703125" style="133" customWidth="1"/>
    <col min="12558" max="12800" width="12.42578125" style="133"/>
    <col min="12801" max="12801" width="186.7109375" style="133" customWidth="1"/>
    <col min="12802" max="12802" width="56.42578125" style="133" customWidth="1"/>
    <col min="12803" max="12807" width="45.5703125" style="133" customWidth="1"/>
    <col min="12808" max="12808" width="54.7109375" style="133" customWidth="1"/>
    <col min="12809" max="12813" width="45.5703125" style="133" customWidth="1"/>
    <col min="12814" max="13056" width="12.42578125" style="133"/>
    <col min="13057" max="13057" width="186.7109375" style="133" customWidth="1"/>
    <col min="13058" max="13058" width="56.42578125" style="133" customWidth="1"/>
    <col min="13059" max="13063" width="45.5703125" style="133" customWidth="1"/>
    <col min="13064" max="13064" width="54.7109375" style="133" customWidth="1"/>
    <col min="13065" max="13069" width="45.5703125" style="133" customWidth="1"/>
    <col min="13070" max="13312" width="12.42578125" style="133"/>
    <col min="13313" max="13313" width="186.7109375" style="133" customWidth="1"/>
    <col min="13314" max="13314" width="56.42578125" style="133" customWidth="1"/>
    <col min="13315" max="13319" width="45.5703125" style="133" customWidth="1"/>
    <col min="13320" max="13320" width="54.7109375" style="133" customWidth="1"/>
    <col min="13321" max="13325" width="45.5703125" style="133" customWidth="1"/>
    <col min="13326" max="13568" width="12.42578125" style="133"/>
    <col min="13569" max="13569" width="186.7109375" style="133" customWidth="1"/>
    <col min="13570" max="13570" width="56.42578125" style="133" customWidth="1"/>
    <col min="13571" max="13575" width="45.5703125" style="133" customWidth="1"/>
    <col min="13576" max="13576" width="54.7109375" style="133" customWidth="1"/>
    <col min="13577" max="13581" width="45.5703125" style="133" customWidth="1"/>
    <col min="13582" max="13824" width="12.42578125" style="133"/>
    <col min="13825" max="13825" width="186.7109375" style="133" customWidth="1"/>
    <col min="13826" max="13826" width="56.42578125" style="133" customWidth="1"/>
    <col min="13827" max="13831" width="45.5703125" style="133" customWidth="1"/>
    <col min="13832" max="13832" width="54.7109375" style="133" customWidth="1"/>
    <col min="13833" max="13837" width="45.5703125" style="133" customWidth="1"/>
    <col min="13838" max="14080" width="12.42578125" style="133"/>
    <col min="14081" max="14081" width="186.7109375" style="133" customWidth="1"/>
    <col min="14082" max="14082" width="56.42578125" style="133" customWidth="1"/>
    <col min="14083" max="14087" width="45.5703125" style="133" customWidth="1"/>
    <col min="14088" max="14088" width="54.7109375" style="133" customWidth="1"/>
    <col min="14089" max="14093" width="45.5703125" style="133" customWidth="1"/>
    <col min="14094" max="14336" width="12.42578125" style="133"/>
    <col min="14337" max="14337" width="186.7109375" style="133" customWidth="1"/>
    <col min="14338" max="14338" width="56.42578125" style="133" customWidth="1"/>
    <col min="14339" max="14343" width="45.5703125" style="133" customWidth="1"/>
    <col min="14344" max="14344" width="54.7109375" style="133" customWidth="1"/>
    <col min="14345" max="14349" width="45.5703125" style="133" customWidth="1"/>
    <col min="14350" max="14592" width="12.42578125" style="133"/>
    <col min="14593" max="14593" width="186.7109375" style="133" customWidth="1"/>
    <col min="14594" max="14594" width="56.42578125" style="133" customWidth="1"/>
    <col min="14595" max="14599" width="45.5703125" style="133" customWidth="1"/>
    <col min="14600" max="14600" width="54.7109375" style="133" customWidth="1"/>
    <col min="14601" max="14605" width="45.5703125" style="133" customWidth="1"/>
    <col min="14606" max="14848" width="12.42578125" style="133"/>
    <col min="14849" max="14849" width="186.7109375" style="133" customWidth="1"/>
    <col min="14850" max="14850" width="56.42578125" style="133" customWidth="1"/>
    <col min="14851" max="14855" width="45.5703125" style="133" customWidth="1"/>
    <col min="14856" max="14856" width="54.7109375" style="133" customWidth="1"/>
    <col min="14857" max="14861" width="45.5703125" style="133" customWidth="1"/>
    <col min="14862" max="15104" width="12.42578125" style="133"/>
    <col min="15105" max="15105" width="186.7109375" style="133" customWidth="1"/>
    <col min="15106" max="15106" width="56.42578125" style="133" customWidth="1"/>
    <col min="15107" max="15111" width="45.5703125" style="133" customWidth="1"/>
    <col min="15112" max="15112" width="54.7109375" style="133" customWidth="1"/>
    <col min="15113" max="15117" width="45.5703125" style="133" customWidth="1"/>
    <col min="15118" max="15360" width="12.42578125" style="133"/>
    <col min="15361" max="15361" width="186.7109375" style="133" customWidth="1"/>
    <col min="15362" max="15362" width="56.42578125" style="133" customWidth="1"/>
    <col min="15363" max="15367" width="45.5703125" style="133" customWidth="1"/>
    <col min="15368" max="15368" width="54.7109375" style="133" customWidth="1"/>
    <col min="15369" max="15373" width="45.5703125" style="133" customWidth="1"/>
    <col min="15374" max="15616" width="12.42578125" style="133"/>
    <col min="15617" max="15617" width="186.7109375" style="133" customWidth="1"/>
    <col min="15618" max="15618" width="56.42578125" style="133" customWidth="1"/>
    <col min="15619" max="15623" width="45.5703125" style="133" customWidth="1"/>
    <col min="15624" max="15624" width="54.7109375" style="133" customWidth="1"/>
    <col min="15625" max="15629" width="45.5703125" style="133" customWidth="1"/>
    <col min="15630" max="15872" width="12.42578125" style="133"/>
    <col min="15873" max="15873" width="186.7109375" style="133" customWidth="1"/>
    <col min="15874" max="15874" width="56.42578125" style="133" customWidth="1"/>
    <col min="15875" max="15879" width="45.5703125" style="133" customWidth="1"/>
    <col min="15880" max="15880" width="54.7109375" style="133" customWidth="1"/>
    <col min="15881" max="15885" width="45.5703125" style="133" customWidth="1"/>
    <col min="15886" max="16128" width="12.42578125" style="133"/>
    <col min="16129" max="16129" width="186.7109375" style="133" customWidth="1"/>
    <col min="16130" max="16130" width="56.42578125" style="133" customWidth="1"/>
    <col min="16131" max="16135" width="45.5703125" style="133" customWidth="1"/>
    <col min="16136" max="16136" width="54.7109375" style="133" customWidth="1"/>
    <col min="16137" max="16141" width="45.5703125" style="133" customWidth="1"/>
    <col min="16142" max="16384" width="12.42578125" style="133"/>
  </cols>
  <sheetData>
    <row r="1" spans="1:74" s="11" customFormat="1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86</v>
      </c>
      <c r="L1" s="9"/>
      <c r="M1" s="8"/>
      <c r="N1" s="205"/>
      <c r="O1" s="205"/>
      <c r="P1" s="205"/>
      <c r="Q1" s="205"/>
    </row>
    <row r="2" spans="1:74" s="11" customFormat="1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  <c r="N2" s="205"/>
      <c r="O2" s="205"/>
      <c r="P2" s="205"/>
      <c r="Q2" s="205"/>
    </row>
    <row r="3" spans="1:74" s="11" customFormat="1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205"/>
      <c r="O3" s="205"/>
      <c r="P3" s="205"/>
      <c r="Q3" s="205"/>
    </row>
    <row r="4" spans="1:74" s="11" customFormat="1" ht="19.5" customHeight="1" thickTop="1">
      <c r="A4" s="17"/>
      <c r="B4" s="18"/>
      <c r="C4" s="19"/>
      <c r="D4" s="18"/>
      <c r="E4" s="19"/>
      <c r="F4" s="18"/>
      <c r="G4" s="20"/>
      <c r="H4" s="18" t="s">
        <v>4</v>
      </c>
      <c r="I4" s="19"/>
      <c r="J4" s="18"/>
      <c r="K4" s="19"/>
      <c r="L4" s="18"/>
      <c r="M4" s="20"/>
    </row>
    <row r="5" spans="1:74" s="11" customFormat="1" ht="19.5" customHeight="1">
      <c r="A5" s="21"/>
      <c r="B5" s="5"/>
      <c r="C5" s="22"/>
      <c r="D5" s="5"/>
      <c r="E5" s="22"/>
      <c r="F5" s="5"/>
      <c r="G5" s="23"/>
      <c r="H5" s="5"/>
      <c r="I5" s="22"/>
      <c r="J5" s="5"/>
      <c r="K5" s="22"/>
      <c r="L5" s="5"/>
      <c r="M5" s="23"/>
    </row>
    <row r="6" spans="1:74" s="11" customFormat="1" ht="45">
      <c r="A6" s="24"/>
      <c r="B6" s="25" t="s">
        <v>148</v>
      </c>
      <c r="C6" s="26"/>
      <c r="D6" s="27"/>
      <c r="E6" s="26"/>
      <c r="F6" s="27"/>
      <c r="G6" s="28"/>
      <c r="H6" s="25" t="s">
        <v>5</v>
      </c>
      <c r="I6" s="26"/>
      <c r="J6" s="27"/>
      <c r="K6" s="26"/>
      <c r="L6" s="27"/>
      <c r="M6" s="29" t="s">
        <v>4</v>
      </c>
    </row>
    <row r="7" spans="1:74" s="11" customFormat="1" ht="18.75" customHeight="1">
      <c r="A7" s="21" t="s">
        <v>4</v>
      </c>
      <c r="B7" s="5" t="s">
        <v>4</v>
      </c>
      <c r="C7" s="22"/>
      <c r="D7" s="5" t="s">
        <v>4</v>
      </c>
      <c r="E7" s="22"/>
      <c r="F7" s="5" t="s">
        <v>4</v>
      </c>
      <c r="G7" s="23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74" s="11" customFormat="1" ht="18.75" customHeight="1">
      <c r="A8" s="21" t="s">
        <v>4</v>
      </c>
      <c r="B8" s="5" t="s">
        <v>4</v>
      </c>
      <c r="C8" s="22"/>
      <c r="D8" s="5" t="s">
        <v>4</v>
      </c>
      <c r="E8" s="22"/>
      <c r="F8" s="5" t="s">
        <v>4</v>
      </c>
      <c r="G8" s="23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74" s="11" customFormat="1" ht="45">
      <c r="A9" s="30" t="s">
        <v>4</v>
      </c>
      <c r="B9" s="570" t="s">
        <v>4</v>
      </c>
      <c r="C9" s="571" t="s">
        <v>6</v>
      </c>
      <c r="D9" s="572" t="s">
        <v>4</v>
      </c>
      <c r="E9" s="571" t="s">
        <v>6</v>
      </c>
      <c r="F9" s="572" t="s">
        <v>4</v>
      </c>
      <c r="G9" s="573" t="s">
        <v>6</v>
      </c>
      <c r="H9" s="31" t="s">
        <v>4</v>
      </c>
      <c r="I9" s="32" t="s">
        <v>6</v>
      </c>
      <c r="J9" s="33" t="s">
        <v>4</v>
      </c>
      <c r="K9" s="32" t="s">
        <v>6</v>
      </c>
      <c r="L9" s="33" t="s">
        <v>4</v>
      </c>
      <c r="M9" s="34" t="s">
        <v>6</v>
      </c>
      <c r="N9" s="35"/>
    </row>
    <row r="10" spans="1:74" s="11" customFormat="1" ht="45">
      <c r="A10" s="36" t="s">
        <v>7</v>
      </c>
      <c r="B10" s="37" t="s">
        <v>8</v>
      </c>
      <c r="C10" s="38" t="s">
        <v>9</v>
      </c>
      <c r="D10" s="39" t="s">
        <v>10</v>
      </c>
      <c r="E10" s="38" t="s">
        <v>9</v>
      </c>
      <c r="F10" s="39" t="s">
        <v>9</v>
      </c>
      <c r="G10" s="40" t="s">
        <v>9</v>
      </c>
      <c r="H10" s="37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35"/>
    </row>
    <row r="11" spans="1:74" s="11" customFormat="1" ht="44.25">
      <c r="A11" s="41" t="s">
        <v>11</v>
      </c>
      <c r="B11" s="575" t="s">
        <v>4</v>
      </c>
      <c r="C11" s="576"/>
      <c r="D11" s="577" t="s">
        <v>4</v>
      </c>
      <c r="E11" s="576"/>
      <c r="F11" s="577" t="s">
        <v>4</v>
      </c>
      <c r="G11" s="578"/>
      <c r="H11" s="42" t="s">
        <v>4</v>
      </c>
      <c r="I11" s="43"/>
      <c r="J11" s="44" t="s">
        <v>4</v>
      </c>
      <c r="K11" s="43"/>
      <c r="L11" s="44" t="s">
        <v>4</v>
      </c>
      <c r="M11" s="45" t="s">
        <v>11</v>
      </c>
      <c r="N11" s="35"/>
    </row>
    <row r="12" spans="1:74" s="11" customFormat="1" ht="45">
      <c r="A12" s="24" t="s">
        <v>12</v>
      </c>
      <c r="B12" s="46" t="s">
        <v>4</v>
      </c>
      <c r="C12" s="47" t="s">
        <v>4</v>
      </c>
      <c r="D12" s="48"/>
      <c r="E12" s="49"/>
      <c r="F12" s="48"/>
      <c r="G12" s="50"/>
      <c r="H12" s="46"/>
      <c r="I12" s="49"/>
      <c r="J12" s="48"/>
      <c r="K12" s="49"/>
      <c r="L12" s="48"/>
      <c r="M12" s="206"/>
      <c r="N12" s="35"/>
      <c r="O12" s="205"/>
      <c r="P12" s="205"/>
      <c r="Q12" s="205"/>
      <c r="R12" s="205"/>
      <c r="S12" s="205"/>
      <c r="T12" s="205"/>
      <c r="U12" s="205"/>
      <c r="V12" s="205"/>
      <c r="W12" s="205"/>
      <c r="X12" s="205"/>
      <c r="Y12" s="205"/>
      <c r="Z12" s="205"/>
      <c r="AA12" s="205"/>
      <c r="AB12" s="205"/>
    </row>
    <row r="13" spans="1:74" s="10" customFormat="1" ht="44.25">
      <c r="A13" s="51" t="s">
        <v>13</v>
      </c>
      <c r="B13" s="9">
        <v>29326601</v>
      </c>
      <c r="C13" s="52">
        <v>1</v>
      </c>
      <c r="D13" s="53">
        <v>0</v>
      </c>
      <c r="E13" s="54">
        <v>0</v>
      </c>
      <c r="F13" s="55">
        <v>29326601</v>
      </c>
      <c r="G13" s="56">
        <v>0.26413798760098184</v>
      </c>
      <c r="H13" s="9">
        <v>26984614</v>
      </c>
      <c r="I13" s="52">
        <v>1</v>
      </c>
      <c r="J13" s="53">
        <v>0</v>
      </c>
      <c r="K13" s="54">
        <v>0</v>
      </c>
      <c r="L13" s="55">
        <v>26984614</v>
      </c>
      <c r="M13" s="207">
        <v>0.25454702626194092</v>
      </c>
      <c r="N13" s="35"/>
      <c r="O13" s="205"/>
      <c r="P13" s="205"/>
      <c r="Q13" s="205"/>
      <c r="R13" s="205"/>
      <c r="S13" s="205"/>
      <c r="T13" s="205"/>
      <c r="U13" s="205"/>
      <c r="V13" s="205"/>
      <c r="W13" s="205"/>
      <c r="X13" s="205"/>
      <c r="Y13" s="205"/>
      <c r="Z13" s="205"/>
      <c r="AA13" s="205"/>
      <c r="AB13" s="205"/>
      <c r="AC13" s="205"/>
      <c r="AD13" s="205"/>
      <c r="AE13" s="205"/>
      <c r="AF13" s="205"/>
      <c r="AG13" s="205"/>
      <c r="AH13" s="205"/>
      <c r="AI13" s="205"/>
      <c r="AJ13" s="205"/>
      <c r="AK13" s="205"/>
      <c r="AL13" s="205"/>
      <c r="AM13" s="205"/>
      <c r="AN13" s="205"/>
      <c r="AO13" s="205"/>
      <c r="AP13" s="205"/>
      <c r="AQ13" s="205"/>
      <c r="AR13" s="205"/>
      <c r="AS13" s="205"/>
      <c r="AT13" s="205"/>
      <c r="AU13" s="205"/>
      <c r="AV13" s="205"/>
      <c r="AW13" s="205"/>
      <c r="AX13" s="205"/>
      <c r="AY13" s="205"/>
      <c r="AZ13" s="205"/>
      <c r="BA13" s="205"/>
      <c r="BB13" s="205"/>
      <c r="BC13" s="205"/>
      <c r="BD13" s="205"/>
      <c r="BE13" s="205"/>
      <c r="BF13" s="205"/>
      <c r="BG13" s="205"/>
      <c r="BH13" s="205"/>
      <c r="BI13" s="205"/>
      <c r="BJ13" s="205"/>
      <c r="BK13" s="205"/>
      <c r="BL13" s="205"/>
      <c r="BM13" s="205"/>
      <c r="BN13" s="205"/>
      <c r="BO13" s="205"/>
      <c r="BP13" s="205"/>
      <c r="BQ13" s="205"/>
      <c r="BR13" s="205"/>
      <c r="BS13" s="205"/>
      <c r="BT13" s="205"/>
      <c r="BU13" s="205"/>
      <c r="BV13" s="205"/>
    </row>
    <row r="14" spans="1:74" s="11" customFormat="1" ht="44.25">
      <c r="A14" s="21" t="s">
        <v>14</v>
      </c>
      <c r="B14" s="5">
        <v>0</v>
      </c>
      <c r="C14" s="563">
        <v>0</v>
      </c>
      <c r="D14" s="59">
        <v>0</v>
      </c>
      <c r="E14" s="579">
        <v>0</v>
      </c>
      <c r="F14" s="61">
        <v>0</v>
      </c>
      <c r="G14" s="581">
        <v>0</v>
      </c>
      <c r="H14" s="5">
        <v>0</v>
      </c>
      <c r="I14" s="58">
        <v>0</v>
      </c>
      <c r="J14" s="59">
        <v>0</v>
      </c>
      <c r="K14" s="60">
        <v>0</v>
      </c>
      <c r="L14" s="61">
        <v>0</v>
      </c>
      <c r="M14" s="62">
        <v>0</v>
      </c>
      <c r="N14" s="35"/>
    </row>
    <row r="15" spans="1:74" s="11" customFormat="1" ht="44.25">
      <c r="A15" s="41" t="s">
        <v>15</v>
      </c>
      <c r="B15" s="582">
        <v>1819737.1800000002</v>
      </c>
      <c r="C15" s="632">
        <v>0.80173915994978773</v>
      </c>
      <c r="D15" s="587">
        <v>450000</v>
      </c>
      <c r="E15" s="584">
        <v>0.2487320194386837</v>
      </c>
      <c r="F15" s="48">
        <v>2269737.1800000002</v>
      </c>
      <c r="G15" s="585">
        <v>2.0443003643972498E-2</v>
      </c>
      <c r="H15" s="63">
        <v>1809176</v>
      </c>
      <c r="I15" s="126">
        <v>0.80081233157576037</v>
      </c>
      <c r="J15" s="42">
        <v>450000</v>
      </c>
      <c r="K15" s="66">
        <v>0.19918766842423963</v>
      </c>
      <c r="L15" s="48">
        <v>2259176</v>
      </c>
      <c r="M15" s="67">
        <v>2.1310904525161885E-2</v>
      </c>
      <c r="N15" s="35"/>
    </row>
    <row r="16" spans="1:74" s="11" customFormat="1" ht="44.25">
      <c r="A16" s="68" t="s">
        <v>16</v>
      </c>
      <c r="B16" s="5">
        <v>25265</v>
      </c>
      <c r="C16" s="52">
        <v>1</v>
      </c>
      <c r="D16" s="59">
        <v>0</v>
      </c>
      <c r="E16" s="54">
        <v>0</v>
      </c>
      <c r="F16" s="69">
        <v>25265</v>
      </c>
      <c r="G16" s="56">
        <v>2.2755607636694092E-4</v>
      </c>
      <c r="H16" s="5">
        <v>0</v>
      </c>
      <c r="I16" s="52">
        <v>0</v>
      </c>
      <c r="J16" s="59">
        <v>0</v>
      </c>
      <c r="K16" s="54">
        <v>0</v>
      </c>
      <c r="L16" s="69">
        <v>0</v>
      </c>
      <c r="M16" s="56">
        <v>0</v>
      </c>
      <c r="N16" s="35"/>
    </row>
    <row r="17" spans="1:14" s="11" customFormat="1" ht="44.25">
      <c r="A17" s="70" t="s">
        <v>17</v>
      </c>
      <c r="B17" s="575">
        <v>1268868.1800000002</v>
      </c>
      <c r="C17" s="563">
        <v>1</v>
      </c>
      <c r="D17" s="587">
        <v>0</v>
      </c>
      <c r="E17" s="579">
        <v>0</v>
      </c>
      <c r="F17" s="577">
        <v>1268868.1800000002</v>
      </c>
      <c r="G17" s="581">
        <v>1.1428405480611968E-2</v>
      </c>
      <c r="H17" s="42">
        <v>1283572</v>
      </c>
      <c r="I17" s="58">
        <v>1</v>
      </c>
      <c r="J17" s="65">
        <v>0</v>
      </c>
      <c r="K17" s="60">
        <v>0</v>
      </c>
      <c r="L17" s="44">
        <v>1283572</v>
      </c>
      <c r="M17" s="62">
        <v>1.2107989967656831E-2</v>
      </c>
      <c r="N17" s="35"/>
    </row>
    <row r="18" spans="1:14" s="11" customFormat="1" ht="44.25">
      <c r="A18" s="70" t="s">
        <v>18</v>
      </c>
      <c r="B18" s="575">
        <v>0</v>
      </c>
      <c r="C18" s="563">
        <v>0</v>
      </c>
      <c r="D18" s="587">
        <v>0</v>
      </c>
      <c r="E18" s="579">
        <v>0</v>
      </c>
      <c r="F18" s="577">
        <v>0</v>
      </c>
      <c r="G18" s="581">
        <v>0</v>
      </c>
      <c r="H18" s="42">
        <v>0</v>
      </c>
      <c r="I18" s="58">
        <v>0</v>
      </c>
      <c r="J18" s="65">
        <v>0</v>
      </c>
      <c r="K18" s="60">
        <v>0</v>
      </c>
      <c r="L18" s="44">
        <v>0</v>
      </c>
      <c r="M18" s="62">
        <v>0</v>
      </c>
      <c r="N18" s="35"/>
    </row>
    <row r="19" spans="1:14" s="11" customFormat="1" ht="44.25">
      <c r="A19" s="70" t="s">
        <v>19</v>
      </c>
      <c r="B19" s="575">
        <v>525604</v>
      </c>
      <c r="C19" s="563">
        <v>1</v>
      </c>
      <c r="D19" s="587">
        <v>0</v>
      </c>
      <c r="E19" s="579">
        <v>0</v>
      </c>
      <c r="F19" s="577">
        <v>525604</v>
      </c>
      <c r="G19" s="581">
        <v>4.7339950113900499E-3</v>
      </c>
      <c r="H19" s="42">
        <v>525604</v>
      </c>
      <c r="I19" s="58">
        <v>1</v>
      </c>
      <c r="J19" s="65">
        <v>0</v>
      </c>
      <c r="K19" s="60">
        <v>0</v>
      </c>
      <c r="L19" s="44">
        <v>525604</v>
      </c>
      <c r="M19" s="62">
        <v>4.9580451731264788E-3</v>
      </c>
      <c r="N19" s="35"/>
    </row>
    <row r="20" spans="1:14" s="11" customFormat="1" ht="44.25">
      <c r="A20" s="70" t="s">
        <v>20</v>
      </c>
      <c r="B20" s="575">
        <v>0</v>
      </c>
      <c r="C20" s="563">
        <v>0</v>
      </c>
      <c r="D20" s="587">
        <v>450000</v>
      </c>
      <c r="E20" s="579">
        <v>1</v>
      </c>
      <c r="F20" s="577">
        <v>450000</v>
      </c>
      <c r="G20" s="581">
        <v>4.0530470756035388E-3</v>
      </c>
      <c r="H20" s="42">
        <v>0</v>
      </c>
      <c r="I20" s="58">
        <v>0</v>
      </c>
      <c r="J20" s="65">
        <v>450000</v>
      </c>
      <c r="K20" s="60">
        <v>1</v>
      </c>
      <c r="L20" s="44">
        <v>450000</v>
      </c>
      <c r="M20" s="62">
        <v>4.2448693843785733E-3</v>
      </c>
      <c r="N20" s="35"/>
    </row>
    <row r="21" spans="1:14" s="11" customFormat="1" ht="44.25">
      <c r="A21" s="70" t="s">
        <v>21</v>
      </c>
      <c r="B21" s="575">
        <v>0</v>
      </c>
      <c r="C21" s="563">
        <v>0</v>
      </c>
      <c r="D21" s="587">
        <v>0</v>
      </c>
      <c r="E21" s="579">
        <v>0</v>
      </c>
      <c r="F21" s="577">
        <v>0</v>
      </c>
      <c r="G21" s="581">
        <v>0</v>
      </c>
      <c r="H21" s="42">
        <v>0</v>
      </c>
      <c r="I21" s="58">
        <v>0</v>
      </c>
      <c r="J21" s="65">
        <v>0</v>
      </c>
      <c r="K21" s="60">
        <v>0</v>
      </c>
      <c r="L21" s="44">
        <v>0</v>
      </c>
      <c r="M21" s="62">
        <v>0</v>
      </c>
      <c r="N21" s="35"/>
    </row>
    <row r="22" spans="1:14" s="11" customFormat="1" ht="44.25">
      <c r="A22" s="70" t="s">
        <v>22</v>
      </c>
      <c r="B22" s="575">
        <v>0</v>
      </c>
      <c r="C22" s="563">
        <v>0</v>
      </c>
      <c r="D22" s="587">
        <v>0</v>
      </c>
      <c r="E22" s="579">
        <v>0</v>
      </c>
      <c r="F22" s="577">
        <v>0</v>
      </c>
      <c r="G22" s="581">
        <v>0</v>
      </c>
      <c r="H22" s="42">
        <v>0</v>
      </c>
      <c r="I22" s="58">
        <v>0</v>
      </c>
      <c r="J22" s="65">
        <v>0</v>
      </c>
      <c r="K22" s="60">
        <v>0</v>
      </c>
      <c r="L22" s="44">
        <v>0</v>
      </c>
      <c r="M22" s="62">
        <v>0</v>
      </c>
      <c r="N22" s="35"/>
    </row>
    <row r="23" spans="1:14" s="11" customFormat="1" ht="44.25">
      <c r="A23" s="70" t="s">
        <v>23</v>
      </c>
      <c r="B23" s="575">
        <v>0</v>
      </c>
      <c r="C23" s="563">
        <v>0</v>
      </c>
      <c r="D23" s="587">
        <v>0</v>
      </c>
      <c r="E23" s="579">
        <v>0</v>
      </c>
      <c r="F23" s="577">
        <v>0</v>
      </c>
      <c r="G23" s="581">
        <v>0</v>
      </c>
      <c r="H23" s="42">
        <v>0</v>
      </c>
      <c r="I23" s="58">
        <v>0</v>
      </c>
      <c r="J23" s="65">
        <v>0</v>
      </c>
      <c r="K23" s="60">
        <v>0</v>
      </c>
      <c r="L23" s="44">
        <v>0</v>
      </c>
      <c r="M23" s="62">
        <v>0</v>
      </c>
      <c r="N23" s="35"/>
    </row>
    <row r="24" spans="1:14" s="11" customFormat="1" ht="44.25">
      <c r="A24" s="70" t="s">
        <v>24</v>
      </c>
      <c r="B24" s="575">
        <v>0</v>
      </c>
      <c r="C24" s="563">
        <v>0</v>
      </c>
      <c r="D24" s="587">
        <v>0</v>
      </c>
      <c r="E24" s="579">
        <v>0</v>
      </c>
      <c r="F24" s="577">
        <v>0</v>
      </c>
      <c r="G24" s="581">
        <v>0</v>
      </c>
      <c r="H24" s="42">
        <v>0</v>
      </c>
      <c r="I24" s="58">
        <v>0</v>
      </c>
      <c r="J24" s="65">
        <v>0</v>
      </c>
      <c r="K24" s="60">
        <v>0</v>
      </c>
      <c r="L24" s="44">
        <v>0</v>
      </c>
      <c r="M24" s="62">
        <v>0</v>
      </c>
      <c r="N24" s="35"/>
    </row>
    <row r="25" spans="1:14" s="11" customFormat="1" ht="44.25">
      <c r="A25" s="70" t="s">
        <v>25</v>
      </c>
      <c r="B25" s="575">
        <v>0</v>
      </c>
      <c r="C25" s="563">
        <v>0</v>
      </c>
      <c r="D25" s="587">
        <v>0</v>
      </c>
      <c r="E25" s="579">
        <v>0</v>
      </c>
      <c r="F25" s="577">
        <v>0</v>
      </c>
      <c r="G25" s="581">
        <v>0</v>
      </c>
      <c r="H25" s="42">
        <v>0</v>
      </c>
      <c r="I25" s="58">
        <v>0</v>
      </c>
      <c r="J25" s="65">
        <v>0</v>
      </c>
      <c r="K25" s="60">
        <v>0</v>
      </c>
      <c r="L25" s="44">
        <v>0</v>
      </c>
      <c r="M25" s="62">
        <v>0</v>
      </c>
      <c r="N25" s="35"/>
    </row>
    <row r="26" spans="1:14" s="11" customFormat="1" ht="44.25">
      <c r="A26" s="70" t="s">
        <v>26</v>
      </c>
      <c r="B26" s="575">
        <v>0</v>
      </c>
      <c r="C26" s="563">
        <v>0</v>
      </c>
      <c r="D26" s="587">
        <v>0</v>
      </c>
      <c r="E26" s="579">
        <v>0</v>
      </c>
      <c r="F26" s="577">
        <v>0</v>
      </c>
      <c r="G26" s="581">
        <v>0</v>
      </c>
      <c r="H26" s="42">
        <v>0</v>
      </c>
      <c r="I26" s="58">
        <v>0</v>
      </c>
      <c r="J26" s="65">
        <v>0</v>
      </c>
      <c r="K26" s="60">
        <v>0</v>
      </c>
      <c r="L26" s="44">
        <v>0</v>
      </c>
      <c r="M26" s="62">
        <v>0</v>
      </c>
      <c r="N26" s="35"/>
    </row>
    <row r="27" spans="1:14" s="11" customFormat="1" ht="44.25">
      <c r="A27" s="70" t="s">
        <v>27</v>
      </c>
      <c r="B27" s="575">
        <v>0</v>
      </c>
      <c r="C27" s="563">
        <v>0</v>
      </c>
      <c r="D27" s="587">
        <v>0</v>
      </c>
      <c r="E27" s="579">
        <v>0</v>
      </c>
      <c r="F27" s="577">
        <v>0</v>
      </c>
      <c r="G27" s="581">
        <v>0</v>
      </c>
      <c r="H27" s="42">
        <v>0</v>
      </c>
      <c r="I27" s="58">
        <v>0</v>
      </c>
      <c r="J27" s="65">
        <v>0</v>
      </c>
      <c r="K27" s="60">
        <v>0</v>
      </c>
      <c r="L27" s="44">
        <v>0</v>
      </c>
      <c r="M27" s="62">
        <v>0</v>
      </c>
      <c r="N27" s="35"/>
    </row>
    <row r="28" spans="1:14" s="11" customFormat="1" ht="44.25">
      <c r="A28" s="71" t="s">
        <v>28</v>
      </c>
      <c r="B28" s="575">
        <v>0</v>
      </c>
      <c r="C28" s="563">
        <v>0</v>
      </c>
      <c r="D28" s="587">
        <v>0</v>
      </c>
      <c r="E28" s="579">
        <v>0</v>
      </c>
      <c r="F28" s="577">
        <v>0</v>
      </c>
      <c r="G28" s="581">
        <v>0</v>
      </c>
      <c r="H28" s="42">
        <v>0</v>
      </c>
      <c r="I28" s="58">
        <v>0</v>
      </c>
      <c r="J28" s="65">
        <v>0</v>
      </c>
      <c r="K28" s="60">
        <v>0</v>
      </c>
      <c r="L28" s="44">
        <v>0</v>
      </c>
      <c r="M28" s="62">
        <v>0</v>
      </c>
      <c r="N28" s="35"/>
    </row>
    <row r="29" spans="1:14" s="11" customFormat="1" ht="44.25">
      <c r="A29" s="71" t="s">
        <v>29</v>
      </c>
      <c r="B29" s="575">
        <v>0</v>
      </c>
      <c r="C29" s="563">
        <v>0</v>
      </c>
      <c r="D29" s="587">
        <v>0</v>
      </c>
      <c r="E29" s="579">
        <v>0</v>
      </c>
      <c r="F29" s="577">
        <v>0</v>
      </c>
      <c r="G29" s="581">
        <v>0</v>
      </c>
      <c r="H29" s="42">
        <v>0</v>
      </c>
      <c r="I29" s="58">
        <v>0</v>
      </c>
      <c r="J29" s="65">
        <v>0</v>
      </c>
      <c r="K29" s="60">
        <v>0</v>
      </c>
      <c r="L29" s="44">
        <v>0</v>
      </c>
      <c r="M29" s="62">
        <v>0</v>
      </c>
      <c r="N29" s="35"/>
    </row>
    <row r="30" spans="1:14" s="11" customFormat="1" ht="44.25">
      <c r="A30" s="71" t="s">
        <v>30</v>
      </c>
      <c r="B30" s="575">
        <v>0</v>
      </c>
      <c r="C30" s="563">
        <v>0</v>
      </c>
      <c r="D30" s="587">
        <v>0</v>
      </c>
      <c r="E30" s="579">
        <v>0</v>
      </c>
      <c r="F30" s="577">
        <v>0</v>
      </c>
      <c r="G30" s="581">
        <v>0</v>
      </c>
      <c r="H30" s="42">
        <v>0</v>
      </c>
      <c r="I30" s="58">
        <v>0</v>
      </c>
      <c r="J30" s="65">
        <v>0</v>
      </c>
      <c r="K30" s="60">
        <v>0</v>
      </c>
      <c r="L30" s="44">
        <v>0</v>
      </c>
      <c r="M30" s="62">
        <v>0</v>
      </c>
      <c r="N30" s="35"/>
    </row>
    <row r="31" spans="1:14" s="11" customFormat="1" ht="44.25">
      <c r="A31" s="71" t="s">
        <v>31</v>
      </c>
      <c r="B31" s="575">
        <v>0</v>
      </c>
      <c r="C31" s="563">
        <v>0</v>
      </c>
      <c r="D31" s="587">
        <v>0</v>
      </c>
      <c r="E31" s="579">
        <v>0</v>
      </c>
      <c r="F31" s="577">
        <v>0</v>
      </c>
      <c r="G31" s="581">
        <v>0</v>
      </c>
      <c r="H31" s="42">
        <v>0</v>
      </c>
      <c r="I31" s="58">
        <v>0</v>
      </c>
      <c r="J31" s="65">
        <v>0</v>
      </c>
      <c r="K31" s="60">
        <v>0</v>
      </c>
      <c r="L31" s="44">
        <v>0</v>
      </c>
      <c r="M31" s="62">
        <v>0</v>
      </c>
      <c r="N31" s="35"/>
    </row>
    <row r="32" spans="1:14" s="11" customFormat="1" ht="44.25">
      <c r="A32" s="71" t="s">
        <v>32</v>
      </c>
      <c r="B32" s="575">
        <v>0</v>
      </c>
      <c r="C32" s="563">
        <v>0</v>
      </c>
      <c r="D32" s="587">
        <v>0</v>
      </c>
      <c r="E32" s="579">
        <v>0</v>
      </c>
      <c r="F32" s="577">
        <v>0</v>
      </c>
      <c r="G32" s="581">
        <v>0</v>
      </c>
      <c r="H32" s="42">
        <v>0</v>
      </c>
      <c r="I32" s="58">
        <v>0</v>
      </c>
      <c r="J32" s="65">
        <v>0</v>
      </c>
      <c r="K32" s="60">
        <v>0</v>
      </c>
      <c r="L32" s="44">
        <v>0</v>
      </c>
      <c r="M32" s="62">
        <v>0</v>
      </c>
      <c r="N32" s="35"/>
    </row>
    <row r="33" spans="1:14" s="11" customFormat="1" ht="44.25">
      <c r="A33" s="71" t="s">
        <v>33</v>
      </c>
      <c r="B33" s="575">
        <v>0</v>
      </c>
      <c r="C33" s="563">
        <v>0</v>
      </c>
      <c r="D33" s="587">
        <v>0</v>
      </c>
      <c r="E33" s="579">
        <v>0</v>
      </c>
      <c r="F33" s="577">
        <v>0</v>
      </c>
      <c r="G33" s="581">
        <v>0</v>
      </c>
      <c r="H33" s="42">
        <v>0</v>
      </c>
      <c r="I33" s="58">
        <v>0</v>
      </c>
      <c r="J33" s="65">
        <v>0</v>
      </c>
      <c r="K33" s="60">
        <v>0</v>
      </c>
      <c r="L33" s="44">
        <v>0</v>
      </c>
      <c r="M33" s="62">
        <v>0</v>
      </c>
      <c r="N33" s="35"/>
    </row>
    <row r="34" spans="1:14" s="11" customFormat="1" ht="45">
      <c r="A34" s="72" t="s">
        <v>34</v>
      </c>
      <c r="B34" s="590"/>
      <c r="C34" s="591" t="s">
        <v>4</v>
      </c>
      <c r="D34" s="587"/>
      <c r="E34" s="592" t="s">
        <v>4</v>
      </c>
      <c r="F34" s="577"/>
      <c r="G34" s="593" t="s">
        <v>4</v>
      </c>
      <c r="H34" s="73" t="s">
        <v>4</v>
      </c>
      <c r="I34" s="74" t="s">
        <v>4</v>
      </c>
      <c r="J34" s="65"/>
      <c r="K34" s="75" t="s">
        <v>4</v>
      </c>
      <c r="L34" s="44"/>
      <c r="M34" s="76" t="s">
        <v>4</v>
      </c>
      <c r="N34" s="35"/>
    </row>
    <row r="35" spans="1:14" s="11" customFormat="1" ht="44.25">
      <c r="A35" s="68" t="s">
        <v>35</v>
      </c>
      <c r="B35" s="575">
        <v>0</v>
      </c>
      <c r="C35" s="563">
        <v>0</v>
      </c>
      <c r="D35" s="587">
        <v>0</v>
      </c>
      <c r="E35" s="579">
        <v>0</v>
      </c>
      <c r="F35" s="577">
        <v>0</v>
      </c>
      <c r="G35" s="581">
        <v>0</v>
      </c>
      <c r="H35" s="42">
        <v>0</v>
      </c>
      <c r="I35" s="58">
        <v>0</v>
      </c>
      <c r="J35" s="65">
        <v>0</v>
      </c>
      <c r="K35" s="60">
        <v>0</v>
      </c>
      <c r="L35" s="44">
        <v>0</v>
      </c>
      <c r="M35" s="62">
        <v>0</v>
      </c>
      <c r="N35" s="35"/>
    </row>
    <row r="36" spans="1:14" s="11" customFormat="1" ht="45">
      <c r="A36" s="72" t="s">
        <v>36</v>
      </c>
      <c r="B36" s="590"/>
      <c r="C36" s="591" t="s">
        <v>4</v>
      </c>
      <c r="D36" s="587"/>
      <c r="E36" s="592" t="s">
        <v>4</v>
      </c>
      <c r="F36" s="577"/>
      <c r="G36" s="593" t="s">
        <v>4</v>
      </c>
      <c r="H36" s="73"/>
      <c r="I36" s="74" t="s">
        <v>4</v>
      </c>
      <c r="J36" s="65"/>
      <c r="K36" s="75" t="s">
        <v>4</v>
      </c>
      <c r="L36" s="44"/>
      <c r="M36" s="76" t="s">
        <v>4</v>
      </c>
      <c r="N36" s="35"/>
    </row>
    <row r="37" spans="1:14" s="11" customFormat="1" ht="44.25">
      <c r="A37" s="70" t="s">
        <v>35</v>
      </c>
      <c r="B37" s="594">
        <v>0</v>
      </c>
      <c r="C37" s="563">
        <v>0</v>
      </c>
      <c r="D37" s="595">
        <v>0</v>
      </c>
      <c r="E37" s="579">
        <v>0</v>
      </c>
      <c r="F37" s="596">
        <v>0</v>
      </c>
      <c r="G37" s="581">
        <v>0</v>
      </c>
      <c r="H37" s="77">
        <v>0</v>
      </c>
      <c r="I37" s="58">
        <v>0</v>
      </c>
      <c r="J37" s="78">
        <v>0</v>
      </c>
      <c r="K37" s="60">
        <v>0</v>
      </c>
      <c r="L37" s="79">
        <v>0</v>
      </c>
      <c r="M37" s="62">
        <v>0</v>
      </c>
      <c r="N37" s="35"/>
    </row>
    <row r="38" spans="1:14" s="11" customFormat="1" ht="44.25">
      <c r="A38" s="70" t="s">
        <v>76</v>
      </c>
      <c r="B38" s="594"/>
      <c r="C38" s="563" t="s">
        <v>11</v>
      </c>
      <c r="D38" s="595"/>
      <c r="E38" s="579" t="s">
        <v>11</v>
      </c>
      <c r="F38" s="577">
        <v>0</v>
      </c>
      <c r="G38" s="581">
        <v>0</v>
      </c>
      <c r="H38" s="77"/>
      <c r="I38" s="58" t="s">
        <v>11</v>
      </c>
      <c r="J38" s="78"/>
      <c r="K38" s="60" t="s">
        <v>11</v>
      </c>
      <c r="L38" s="44">
        <v>0</v>
      </c>
      <c r="M38" s="62">
        <v>0</v>
      </c>
      <c r="N38" s="35"/>
    </row>
    <row r="39" spans="1:14" s="85" customFormat="1" ht="45">
      <c r="A39" s="72" t="s">
        <v>37</v>
      </c>
      <c r="B39" s="597">
        <v>31146338.18</v>
      </c>
      <c r="C39" s="782">
        <v>0.98575784328435745</v>
      </c>
      <c r="D39" s="597">
        <v>450000</v>
      </c>
      <c r="E39" s="599">
        <v>1.5628369867252627E-2</v>
      </c>
      <c r="F39" s="597">
        <v>31596338.18</v>
      </c>
      <c r="G39" s="598">
        <v>0.28458099124495434</v>
      </c>
      <c r="H39" s="80">
        <v>28793790</v>
      </c>
      <c r="I39" s="81">
        <v>0.98461211764959333</v>
      </c>
      <c r="J39" s="80">
        <v>450000</v>
      </c>
      <c r="K39" s="82">
        <v>1.5387882350406702E-2</v>
      </c>
      <c r="L39" s="80">
        <v>29243790</v>
      </c>
      <c r="M39" s="83">
        <v>0.27585793078710286</v>
      </c>
      <c r="N39" s="84"/>
    </row>
    <row r="40" spans="1:14" s="11" customFormat="1" ht="45">
      <c r="A40" s="86" t="s">
        <v>38</v>
      </c>
      <c r="B40" s="582"/>
      <c r="C40" s="591" t="s">
        <v>4</v>
      </c>
      <c r="D40" s="587"/>
      <c r="E40" s="592" t="s">
        <v>4</v>
      </c>
      <c r="F40" s="577"/>
      <c r="G40" s="593" t="s">
        <v>4</v>
      </c>
      <c r="H40" s="63"/>
      <c r="I40" s="74" t="s">
        <v>4</v>
      </c>
      <c r="J40" s="65"/>
      <c r="K40" s="75" t="s">
        <v>4</v>
      </c>
      <c r="L40" s="44"/>
      <c r="M40" s="76" t="s">
        <v>4</v>
      </c>
      <c r="N40" s="35"/>
    </row>
    <row r="41" spans="1:14" s="11" customFormat="1" ht="44.25">
      <c r="A41" s="21" t="s">
        <v>39</v>
      </c>
      <c r="B41" s="46">
        <v>0</v>
      </c>
      <c r="C41" s="52">
        <v>0</v>
      </c>
      <c r="D41" s="87">
        <v>0</v>
      </c>
      <c r="E41" s="54">
        <v>0</v>
      </c>
      <c r="F41" s="48">
        <v>0</v>
      </c>
      <c r="G41" s="56">
        <v>0</v>
      </c>
      <c r="H41" s="46">
        <v>0</v>
      </c>
      <c r="I41" s="52">
        <v>0</v>
      </c>
      <c r="J41" s="87">
        <v>0</v>
      </c>
      <c r="K41" s="54">
        <v>0</v>
      </c>
      <c r="L41" s="48">
        <v>0</v>
      </c>
      <c r="M41" s="56">
        <v>0</v>
      </c>
      <c r="N41" s="35"/>
    </row>
    <row r="42" spans="1:14" s="11" customFormat="1" ht="44.25">
      <c r="A42" s="88" t="s">
        <v>40</v>
      </c>
      <c r="B42" s="575">
        <v>0</v>
      </c>
      <c r="C42" s="563">
        <v>0</v>
      </c>
      <c r="D42" s="587">
        <v>0</v>
      </c>
      <c r="E42" s="579">
        <v>0</v>
      </c>
      <c r="F42" s="577">
        <v>0</v>
      </c>
      <c r="G42" s="581">
        <v>0</v>
      </c>
      <c r="H42" s="42">
        <v>0</v>
      </c>
      <c r="I42" s="58">
        <v>0</v>
      </c>
      <c r="J42" s="65">
        <v>0</v>
      </c>
      <c r="K42" s="60">
        <v>0</v>
      </c>
      <c r="L42" s="44">
        <v>0</v>
      </c>
      <c r="M42" s="62">
        <v>0</v>
      </c>
      <c r="N42" s="35"/>
    </row>
    <row r="43" spans="1:14" s="11" customFormat="1" ht="44.25">
      <c r="A43" s="89" t="s">
        <v>41</v>
      </c>
      <c r="B43" s="575">
        <v>0</v>
      </c>
      <c r="C43" s="563">
        <v>0</v>
      </c>
      <c r="D43" s="587">
        <v>0</v>
      </c>
      <c r="E43" s="579">
        <v>0</v>
      </c>
      <c r="F43" s="596">
        <v>0</v>
      </c>
      <c r="G43" s="581">
        <v>0</v>
      </c>
      <c r="H43" s="42">
        <v>0</v>
      </c>
      <c r="I43" s="58">
        <v>0</v>
      </c>
      <c r="J43" s="65">
        <v>0</v>
      </c>
      <c r="K43" s="60">
        <v>0</v>
      </c>
      <c r="L43" s="79">
        <v>0</v>
      </c>
      <c r="M43" s="62">
        <v>0</v>
      </c>
      <c r="N43" s="35"/>
    </row>
    <row r="44" spans="1:14" s="11" customFormat="1" ht="44.25">
      <c r="A44" s="41" t="s">
        <v>42</v>
      </c>
      <c r="B44" s="575">
        <v>0</v>
      </c>
      <c r="C44" s="563">
        <v>0</v>
      </c>
      <c r="D44" s="587">
        <v>0</v>
      </c>
      <c r="E44" s="579">
        <v>0</v>
      </c>
      <c r="F44" s="596">
        <v>0</v>
      </c>
      <c r="G44" s="581">
        <v>0</v>
      </c>
      <c r="H44" s="42">
        <v>0</v>
      </c>
      <c r="I44" s="58">
        <v>0</v>
      </c>
      <c r="J44" s="65">
        <v>0</v>
      </c>
      <c r="K44" s="60">
        <v>0</v>
      </c>
      <c r="L44" s="79">
        <v>0</v>
      </c>
      <c r="M44" s="62">
        <v>0</v>
      </c>
      <c r="N44" s="35"/>
    </row>
    <row r="45" spans="1:14" s="11" customFormat="1" ht="44.25">
      <c r="A45" s="88" t="s">
        <v>43</v>
      </c>
      <c r="B45" s="575">
        <v>0</v>
      </c>
      <c r="C45" s="563">
        <v>0</v>
      </c>
      <c r="D45" s="587">
        <v>0</v>
      </c>
      <c r="E45" s="579">
        <v>0</v>
      </c>
      <c r="F45" s="596">
        <v>0</v>
      </c>
      <c r="G45" s="581">
        <v>0</v>
      </c>
      <c r="H45" s="42">
        <v>0</v>
      </c>
      <c r="I45" s="58">
        <v>0</v>
      </c>
      <c r="J45" s="65">
        <v>0</v>
      </c>
      <c r="K45" s="60">
        <v>0</v>
      </c>
      <c r="L45" s="79">
        <v>0</v>
      </c>
      <c r="M45" s="62">
        <v>0</v>
      </c>
      <c r="N45" s="35"/>
    </row>
    <row r="46" spans="1:14" s="85" customFormat="1" ht="45">
      <c r="A46" s="86" t="s">
        <v>44</v>
      </c>
      <c r="B46" s="602">
        <v>0</v>
      </c>
      <c r="C46" s="567">
        <v>0</v>
      </c>
      <c r="D46" s="603">
        <v>0</v>
      </c>
      <c r="E46" s="599">
        <v>0</v>
      </c>
      <c r="F46" s="604">
        <v>0</v>
      </c>
      <c r="G46" s="598">
        <v>0</v>
      </c>
      <c r="H46" s="90">
        <v>0</v>
      </c>
      <c r="I46" s="81">
        <v>0</v>
      </c>
      <c r="J46" s="91">
        <v>0</v>
      </c>
      <c r="K46" s="82">
        <v>0</v>
      </c>
      <c r="L46" s="92">
        <v>0</v>
      </c>
      <c r="M46" s="83">
        <v>0</v>
      </c>
      <c r="N46" s="84"/>
    </row>
    <row r="47" spans="1:14" s="85" customFormat="1" ht="45">
      <c r="A47" s="93" t="s">
        <v>45</v>
      </c>
      <c r="B47" s="606">
        <v>9210526</v>
      </c>
      <c r="C47" s="782">
        <v>1</v>
      </c>
      <c r="D47" s="606">
        <v>0</v>
      </c>
      <c r="E47" s="599">
        <v>0</v>
      </c>
      <c r="F47" s="608">
        <v>9210526</v>
      </c>
      <c r="G47" s="598">
        <v>8.2957101042378578E-2</v>
      </c>
      <c r="H47" s="94">
        <v>0</v>
      </c>
      <c r="I47" s="208">
        <v>0</v>
      </c>
      <c r="J47" s="94">
        <v>0</v>
      </c>
      <c r="K47" s="82">
        <v>0</v>
      </c>
      <c r="L47" s="95">
        <v>0</v>
      </c>
      <c r="M47" s="83">
        <v>0</v>
      </c>
      <c r="N47" s="84"/>
    </row>
    <row r="48" spans="1:14" s="11" customFormat="1" ht="45">
      <c r="A48" s="24" t="s">
        <v>46</v>
      </c>
      <c r="B48" s="96"/>
      <c r="C48" s="97" t="s">
        <v>4</v>
      </c>
      <c r="D48" s="59"/>
      <c r="E48" s="98" t="s">
        <v>4</v>
      </c>
      <c r="F48" s="48"/>
      <c r="G48" s="99" t="s">
        <v>4</v>
      </c>
      <c r="H48" s="96"/>
      <c r="I48" s="97" t="s">
        <v>4</v>
      </c>
      <c r="J48" s="59"/>
      <c r="K48" s="98" t="s">
        <v>4</v>
      </c>
      <c r="L48" s="48"/>
      <c r="M48" s="99" t="s">
        <v>4</v>
      </c>
      <c r="N48" s="35"/>
    </row>
    <row r="49" spans="1:14" s="11" customFormat="1" ht="44.25">
      <c r="A49" s="21" t="s">
        <v>47</v>
      </c>
      <c r="B49" s="96">
        <v>23348374.75</v>
      </c>
      <c r="C49" s="52">
        <v>1</v>
      </c>
      <c r="D49" s="59">
        <v>0</v>
      </c>
      <c r="E49" s="54">
        <v>0</v>
      </c>
      <c r="F49" s="100">
        <v>23348374.75</v>
      </c>
      <c r="G49" s="56">
        <v>0.21029347111240668</v>
      </c>
      <c r="H49" s="96">
        <v>26495451</v>
      </c>
      <c r="I49" s="52">
        <v>1</v>
      </c>
      <c r="J49" s="59">
        <v>0</v>
      </c>
      <c r="K49" s="54">
        <v>0</v>
      </c>
      <c r="L49" s="100">
        <v>26495451</v>
      </c>
      <c r="M49" s="56">
        <v>0.24993273061156143</v>
      </c>
      <c r="N49" s="35"/>
    </row>
    <row r="50" spans="1:14" s="11" customFormat="1" ht="44.25">
      <c r="A50" s="41" t="s">
        <v>48</v>
      </c>
      <c r="B50" s="582">
        <v>2128858.6</v>
      </c>
      <c r="C50" s="563">
        <v>1</v>
      </c>
      <c r="D50" s="587">
        <v>0</v>
      </c>
      <c r="E50" s="579">
        <v>0</v>
      </c>
      <c r="F50" s="609">
        <v>2128858.6</v>
      </c>
      <c r="G50" s="581">
        <v>1.9174142495785432E-2</v>
      </c>
      <c r="H50" s="63">
        <v>2165353</v>
      </c>
      <c r="I50" s="58">
        <v>1</v>
      </c>
      <c r="J50" s="65">
        <v>0</v>
      </c>
      <c r="K50" s="60">
        <v>0</v>
      </c>
      <c r="L50" s="101">
        <v>2165353</v>
      </c>
      <c r="M50" s="62">
        <v>2.0425868124605104E-2</v>
      </c>
      <c r="N50" s="35"/>
    </row>
    <row r="51" spans="1:14" s="11" customFormat="1" ht="44.25">
      <c r="A51" s="102" t="s">
        <v>49</v>
      </c>
      <c r="B51" s="440">
        <v>0</v>
      </c>
      <c r="C51" s="563">
        <v>0</v>
      </c>
      <c r="D51" s="441">
        <v>1929004</v>
      </c>
      <c r="E51" s="579">
        <v>1.0041143095101766</v>
      </c>
      <c r="F51" s="613">
        <v>1929004</v>
      </c>
      <c r="G51" s="581">
        <v>1.7374097824505622E-2</v>
      </c>
      <c r="H51" s="103">
        <v>1921100</v>
      </c>
      <c r="I51" s="58">
        <v>1</v>
      </c>
      <c r="J51" s="104">
        <v>0</v>
      </c>
      <c r="K51" s="60">
        <v>0</v>
      </c>
      <c r="L51" s="105">
        <v>1921100</v>
      </c>
      <c r="M51" s="62">
        <v>1.8121819054065947E-2</v>
      </c>
      <c r="N51" s="35"/>
    </row>
    <row r="52" spans="1:14" s="11" customFormat="1" ht="44.25">
      <c r="A52" s="102" t="s">
        <v>50</v>
      </c>
      <c r="B52" s="440">
        <v>985439.1</v>
      </c>
      <c r="C52" s="563">
        <v>1</v>
      </c>
      <c r="D52" s="441">
        <v>0</v>
      </c>
      <c r="E52" s="579">
        <v>0</v>
      </c>
      <c r="F52" s="613">
        <v>985439.1</v>
      </c>
      <c r="G52" s="581">
        <v>8.8756245832008526E-3</v>
      </c>
      <c r="H52" s="103">
        <v>981817</v>
      </c>
      <c r="I52" s="58">
        <v>1</v>
      </c>
      <c r="J52" s="104">
        <v>0</v>
      </c>
      <c r="K52" s="60">
        <v>0</v>
      </c>
      <c r="L52" s="105">
        <v>981817</v>
      </c>
      <c r="M52" s="62">
        <v>9.2615220541387051E-3</v>
      </c>
      <c r="N52" s="35"/>
    </row>
    <row r="53" spans="1:14" s="11" customFormat="1" ht="44.25">
      <c r="A53" s="41" t="s">
        <v>51</v>
      </c>
      <c r="B53" s="582">
        <v>552802.89</v>
      </c>
      <c r="C53" s="563">
        <v>7.9301938125075216E-2</v>
      </c>
      <c r="D53" s="587">
        <v>6418059.3999999994</v>
      </c>
      <c r="E53" s="579">
        <v>11.959778024996412</v>
      </c>
      <c r="F53" s="609">
        <v>6970862.2899999991</v>
      </c>
      <c r="G53" s="581">
        <v>6.2784962264265526E-2</v>
      </c>
      <c r="H53" s="63">
        <v>536637</v>
      </c>
      <c r="I53" s="58">
        <v>7.7589366565394891E-2</v>
      </c>
      <c r="J53" s="65">
        <v>6379736</v>
      </c>
      <c r="K53" s="60">
        <v>0.92241063343460505</v>
      </c>
      <c r="L53" s="101">
        <v>6916373</v>
      </c>
      <c r="M53" s="62">
        <v>6.524244444142796E-2</v>
      </c>
      <c r="N53" s="35"/>
    </row>
    <row r="54" spans="1:14" s="85" customFormat="1" ht="45">
      <c r="A54" s="93" t="s">
        <v>52</v>
      </c>
      <c r="B54" s="614">
        <v>27015475.34</v>
      </c>
      <c r="C54" s="567">
        <v>0.76395746183917801</v>
      </c>
      <c r="D54" s="603">
        <v>8347063.3999999994</v>
      </c>
      <c r="E54" s="599">
        <v>0.26003022770026424</v>
      </c>
      <c r="F54" s="615">
        <v>35362538.739999995</v>
      </c>
      <c r="G54" s="598">
        <v>0.31850229828016408</v>
      </c>
      <c r="H54" s="106">
        <v>32100358</v>
      </c>
      <c r="I54" s="81">
        <v>0.83420684991050176</v>
      </c>
      <c r="J54" s="91">
        <v>6379736</v>
      </c>
      <c r="K54" s="82">
        <v>0.16579315008949821</v>
      </c>
      <c r="L54" s="107">
        <v>38480094</v>
      </c>
      <c r="M54" s="83">
        <v>0.36298438428579916</v>
      </c>
      <c r="N54" s="84"/>
    </row>
    <row r="55" spans="1:14" s="11" customFormat="1" ht="44.25">
      <c r="A55" s="51" t="s">
        <v>53</v>
      </c>
      <c r="B55" s="616">
        <v>0</v>
      </c>
      <c r="C55" s="563">
        <v>0</v>
      </c>
      <c r="D55" s="617">
        <v>0</v>
      </c>
      <c r="E55" s="579">
        <v>0</v>
      </c>
      <c r="F55" s="618">
        <v>0</v>
      </c>
      <c r="G55" s="581">
        <v>0</v>
      </c>
      <c r="H55" s="108">
        <v>0</v>
      </c>
      <c r="I55" s="58">
        <v>0</v>
      </c>
      <c r="J55" s="109">
        <v>0</v>
      </c>
      <c r="K55" s="60">
        <v>0</v>
      </c>
      <c r="L55" s="110">
        <v>0</v>
      </c>
      <c r="M55" s="62">
        <v>0</v>
      </c>
      <c r="N55" s="35"/>
    </row>
    <row r="56" spans="1:14" s="11" customFormat="1" ht="44.25">
      <c r="A56" s="111" t="s">
        <v>54</v>
      </c>
      <c r="B56" s="575">
        <v>0</v>
      </c>
      <c r="C56" s="563">
        <v>0</v>
      </c>
      <c r="D56" s="587">
        <v>0</v>
      </c>
      <c r="E56" s="579">
        <v>0</v>
      </c>
      <c r="F56" s="577">
        <v>0</v>
      </c>
      <c r="G56" s="581">
        <v>0</v>
      </c>
      <c r="H56" s="42">
        <v>0</v>
      </c>
      <c r="I56" s="58">
        <v>0</v>
      </c>
      <c r="J56" s="65">
        <v>0</v>
      </c>
      <c r="K56" s="60">
        <v>0</v>
      </c>
      <c r="L56" s="44">
        <v>0</v>
      </c>
      <c r="M56" s="62">
        <v>0</v>
      </c>
      <c r="N56" s="35"/>
    </row>
    <row r="57" spans="1:14" s="11" customFormat="1" ht="44.25">
      <c r="A57" s="89" t="s">
        <v>55</v>
      </c>
      <c r="B57" s="575">
        <v>18082.7</v>
      </c>
      <c r="C57" s="563">
        <v>0.23113253369327363</v>
      </c>
      <c r="D57" s="587">
        <v>60152.5</v>
      </c>
      <c r="E57" s="579">
        <v>4.0690319962118648</v>
      </c>
      <c r="F57" s="577">
        <v>78235.199999999997</v>
      </c>
      <c r="G57" s="581">
        <v>7.0464655237612885E-4</v>
      </c>
      <c r="H57" s="42">
        <v>14783</v>
      </c>
      <c r="I57" s="58">
        <v>0.19727500800683251</v>
      </c>
      <c r="J57" s="65">
        <v>60153</v>
      </c>
      <c r="K57" s="60">
        <v>0.80272499199316749</v>
      </c>
      <c r="L57" s="44">
        <v>74936</v>
      </c>
      <c r="M57" s="62">
        <v>7.0687451597287285E-4</v>
      </c>
      <c r="N57" s="35"/>
    </row>
    <row r="58" spans="1:14" s="11" customFormat="1" ht="44.25">
      <c r="A58" s="88" t="s">
        <v>56</v>
      </c>
      <c r="B58" s="594">
        <v>0</v>
      </c>
      <c r="C58" s="563">
        <v>0</v>
      </c>
      <c r="D58" s="595">
        <v>2070674.11</v>
      </c>
      <c r="E58" s="579">
        <v>1</v>
      </c>
      <c r="F58" s="596">
        <v>2070674.11</v>
      </c>
      <c r="G58" s="581">
        <v>1.8650088102363249E-2</v>
      </c>
      <c r="H58" s="77">
        <v>0</v>
      </c>
      <c r="I58" s="58">
        <v>0</v>
      </c>
      <c r="J58" s="78">
        <v>2000674</v>
      </c>
      <c r="K58" s="60">
        <v>1</v>
      </c>
      <c r="L58" s="79">
        <v>2000674</v>
      </c>
      <c r="M58" s="62">
        <v>1.8872444023827151E-2</v>
      </c>
      <c r="N58" s="35"/>
    </row>
    <row r="59" spans="1:14" s="11" customFormat="1" ht="44.25">
      <c r="A59" s="112" t="s">
        <v>57</v>
      </c>
      <c r="B59" s="575">
        <v>0</v>
      </c>
      <c r="C59" s="563">
        <v>0</v>
      </c>
      <c r="D59" s="587">
        <v>0</v>
      </c>
      <c r="E59" s="579">
        <v>0</v>
      </c>
      <c r="F59" s="577">
        <v>0</v>
      </c>
      <c r="G59" s="581">
        <v>0</v>
      </c>
      <c r="H59" s="42">
        <v>0</v>
      </c>
      <c r="I59" s="58">
        <v>0</v>
      </c>
      <c r="J59" s="65">
        <v>0</v>
      </c>
      <c r="K59" s="60">
        <v>0</v>
      </c>
      <c r="L59" s="44">
        <v>0</v>
      </c>
      <c r="M59" s="62">
        <v>0</v>
      </c>
      <c r="N59" s="35"/>
    </row>
    <row r="60" spans="1:14" s="11" customFormat="1" ht="44.25">
      <c r="A60" s="112" t="s">
        <v>58</v>
      </c>
      <c r="B60" s="575">
        <v>0</v>
      </c>
      <c r="C60" s="563">
        <v>0</v>
      </c>
      <c r="D60" s="587">
        <v>3726155.44</v>
      </c>
      <c r="E60" s="579">
        <v>1</v>
      </c>
      <c r="F60" s="577">
        <v>3726155.44</v>
      </c>
      <c r="G60" s="581">
        <v>3.3560629798524928E-2</v>
      </c>
      <c r="H60" s="42">
        <v>0</v>
      </c>
      <c r="I60" s="58">
        <v>0</v>
      </c>
      <c r="J60" s="65">
        <v>3687494</v>
      </c>
      <c r="K60" s="60">
        <v>1</v>
      </c>
      <c r="L60" s="44">
        <v>3687494</v>
      </c>
      <c r="M60" s="62">
        <v>3.4784289745954849E-2</v>
      </c>
      <c r="N60" s="35"/>
    </row>
    <row r="61" spans="1:14" s="11" customFormat="1" ht="44.25">
      <c r="A61" s="113" t="s">
        <v>59</v>
      </c>
      <c r="B61" s="575">
        <v>0</v>
      </c>
      <c r="C61" s="563">
        <v>0</v>
      </c>
      <c r="D61" s="587">
        <v>6745464.8100000005</v>
      </c>
      <c r="E61" s="579">
        <v>1</v>
      </c>
      <c r="F61" s="577">
        <v>6745464.8100000005</v>
      </c>
      <c r="G61" s="581">
        <v>6.0754858715015743E-2</v>
      </c>
      <c r="H61" s="42">
        <v>0</v>
      </c>
      <c r="I61" s="58">
        <v>0</v>
      </c>
      <c r="J61" s="65">
        <v>6887425</v>
      </c>
      <c r="K61" s="60">
        <v>1</v>
      </c>
      <c r="L61" s="44">
        <v>6887425</v>
      </c>
      <c r="M61" s="62">
        <v>6.4969376710452428E-2</v>
      </c>
      <c r="N61" s="35"/>
    </row>
    <row r="62" spans="1:14" s="11" customFormat="1" ht="44.25">
      <c r="A62" s="113" t="s">
        <v>60</v>
      </c>
      <c r="B62" s="575">
        <v>0</v>
      </c>
      <c r="C62" s="563">
        <v>0</v>
      </c>
      <c r="D62" s="587">
        <v>0</v>
      </c>
      <c r="E62" s="579">
        <v>0</v>
      </c>
      <c r="F62" s="577">
        <v>0</v>
      </c>
      <c r="G62" s="581">
        <v>0</v>
      </c>
      <c r="H62" s="42">
        <v>0</v>
      </c>
      <c r="I62" s="58">
        <v>0</v>
      </c>
      <c r="J62" s="65">
        <v>0</v>
      </c>
      <c r="K62" s="60">
        <v>0</v>
      </c>
      <c r="L62" s="44">
        <v>0</v>
      </c>
      <c r="M62" s="62">
        <v>0</v>
      </c>
      <c r="N62" s="35"/>
    </row>
    <row r="63" spans="1:14" s="11" customFormat="1" ht="44.25">
      <c r="A63" s="89" t="s">
        <v>61</v>
      </c>
      <c r="B63" s="575">
        <v>0</v>
      </c>
      <c r="C63" s="563">
        <v>0</v>
      </c>
      <c r="D63" s="587">
        <v>2582095.06</v>
      </c>
      <c r="E63" s="579">
        <v>1</v>
      </c>
      <c r="F63" s="577">
        <v>2582095.06</v>
      </c>
      <c r="G63" s="581">
        <v>2.3256339626362987E-2</v>
      </c>
      <c r="H63" s="42">
        <v>0</v>
      </c>
      <c r="I63" s="58">
        <v>0</v>
      </c>
      <c r="J63" s="65">
        <v>2582095</v>
      </c>
      <c r="K63" s="60">
        <v>1</v>
      </c>
      <c r="L63" s="44">
        <v>2582095</v>
      </c>
      <c r="M63" s="62">
        <v>2.435701336234887E-2</v>
      </c>
      <c r="N63" s="35"/>
    </row>
    <row r="64" spans="1:14" s="11" customFormat="1" ht="44.25">
      <c r="A64" s="88" t="s">
        <v>62</v>
      </c>
      <c r="B64" s="575">
        <v>546417.89</v>
      </c>
      <c r="C64" s="563">
        <v>0.19360643340767769</v>
      </c>
      <c r="D64" s="587">
        <v>2275894.7799999998</v>
      </c>
      <c r="E64" s="579">
        <v>0.562687212786941</v>
      </c>
      <c r="F64" s="577">
        <v>2822312.67</v>
      </c>
      <c r="G64" s="581">
        <v>2.5419924696849592E-2</v>
      </c>
      <c r="H64" s="42">
        <v>4044689</v>
      </c>
      <c r="I64" s="58">
        <v>0.63992340579974982</v>
      </c>
      <c r="J64" s="65">
        <v>2275894</v>
      </c>
      <c r="K64" s="60">
        <v>0.36007659420025018</v>
      </c>
      <c r="L64" s="44">
        <v>6320583</v>
      </c>
      <c r="M64" s="62">
        <v>5.9622331706941499E-2</v>
      </c>
      <c r="N64" s="35"/>
    </row>
    <row r="65" spans="1:14" s="85" customFormat="1" ht="45">
      <c r="A65" s="114" t="s">
        <v>63</v>
      </c>
      <c r="B65" s="602">
        <v>27579975.93</v>
      </c>
      <c r="C65" s="567">
        <v>0.51660010888137886</v>
      </c>
      <c r="D65" s="603">
        <v>25807500.099999998</v>
      </c>
      <c r="E65" s="599">
        <v>0.71370634485836904</v>
      </c>
      <c r="F65" s="602">
        <v>53387476.029999994</v>
      </c>
      <c r="G65" s="598">
        <v>0.48084878577165668</v>
      </c>
      <c r="H65" s="90">
        <v>36159830</v>
      </c>
      <c r="I65" s="81">
        <v>0.60232953040513293</v>
      </c>
      <c r="J65" s="91">
        <v>23873471</v>
      </c>
      <c r="K65" s="82">
        <v>0.39767046959486702</v>
      </c>
      <c r="L65" s="90">
        <v>60033301</v>
      </c>
      <c r="M65" s="83">
        <v>0.5662967143512968</v>
      </c>
      <c r="N65" s="84"/>
    </row>
    <row r="66" spans="1:14" s="11" customFormat="1" ht="45">
      <c r="A66" s="24" t="s">
        <v>64</v>
      </c>
      <c r="B66" s="582"/>
      <c r="C66" s="591" t="s">
        <v>4</v>
      </c>
      <c r="D66" s="587"/>
      <c r="E66" s="592" t="s">
        <v>4</v>
      </c>
      <c r="F66" s="577"/>
      <c r="G66" s="593" t="s">
        <v>4</v>
      </c>
      <c r="H66" s="63"/>
      <c r="I66" s="74" t="s">
        <v>4</v>
      </c>
      <c r="J66" s="65"/>
      <c r="K66" s="75" t="s">
        <v>4</v>
      </c>
      <c r="L66" s="44"/>
      <c r="M66" s="76" t="s">
        <v>4</v>
      </c>
    </row>
    <row r="67" spans="1:14" s="11" customFormat="1" ht="44.25">
      <c r="A67" s="115" t="s">
        <v>65</v>
      </c>
      <c r="B67" s="5">
        <v>0</v>
      </c>
      <c r="C67" s="52">
        <v>0</v>
      </c>
      <c r="D67" s="59">
        <v>774090.21000000089</v>
      </c>
      <c r="E67" s="54">
        <v>1</v>
      </c>
      <c r="F67" s="69">
        <v>774090.21000000089</v>
      </c>
      <c r="G67" s="56">
        <v>6.9720534708751841E-3</v>
      </c>
      <c r="H67" s="5">
        <v>0</v>
      </c>
      <c r="I67" s="52">
        <v>0</v>
      </c>
      <c r="J67" s="59">
        <v>774090</v>
      </c>
      <c r="K67" s="54">
        <v>1</v>
      </c>
      <c r="L67" s="69">
        <v>774090</v>
      </c>
      <c r="M67" s="56">
        <v>7.3020243150080212E-3</v>
      </c>
    </row>
    <row r="68" spans="1:14" s="11" customFormat="1" ht="44.25">
      <c r="A68" s="41" t="s">
        <v>66</v>
      </c>
      <c r="B68" s="575">
        <v>0</v>
      </c>
      <c r="C68" s="563">
        <v>0</v>
      </c>
      <c r="D68" s="587">
        <v>0</v>
      </c>
      <c r="E68" s="579">
        <v>0</v>
      </c>
      <c r="F68" s="577">
        <v>0</v>
      </c>
      <c r="G68" s="581">
        <v>0</v>
      </c>
      <c r="H68" s="42">
        <v>0</v>
      </c>
      <c r="I68" s="58">
        <v>0</v>
      </c>
      <c r="J68" s="65">
        <v>0</v>
      </c>
      <c r="K68" s="60">
        <v>0</v>
      </c>
      <c r="L68" s="44">
        <v>0</v>
      </c>
      <c r="M68" s="62">
        <v>0</v>
      </c>
    </row>
    <row r="69" spans="1:14" s="11" customFormat="1" ht="45">
      <c r="A69" s="116" t="s">
        <v>67</v>
      </c>
      <c r="B69" s="582"/>
      <c r="C69" s="591" t="s">
        <v>4</v>
      </c>
      <c r="D69" s="587"/>
      <c r="E69" s="592" t="s">
        <v>4</v>
      </c>
      <c r="F69" s="577"/>
      <c r="G69" s="593" t="s">
        <v>4</v>
      </c>
      <c r="H69" s="63"/>
      <c r="I69" s="74" t="s">
        <v>4</v>
      </c>
      <c r="J69" s="65"/>
      <c r="K69" s="75" t="s">
        <v>4</v>
      </c>
      <c r="L69" s="44"/>
      <c r="M69" s="76" t="s">
        <v>4</v>
      </c>
    </row>
    <row r="70" spans="1:14" s="11" customFormat="1" ht="44.25">
      <c r="A70" s="89" t="s">
        <v>68</v>
      </c>
      <c r="B70" s="5">
        <v>0</v>
      </c>
      <c r="C70" s="52">
        <v>0</v>
      </c>
      <c r="D70" s="59">
        <v>13037826</v>
      </c>
      <c r="E70" s="54">
        <v>1</v>
      </c>
      <c r="F70" s="69">
        <v>13037826</v>
      </c>
      <c r="G70" s="56">
        <v>0.11742871675895064</v>
      </c>
      <c r="H70" s="5">
        <v>0</v>
      </c>
      <c r="I70" s="52">
        <v>0</v>
      </c>
      <c r="J70" s="59">
        <v>13037826</v>
      </c>
      <c r="K70" s="54">
        <v>1</v>
      </c>
      <c r="L70" s="69">
        <v>13037826</v>
      </c>
      <c r="M70" s="56">
        <v>0.12298637428056657</v>
      </c>
    </row>
    <row r="71" spans="1:14" s="11" customFormat="1" ht="44.25">
      <c r="A71" s="41" t="s">
        <v>69</v>
      </c>
      <c r="B71" s="575">
        <v>0</v>
      </c>
      <c r="C71" s="563">
        <v>0</v>
      </c>
      <c r="D71" s="587">
        <v>3021321.5</v>
      </c>
      <c r="E71" s="579">
        <v>1</v>
      </c>
      <c r="F71" s="577">
        <v>3021321.5</v>
      </c>
      <c r="G71" s="581">
        <v>2.7212351711184662E-2</v>
      </c>
      <c r="H71" s="42">
        <v>0</v>
      </c>
      <c r="I71" s="58">
        <v>0</v>
      </c>
      <c r="J71" s="65">
        <v>2921322</v>
      </c>
      <c r="K71" s="60">
        <v>1</v>
      </c>
      <c r="L71" s="44">
        <v>2921322</v>
      </c>
      <c r="M71" s="62">
        <v>2.7556956266025737E-2</v>
      </c>
    </row>
    <row r="72" spans="1:14" s="85" customFormat="1" ht="45">
      <c r="A72" s="86" t="s">
        <v>70</v>
      </c>
      <c r="B72" s="620">
        <v>0</v>
      </c>
      <c r="C72" s="567">
        <v>0</v>
      </c>
      <c r="D72" s="607">
        <v>16833237.710000001</v>
      </c>
      <c r="E72" s="599">
        <v>1</v>
      </c>
      <c r="F72" s="615">
        <v>16833237.710000001</v>
      </c>
      <c r="G72" s="721">
        <v>0.15161312194101048</v>
      </c>
      <c r="H72" s="117">
        <v>0</v>
      </c>
      <c r="I72" s="81">
        <v>0</v>
      </c>
      <c r="J72" s="118">
        <v>16733238</v>
      </c>
      <c r="K72" s="82">
        <v>1</v>
      </c>
      <c r="L72" s="128">
        <v>16733238</v>
      </c>
      <c r="M72" s="83">
        <v>0.15784535486160031</v>
      </c>
    </row>
    <row r="73" spans="1:14" s="85" customFormat="1" ht="45">
      <c r="A73" s="86" t="s">
        <v>71</v>
      </c>
      <c r="B73" s="620">
        <v>0</v>
      </c>
      <c r="C73" s="599">
        <v>0</v>
      </c>
      <c r="D73" s="606">
        <v>0</v>
      </c>
      <c r="E73" s="599">
        <v>0</v>
      </c>
      <c r="F73" s="722">
        <v>0</v>
      </c>
      <c r="G73" s="598">
        <v>0</v>
      </c>
      <c r="H73" s="117">
        <v>0</v>
      </c>
      <c r="I73" s="82">
        <v>0</v>
      </c>
      <c r="J73" s="94">
        <v>0</v>
      </c>
      <c r="K73" s="82">
        <v>0</v>
      </c>
      <c r="L73" s="129">
        <v>0</v>
      </c>
      <c r="M73" s="83">
        <v>0</v>
      </c>
    </row>
    <row r="74" spans="1:14" s="85" customFormat="1" ht="45.75" thickBot="1">
      <c r="A74" s="119" t="s">
        <v>72</v>
      </c>
      <c r="B74" s="120">
        <v>67936840.109999999</v>
      </c>
      <c r="C74" s="623">
        <v>0.61189158029684598</v>
      </c>
      <c r="D74" s="120">
        <v>43090737.810000002</v>
      </c>
      <c r="E74" s="624">
        <v>0.38810841970315413</v>
      </c>
      <c r="F74" s="120">
        <v>111027577.91999999</v>
      </c>
      <c r="G74" s="625">
        <v>1</v>
      </c>
      <c r="H74" s="120">
        <v>64953620</v>
      </c>
      <c r="I74" s="121">
        <v>0.61271029542791067</v>
      </c>
      <c r="J74" s="120">
        <v>41056709</v>
      </c>
      <c r="K74" s="122">
        <v>0.38728970457208939</v>
      </c>
      <c r="L74" s="120">
        <v>106010329</v>
      </c>
      <c r="M74" s="123">
        <v>1</v>
      </c>
    </row>
    <row r="75" spans="1:14" ht="21" thickTop="1">
      <c r="A75" s="130"/>
      <c r="B75" s="131"/>
      <c r="C75" s="132"/>
      <c r="D75" s="131"/>
      <c r="E75" s="132"/>
      <c r="F75" s="131"/>
      <c r="G75" s="132"/>
      <c r="H75" s="131"/>
      <c r="I75" s="132"/>
      <c r="J75" s="131"/>
      <c r="K75" s="132"/>
      <c r="L75" s="131"/>
      <c r="M75" s="132"/>
    </row>
    <row r="76" spans="1:14" s="11" customFormat="1" ht="16.5" customHeight="1">
      <c r="A76" s="4" t="s">
        <v>4</v>
      </c>
      <c r="B76" s="2"/>
      <c r="C76" s="4"/>
      <c r="D76" s="2"/>
      <c r="E76" s="4"/>
      <c r="F76" s="2"/>
      <c r="G76" s="4"/>
      <c r="H76" s="2"/>
      <c r="I76" s="4"/>
      <c r="J76" s="2"/>
      <c r="K76" s="4"/>
      <c r="L76" s="2"/>
      <c r="M76" s="4"/>
    </row>
    <row r="77" spans="1:14" s="11" customFormat="1" ht="44.25">
      <c r="A77" s="4" t="s">
        <v>73</v>
      </c>
      <c r="B77" s="2"/>
      <c r="C77" s="4"/>
      <c r="D77" s="2"/>
      <c r="E77" s="4"/>
      <c r="F77" s="2"/>
      <c r="G77" s="4"/>
      <c r="H77" s="2"/>
      <c r="I77" s="4"/>
      <c r="J77" s="2"/>
      <c r="K77" s="4"/>
      <c r="L77" s="2"/>
      <c r="M77" s="4"/>
    </row>
  </sheetData>
  <pageMargins left="0.28999999999999998" right="0.26" top="0.45" bottom="0.3" header="0.3" footer="0.74"/>
  <pageSetup scale="1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9"/>
  <sheetViews>
    <sheetView zoomScale="30" zoomScaleNormal="30" workbookViewId="0">
      <selection activeCell="H25" sqref="H25"/>
    </sheetView>
  </sheetViews>
  <sheetFormatPr defaultColWidth="12.42578125" defaultRowHeight="15"/>
  <cols>
    <col min="1" max="1" width="186.7109375" style="133" customWidth="1"/>
    <col min="2" max="2" width="56.42578125" style="134" customWidth="1"/>
    <col min="3" max="3" width="45.5703125" style="133" customWidth="1"/>
    <col min="4" max="4" width="45.5703125" style="134" customWidth="1"/>
    <col min="5" max="5" width="45.5703125" style="133" customWidth="1"/>
    <col min="6" max="6" width="45.5703125" style="134" customWidth="1"/>
    <col min="7" max="7" width="45.5703125" style="133" customWidth="1"/>
    <col min="8" max="8" width="54.7109375" style="134" customWidth="1"/>
    <col min="9" max="9" width="45.5703125" style="133" customWidth="1"/>
    <col min="10" max="10" width="45.5703125" style="134" customWidth="1"/>
    <col min="11" max="11" width="45.5703125" style="133" customWidth="1"/>
    <col min="12" max="12" width="45.5703125" style="134" customWidth="1"/>
    <col min="13" max="13" width="45.5703125" style="133" customWidth="1"/>
    <col min="14" max="256" width="12.42578125" style="133"/>
    <col min="257" max="257" width="186.7109375" style="133" customWidth="1"/>
    <col min="258" max="258" width="56.42578125" style="133" customWidth="1"/>
    <col min="259" max="263" width="45.5703125" style="133" customWidth="1"/>
    <col min="264" max="264" width="54.7109375" style="133" customWidth="1"/>
    <col min="265" max="269" width="45.5703125" style="133" customWidth="1"/>
    <col min="270" max="512" width="12.42578125" style="133"/>
    <col min="513" max="513" width="186.7109375" style="133" customWidth="1"/>
    <col min="514" max="514" width="56.42578125" style="133" customWidth="1"/>
    <col min="515" max="519" width="45.5703125" style="133" customWidth="1"/>
    <col min="520" max="520" width="54.7109375" style="133" customWidth="1"/>
    <col min="521" max="525" width="45.5703125" style="133" customWidth="1"/>
    <col min="526" max="768" width="12.42578125" style="133"/>
    <col min="769" max="769" width="186.7109375" style="133" customWidth="1"/>
    <col min="770" max="770" width="56.42578125" style="133" customWidth="1"/>
    <col min="771" max="775" width="45.5703125" style="133" customWidth="1"/>
    <col min="776" max="776" width="54.7109375" style="133" customWidth="1"/>
    <col min="777" max="781" width="45.5703125" style="133" customWidth="1"/>
    <col min="782" max="1024" width="12.42578125" style="133"/>
    <col min="1025" max="1025" width="186.7109375" style="133" customWidth="1"/>
    <col min="1026" max="1026" width="56.42578125" style="133" customWidth="1"/>
    <col min="1027" max="1031" width="45.5703125" style="133" customWidth="1"/>
    <col min="1032" max="1032" width="54.7109375" style="133" customWidth="1"/>
    <col min="1033" max="1037" width="45.5703125" style="133" customWidth="1"/>
    <col min="1038" max="1280" width="12.42578125" style="133"/>
    <col min="1281" max="1281" width="186.7109375" style="133" customWidth="1"/>
    <col min="1282" max="1282" width="56.42578125" style="133" customWidth="1"/>
    <col min="1283" max="1287" width="45.5703125" style="133" customWidth="1"/>
    <col min="1288" max="1288" width="54.7109375" style="133" customWidth="1"/>
    <col min="1289" max="1293" width="45.5703125" style="133" customWidth="1"/>
    <col min="1294" max="1536" width="12.42578125" style="133"/>
    <col min="1537" max="1537" width="186.7109375" style="133" customWidth="1"/>
    <col min="1538" max="1538" width="56.42578125" style="133" customWidth="1"/>
    <col min="1539" max="1543" width="45.5703125" style="133" customWidth="1"/>
    <col min="1544" max="1544" width="54.7109375" style="133" customWidth="1"/>
    <col min="1545" max="1549" width="45.5703125" style="133" customWidth="1"/>
    <col min="1550" max="1792" width="12.42578125" style="133"/>
    <col min="1793" max="1793" width="186.7109375" style="133" customWidth="1"/>
    <col min="1794" max="1794" width="56.42578125" style="133" customWidth="1"/>
    <col min="1795" max="1799" width="45.5703125" style="133" customWidth="1"/>
    <col min="1800" max="1800" width="54.7109375" style="133" customWidth="1"/>
    <col min="1801" max="1805" width="45.5703125" style="133" customWidth="1"/>
    <col min="1806" max="2048" width="12.42578125" style="133"/>
    <col min="2049" max="2049" width="186.7109375" style="133" customWidth="1"/>
    <col min="2050" max="2050" width="56.42578125" style="133" customWidth="1"/>
    <col min="2051" max="2055" width="45.5703125" style="133" customWidth="1"/>
    <col min="2056" max="2056" width="54.7109375" style="133" customWidth="1"/>
    <col min="2057" max="2061" width="45.5703125" style="133" customWidth="1"/>
    <col min="2062" max="2304" width="12.42578125" style="133"/>
    <col min="2305" max="2305" width="186.7109375" style="133" customWidth="1"/>
    <col min="2306" max="2306" width="56.42578125" style="133" customWidth="1"/>
    <col min="2307" max="2311" width="45.5703125" style="133" customWidth="1"/>
    <col min="2312" max="2312" width="54.7109375" style="133" customWidth="1"/>
    <col min="2313" max="2317" width="45.5703125" style="133" customWidth="1"/>
    <col min="2318" max="2560" width="12.42578125" style="133"/>
    <col min="2561" max="2561" width="186.7109375" style="133" customWidth="1"/>
    <col min="2562" max="2562" width="56.42578125" style="133" customWidth="1"/>
    <col min="2563" max="2567" width="45.5703125" style="133" customWidth="1"/>
    <col min="2568" max="2568" width="54.7109375" style="133" customWidth="1"/>
    <col min="2569" max="2573" width="45.5703125" style="133" customWidth="1"/>
    <col min="2574" max="2816" width="12.42578125" style="133"/>
    <col min="2817" max="2817" width="186.7109375" style="133" customWidth="1"/>
    <col min="2818" max="2818" width="56.42578125" style="133" customWidth="1"/>
    <col min="2819" max="2823" width="45.5703125" style="133" customWidth="1"/>
    <col min="2824" max="2824" width="54.7109375" style="133" customWidth="1"/>
    <col min="2825" max="2829" width="45.5703125" style="133" customWidth="1"/>
    <col min="2830" max="3072" width="12.42578125" style="133"/>
    <col min="3073" max="3073" width="186.7109375" style="133" customWidth="1"/>
    <col min="3074" max="3074" width="56.42578125" style="133" customWidth="1"/>
    <col min="3075" max="3079" width="45.5703125" style="133" customWidth="1"/>
    <col min="3080" max="3080" width="54.7109375" style="133" customWidth="1"/>
    <col min="3081" max="3085" width="45.5703125" style="133" customWidth="1"/>
    <col min="3086" max="3328" width="12.42578125" style="133"/>
    <col min="3329" max="3329" width="186.7109375" style="133" customWidth="1"/>
    <col min="3330" max="3330" width="56.42578125" style="133" customWidth="1"/>
    <col min="3331" max="3335" width="45.5703125" style="133" customWidth="1"/>
    <col min="3336" max="3336" width="54.7109375" style="133" customWidth="1"/>
    <col min="3337" max="3341" width="45.5703125" style="133" customWidth="1"/>
    <col min="3342" max="3584" width="12.42578125" style="133"/>
    <col min="3585" max="3585" width="186.7109375" style="133" customWidth="1"/>
    <col min="3586" max="3586" width="56.42578125" style="133" customWidth="1"/>
    <col min="3587" max="3591" width="45.5703125" style="133" customWidth="1"/>
    <col min="3592" max="3592" width="54.7109375" style="133" customWidth="1"/>
    <col min="3593" max="3597" width="45.5703125" style="133" customWidth="1"/>
    <col min="3598" max="3840" width="12.42578125" style="133"/>
    <col min="3841" max="3841" width="186.7109375" style="133" customWidth="1"/>
    <col min="3842" max="3842" width="56.42578125" style="133" customWidth="1"/>
    <col min="3843" max="3847" width="45.5703125" style="133" customWidth="1"/>
    <col min="3848" max="3848" width="54.7109375" style="133" customWidth="1"/>
    <col min="3849" max="3853" width="45.5703125" style="133" customWidth="1"/>
    <col min="3854" max="4096" width="12.42578125" style="133"/>
    <col min="4097" max="4097" width="186.7109375" style="133" customWidth="1"/>
    <col min="4098" max="4098" width="56.42578125" style="133" customWidth="1"/>
    <col min="4099" max="4103" width="45.5703125" style="133" customWidth="1"/>
    <col min="4104" max="4104" width="54.7109375" style="133" customWidth="1"/>
    <col min="4105" max="4109" width="45.5703125" style="133" customWidth="1"/>
    <col min="4110" max="4352" width="12.42578125" style="133"/>
    <col min="4353" max="4353" width="186.7109375" style="133" customWidth="1"/>
    <col min="4354" max="4354" width="56.42578125" style="133" customWidth="1"/>
    <col min="4355" max="4359" width="45.5703125" style="133" customWidth="1"/>
    <col min="4360" max="4360" width="54.7109375" style="133" customWidth="1"/>
    <col min="4361" max="4365" width="45.5703125" style="133" customWidth="1"/>
    <col min="4366" max="4608" width="12.42578125" style="133"/>
    <col min="4609" max="4609" width="186.7109375" style="133" customWidth="1"/>
    <col min="4610" max="4610" width="56.42578125" style="133" customWidth="1"/>
    <col min="4611" max="4615" width="45.5703125" style="133" customWidth="1"/>
    <col min="4616" max="4616" width="54.7109375" style="133" customWidth="1"/>
    <col min="4617" max="4621" width="45.5703125" style="133" customWidth="1"/>
    <col min="4622" max="4864" width="12.42578125" style="133"/>
    <col min="4865" max="4865" width="186.7109375" style="133" customWidth="1"/>
    <col min="4866" max="4866" width="56.42578125" style="133" customWidth="1"/>
    <col min="4867" max="4871" width="45.5703125" style="133" customWidth="1"/>
    <col min="4872" max="4872" width="54.7109375" style="133" customWidth="1"/>
    <col min="4873" max="4877" width="45.5703125" style="133" customWidth="1"/>
    <col min="4878" max="5120" width="12.42578125" style="133"/>
    <col min="5121" max="5121" width="186.7109375" style="133" customWidth="1"/>
    <col min="5122" max="5122" width="56.42578125" style="133" customWidth="1"/>
    <col min="5123" max="5127" width="45.5703125" style="133" customWidth="1"/>
    <col min="5128" max="5128" width="54.7109375" style="133" customWidth="1"/>
    <col min="5129" max="5133" width="45.5703125" style="133" customWidth="1"/>
    <col min="5134" max="5376" width="12.42578125" style="133"/>
    <col min="5377" max="5377" width="186.7109375" style="133" customWidth="1"/>
    <col min="5378" max="5378" width="56.42578125" style="133" customWidth="1"/>
    <col min="5379" max="5383" width="45.5703125" style="133" customWidth="1"/>
    <col min="5384" max="5384" width="54.7109375" style="133" customWidth="1"/>
    <col min="5385" max="5389" width="45.5703125" style="133" customWidth="1"/>
    <col min="5390" max="5632" width="12.42578125" style="133"/>
    <col min="5633" max="5633" width="186.7109375" style="133" customWidth="1"/>
    <col min="5634" max="5634" width="56.42578125" style="133" customWidth="1"/>
    <col min="5635" max="5639" width="45.5703125" style="133" customWidth="1"/>
    <col min="5640" max="5640" width="54.7109375" style="133" customWidth="1"/>
    <col min="5641" max="5645" width="45.5703125" style="133" customWidth="1"/>
    <col min="5646" max="5888" width="12.42578125" style="133"/>
    <col min="5889" max="5889" width="186.7109375" style="133" customWidth="1"/>
    <col min="5890" max="5890" width="56.42578125" style="133" customWidth="1"/>
    <col min="5891" max="5895" width="45.5703125" style="133" customWidth="1"/>
    <col min="5896" max="5896" width="54.7109375" style="133" customWidth="1"/>
    <col min="5897" max="5901" width="45.5703125" style="133" customWidth="1"/>
    <col min="5902" max="6144" width="12.42578125" style="133"/>
    <col min="6145" max="6145" width="186.7109375" style="133" customWidth="1"/>
    <col min="6146" max="6146" width="56.42578125" style="133" customWidth="1"/>
    <col min="6147" max="6151" width="45.5703125" style="133" customWidth="1"/>
    <col min="6152" max="6152" width="54.7109375" style="133" customWidth="1"/>
    <col min="6153" max="6157" width="45.5703125" style="133" customWidth="1"/>
    <col min="6158" max="6400" width="12.42578125" style="133"/>
    <col min="6401" max="6401" width="186.7109375" style="133" customWidth="1"/>
    <col min="6402" max="6402" width="56.42578125" style="133" customWidth="1"/>
    <col min="6403" max="6407" width="45.5703125" style="133" customWidth="1"/>
    <col min="6408" max="6408" width="54.7109375" style="133" customWidth="1"/>
    <col min="6409" max="6413" width="45.5703125" style="133" customWidth="1"/>
    <col min="6414" max="6656" width="12.42578125" style="133"/>
    <col min="6657" max="6657" width="186.7109375" style="133" customWidth="1"/>
    <col min="6658" max="6658" width="56.42578125" style="133" customWidth="1"/>
    <col min="6659" max="6663" width="45.5703125" style="133" customWidth="1"/>
    <col min="6664" max="6664" width="54.7109375" style="133" customWidth="1"/>
    <col min="6665" max="6669" width="45.5703125" style="133" customWidth="1"/>
    <col min="6670" max="6912" width="12.42578125" style="133"/>
    <col min="6913" max="6913" width="186.7109375" style="133" customWidth="1"/>
    <col min="6914" max="6914" width="56.42578125" style="133" customWidth="1"/>
    <col min="6915" max="6919" width="45.5703125" style="133" customWidth="1"/>
    <col min="6920" max="6920" width="54.7109375" style="133" customWidth="1"/>
    <col min="6921" max="6925" width="45.5703125" style="133" customWidth="1"/>
    <col min="6926" max="7168" width="12.42578125" style="133"/>
    <col min="7169" max="7169" width="186.7109375" style="133" customWidth="1"/>
    <col min="7170" max="7170" width="56.42578125" style="133" customWidth="1"/>
    <col min="7171" max="7175" width="45.5703125" style="133" customWidth="1"/>
    <col min="7176" max="7176" width="54.7109375" style="133" customWidth="1"/>
    <col min="7177" max="7181" width="45.5703125" style="133" customWidth="1"/>
    <col min="7182" max="7424" width="12.42578125" style="133"/>
    <col min="7425" max="7425" width="186.7109375" style="133" customWidth="1"/>
    <col min="7426" max="7426" width="56.42578125" style="133" customWidth="1"/>
    <col min="7427" max="7431" width="45.5703125" style="133" customWidth="1"/>
    <col min="7432" max="7432" width="54.7109375" style="133" customWidth="1"/>
    <col min="7433" max="7437" width="45.5703125" style="133" customWidth="1"/>
    <col min="7438" max="7680" width="12.42578125" style="133"/>
    <col min="7681" max="7681" width="186.7109375" style="133" customWidth="1"/>
    <col min="7682" max="7682" width="56.42578125" style="133" customWidth="1"/>
    <col min="7683" max="7687" width="45.5703125" style="133" customWidth="1"/>
    <col min="7688" max="7688" width="54.7109375" style="133" customWidth="1"/>
    <col min="7689" max="7693" width="45.5703125" style="133" customWidth="1"/>
    <col min="7694" max="7936" width="12.42578125" style="133"/>
    <col min="7937" max="7937" width="186.7109375" style="133" customWidth="1"/>
    <col min="7938" max="7938" width="56.42578125" style="133" customWidth="1"/>
    <col min="7939" max="7943" width="45.5703125" style="133" customWidth="1"/>
    <col min="7944" max="7944" width="54.7109375" style="133" customWidth="1"/>
    <col min="7945" max="7949" width="45.5703125" style="133" customWidth="1"/>
    <col min="7950" max="8192" width="12.42578125" style="133"/>
    <col min="8193" max="8193" width="186.7109375" style="133" customWidth="1"/>
    <col min="8194" max="8194" width="56.42578125" style="133" customWidth="1"/>
    <col min="8195" max="8199" width="45.5703125" style="133" customWidth="1"/>
    <col min="8200" max="8200" width="54.7109375" style="133" customWidth="1"/>
    <col min="8201" max="8205" width="45.5703125" style="133" customWidth="1"/>
    <col min="8206" max="8448" width="12.42578125" style="133"/>
    <col min="8449" max="8449" width="186.7109375" style="133" customWidth="1"/>
    <col min="8450" max="8450" width="56.42578125" style="133" customWidth="1"/>
    <col min="8451" max="8455" width="45.5703125" style="133" customWidth="1"/>
    <col min="8456" max="8456" width="54.7109375" style="133" customWidth="1"/>
    <col min="8457" max="8461" width="45.5703125" style="133" customWidth="1"/>
    <col min="8462" max="8704" width="12.42578125" style="133"/>
    <col min="8705" max="8705" width="186.7109375" style="133" customWidth="1"/>
    <col min="8706" max="8706" width="56.42578125" style="133" customWidth="1"/>
    <col min="8707" max="8711" width="45.5703125" style="133" customWidth="1"/>
    <col min="8712" max="8712" width="54.7109375" style="133" customWidth="1"/>
    <col min="8713" max="8717" width="45.5703125" style="133" customWidth="1"/>
    <col min="8718" max="8960" width="12.42578125" style="133"/>
    <col min="8961" max="8961" width="186.7109375" style="133" customWidth="1"/>
    <col min="8962" max="8962" width="56.42578125" style="133" customWidth="1"/>
    <col min="8963" max="8967" width="45.5703125" style="133" customWidth="1"/>
    <col min="8968" max="8968" width="54.7109375" style="133" customWidth="1"/>
    <col min="8969" max="8973" width="45.5703125" style="133" customWidth="1"/>
    <col min="8974" max="9216" width="12.42578125" style="133"/>
    <col min="9217" max="9217" width="186.7109375" style="133" customWidth="1"/>
    <col min="9218" max="9218" width="56.42578125" style="133" customWidth="1"/>
    <col min="9219" max="9223" width="45.5703125" style="133" customWidth="1"/>
    <col min="9224" max="9224" width="54.7109375" style="133" customWidth="1"/>
    <col min="9225" max="9229" width="45.5703125" style="133" customWidth="1"/>
    <col min="9230" max="9472" width="12.42578125" style="133"/>
    <col min="9473" max="9473" width="186.7109375" style="133" customWidth="1"/>
    <col min="9474" max="9474" width="56.42578125" style="133" customWidth="1"/>
    <col min="9475" max="9479" width="45.5703125" style="133" customWidth="1"/>
    <col min="9480" max="9480" width="54.7109375" style="133" customWidth="1"/>
    <col min="9481" max="9485" width="45.5703125" style="133" customWidth="1"/>
    <col min="9486" max="9728" width="12.42578125" style="133"/>
    <col min="9729" max="9729" width="186.7109375" style="133" customWidth="1"/>
    <col min="9730" max="9730" width="56.42578125" style="133" customWidth="1"/>
    <col min="9731" max="9735" width="45.5703125" style="133" customWidth="1"/>
    <col min="9736" max="9736" width="54.7109375" style="133" customWidth="1"/>
    <col min="9737" max="9741" width="45.5703125" style="133" customWidth="1"/>
    <col min="9742" max="9984" width="12.42578125" style="133"/>
    <col min="9985" max="9985" width="186.7109375" style="133" customWidth="1"/>
    <col min="9986" max="9986" width="56.42578125" style="133" customWidth="1"/>
    <col min="9987" max="9991" width="45.5703125" style="133" customWidth="1"/>
    <col min="9992" max="9992" width="54.7109375" style="133" customWidth="1"/>
    <col min="9993" max="9997" width="45.5703125" style="133" customWidth="1"/>
    <col min="9998" max="10240" width="12.42578125" style="133"/>
    <col min="10241" max="10241" width="186.7109375" style="133" customWidth="1"/>
    <col min="10242" max="10242" width="56.42578125" style="133" customWidth="1"/>
    <col min="10243" max="10247" width="45.5703125" style="133" customWidth="1"/>
    <col min="10248" max="10248" width="54.7109375" style="133" customWidth="1"/>
    <col min="10249" max="10253" width="45.5703125" style="133" customWidth="1"/>
    <col min="10254" max="10496" width="12.42578125" style="133"/>
    <col min="10497" max="10497" width="186.7109375" style="133" customWidth="1"/>
    <col min="10498" max="10498" width="56.42578125" style="133" customWidth="1"/>
    <col min="10499" max="10503" width="45.5703125" style="133" customWidth="1"/>
    <col min="10504" max="10504" width="54.7109375" style="133" customWidth="1"/>
    <col min="10505" max="10509" width="45.5703125" style="133" customWidth="1"/>
    <col min="10510" max="10752" width="12.42578125" style="133"/>
    <col min="10753" max="10753" width="186.7109375" style="133" customWidth="1"/>
    <col min="10754" max="10754" width="56.42578125" style="133" customWidth="1"/>
    <col min="10755" max="10759" width="45.5703125" style="133" customWidth="1"/>
    <col min="10760" max="10760" width="54.7109375" style="133" customWidth="1"/>
    <col min="10761" max="10765" width="45.5703125" style="133" customWidth="1"/>
    <col min="10766" max="11008" width="12.42578125" style="133"/>
    <col min="11009" max="11009" width="186.7109375" style="133" customWidth="1"/>
    <col min="11010" max="11010" width="56.42578125" style="133" customWidth="1"/>
    <col min="11011" max="11015" width="45.5703125" style="133" customWidth="1"/>
    <col min="11016" max="11016" width="54.7109375" style="133" customWidth="1"/>
    <col min="11017" max="11021" width="45.5703125" style="133" customWidth="1"/>
    <col min="11022" max="11264" width="12.42578125" style="133"/>
    <col min="11265" max="11265" width="186.7109375" style="133" customWidth="1"/>
    <col min="11266" max="11266" width="56.42578125" style="133" customWidth="1"/>
    <col min="11267" max="11271" width="45.5703125" style="133" customWidth="1"/>
    <col min="11272" max="11272" width="54.7109375" style="133" customWidth="1"/>
    <col min="11273" max="11277" width="45.5703125" style="133" customWidth="1"/>
    <col min="11278" max="11520" width="12.42578125" style="133"/>
    <col min="11521" max="11521" width="186.7109375" style="133" customWidth="1"/>
    <col min="11522" max="11522" width="56.42578125" style="133" customWidth="1"/>
    <col min="11523" max="11527" width="45.5703125" style="133" customWidth="1"/>
    <col min="11528" max="11528" width="54.7109375" style="133" customWidth="1"/>
    <col min="11529" max="11533" width="45.5703125" style="133" customWidth="1"/>
    <col min="11534" max="11776" width="12.42578125" style="133"/>
    <col min="11777" max="11777" width="186.7109375" style="133" customWidth="1"/>
    <col min="11778" max="11778" width="56.42578125" style="133" customWidth="1"/>
    <col min="11779" max="11783" width="45.5703125" style="133" customWidth="1"/>
    <col min="11784" max="11784" width="54.7109375" style="133" customWidth="1"/>
    <col min="11785" max="11789" width="45.5703125" style="133" customWidth="1"/>
    <col min="11790" max="12032" width="12.42578125" style="133"/>
    <col min="12033" max="12033" width="186.7109375" style="133" customWidth="1"/>
    <col min="12034" max="12034" width="56.42578125" style="133" customWidth="1"/>
    <col min="12035" max="12039" width="45.5703125" style="133" customWidth="1"/>
    <col min="12040" max="12040" width="54.7109375" style="133" customWidth="1"/>
    <col min="12041" max="12045" width="45.5703125" style="133" customWidth="1"/>
    <col min="12046" max="12288" width="12.42578125" style="133"/>
    <col min="12289" max="12289" width="186.7109375" style="133" customWidth="1"/>
    <col min="12290" max="12290" width="56.42578125" style="133" customWidth="1"/>
    <col min="12291" max="12295" width="45.5703125" style="133" customWidth="1"/>
    <col min="12296" max="12296" width="54.7109375" style="133" customWidth="1"/>
    <col min="12297" max="12301" width="45.5703125" style="133" customWidth="1"/>
    <col min="12302" max="12544" width="12.42578125" style="133"/>
    <col min="12545" max="12545" width="186.7109375" style="133" customWidth="1"/>
    <col min="12546" max="12546" width="56.42578125" style="133" customWidth="1"/>
    <col min="12547" max="12551" width="45.5703125" style="133" customWidth="1"/>
    <col min="12552" max="12552" width="54.7109375" style="133" customWidth="1"/>
    <col min="12553" max="12557" width="45.5703125" style="133" customWidth="1"/>
    <col min="12558" max="12800" width="12.42578125" style="133"/>
    <col min="12801" max="12801" width="186.7109375" style="133" customWidth="1"/>
    <col min="12802" max="12802" width="56.42578125" style="133" customWidth="1"/>
    <col min="12803" max="12807" width="45.5703125" style="133" customWidth="1"/>
    <col min="12808" max="12808" width="54.7109375" style="133" customWidth="1"/>
    <col min="12809" max="12813" width="45.5703125" style="133" customWidth="1"/>
    <col min="12814" max="13056" width="12.42578125" style="133"/>
    <col min="13057" max="13057" width="186.7109375" style="133" customWidth="1"/>
    <col min="13058" max="13058" width="56.42578125" style="133" customWidth="1"/>
    <col min="13059" max="13063" width="45.5703125" style="133" customWidth="1"/>
    <col min="13064" max="13064" width="54.7109375" style="133" customWidth="1"/>
    <col min="13065" max="13069" width="45.5703125" style="133" customWidth="1"/>
    <col min="13070" max="13312" width="12.42578125" style="133"/>
    <col min="13313" max="13313" width="186.7109375" style="133" customWidth="1"/>
    <col min="13314" max="13314" width="56.42578125" style="133" customWidth="1"/>
    <col min="13315" max="13319" width="45.5703125" style="133" customWidth="1"/>
    <col min="13320" max="13320" width="54.7109375" style="133" customWidth="1"/>
    <col min="13321" max="13325" width="45.5703125" style="133" customWidth="1"/>
    <col min="13326" max="13568" width="12.42578125" style="133"/>
    <col min="13569" max="13569" width="186.7109375" style="133" customWidth="1"/>
    <col min="13570" max="13570" width="56.42578125" style="133" customWidth="1"/>
    <col min="13571" max="13575" width="45.5703125" style="133" customWidth="1"/>
    <col min="13576" max="13576" width="54.7109375" style="133" customWidth="1"/>
    <col min="13577" max="13581" width="45.5703125" style="133" customWidth="1"/>
    <col min="13582" max="13824" width="12.42578125" style="133"/>
    <col min="13825" max="13825" width="186.7109375" style="133" customWidth="1"/>
    <col min="13826" max="13826" width="56.42578125" style="133" customWidth="1"/>
    <col min="13827" max="13831" width="45.5703125" style="133" customWidth="1"/>
    <col min="13832" max="13832" width="54.7109375" style="133" customWidth="1"/>
    <col min="13833" max="13837" width="45.5703125" style="133" customWidth="1"/>
    <col min="13838" max="14080" width="12.42578125" style="133"/>
    <col min="14081" max="14081" width="186.7109375" style="133" customWidth="1"/>
    <col min="14082" max="14082" width="56.42578125" style="133" customWidth="1"/>
    <col min="14083" max="14087" width="45.5703125" style="133" customWidth="1"/>
    <col min="14088" max="14088" width="54.7109375" style="133" customWidth="1"/>
    <col min="14089" max="14093" width="45.5703125" style="133" customWidth="1"/>
    <col min="14094" max="14336" width="12.42578125" style="133"/>
    <col min="14337" max="14337" width="186.7109375" style="133" customWidth="1"/>
    <col min="14338" max="14338" width="56.42578125" style="133" customWidth="1"/>
    <col min="14339" max="14343" width="45.5703125" style="133" customWidth="1"/>
    <col min="14344" max="14344" width="54.7109375" style="133" customWidth="1"/>
    <col min="14345" max="14349" width="45.5703125" style="133" customWidth="1"/>
    <col min="14350" max="14592" width="12.42578125" style="133"/>
    <col min="14593" max="14593" width="186.7109375" style="133" customWidth="1"/>
    <col min="14594" max="14594" width="56.42578125" style="133" customWidth="1"/>
    <col min="14595" max="14599" width="45.5703125" style="133" customWidth="1"/>
    <col min="14600" max="14600" width="54.7109375" style="133" customWidth="1"/>
    <col min="14601" max="14605" width="45.5703125" style="133" customWidth="1"/>
    <col min="14606" max="14848" width="12.42578125" style="133"/>
    <col min="14849" max="14849" width="186.7109375" style="133" customWidth="1"/>
    <col min="14850" max="14850" width="56.42578125" style="133" customWidth="1"/>
    <col min="14851" max="14855" width="45.5703125" style="133" customWidth="1"/>
    <col min="14856" max="14856" width="54.7109375" style="133" customWidth="1"/>
    <col min="14857" max="14861" width="45.5703125" style="133" customWidth="1"/>
    <col min="14862" max="15104" width="12.42578125" style="133"/>
    <col min="15105" max="15105" width="186.7109375" style="133" customWidth="1"/>
    <col min="15106" max="15106" width="56.42578125" style="133" customWidth="1"/>
    <col min="15107" max="15111" width="45.5703125" style="133" customWidth="1"/>
    <col min="15112" max="15112" width="54.7109375" style="133" customWidth="1"/>
    <col min="15113" max="15117" width="45.5703125" style="133" customWidth="1"/>
    <col min="15118" max="15360" width="12.42578125" style="133"/>
    <col min="15361" max="15361" width="186.7109375" style="133" customWidth="1"/>
    <col min="15362" max="15362" width="56.42578125" style="133" customWidth="1"/>
    <col min="15363" max="15367" width="45.5703125" style="133" customWidth="1"/>
    <col min="15368" max="15368" width="54.7109375" style="133" customWidth="1"/>
    <col min="15369" max="15373" width="45.5703125" style="133" customWidth="1"/>
    <col min="15374" max="15616" width="12.42578125" style="133"/>
    <col min="15617" max="15617" width="186.7109375" style="133" customWidth="1"/>
    <col min="15618" max="15618" width="56.42578125" style="133" customWidth="1"/>
    <col min="15619" max="15623" width="45.5703125" style="133" customWidth="1"/>
    <col min="15624" max="15624" width="54.7109375" style="133" customWidth="1"/>
    <col min="15625" max="15629" width="45.5703125" style="133" customWidth="1"/>
    <col min="15630" max="15872" width="12.42578125" style="133"/>
    <col min="15873" max="15873" width="186.7109375" style="133" customWidth="1"/>
    <col min="15874" max="15874" width="56.42578125" style="133" customWidth="1"/>
    <col min="15875" max="15879" width="45.5703125" style="133" customWidth="1"/>
    <col min="15880" max="15880" width="54.7109375" style="133" customWidth="1"/>
    <col min="15881" max="15885" width="45.5703125" style="133" customWidth="1"/>
    <col min="15886" max="16128" width="12.42578125" style="133"/>
    <col min="16129" max="16129" width="186.7109375" style="133" customWidth="1"/>
    <col min="16130" max="16130" width="56.42578125" style="133" customWidth="1"/>
    <col min="16131" max="16135" width="45.5703125" style="133" customWidth="1"/>
    <col min="16136" max="16136" width="54.7109375" style="133" customWidth="1"/>
    <col min="16137" max="16141" width="45.5703125" style="133" customWidth="1"/>
    <col min="16142" max="16384" width="12.42578125" style="133"/>
  </cols>
  <sheetData>
    <row r="1" spans="1:17" s="11" customFormat="1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83</v>
      </c>
      <c r="L1" s="9"/>
      <c r="M1" s="8"/>
      <c r="N1" s="10"/>
      <c r="O1" s="10"/>
      <c r="P1" s="10"/>
      <c r="Q1" s="10"/>
    </row>
    <row r="2" spans="1:17" s="11" customFormat="1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s="11" customFormat="1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s="11" customFormat="1" ht="45" thickTop="1">
      <c r="A4" s="17"/>
      <c r="B4" s="771"/>
      <c r="C4" s="772"/>
      <c r="D4" s="771"/>
      <c r="E4" s="772"/>
      <c r="F4" s="771"/>
      <c r="G4" s="773"/>
      <c r="H4" s="771" t="s">
        <v>4</v>
      </c>
      <c r="I4" s="772"/>
      <c r="J4" s="771"/>
      <c r="K4" s="772"/>
      <c r="L4" s="771"/>
      <c r="M4" s="773"/>
    </row>
    <row r="5" spans="1:17" s="11" customFormat="1" ht="44.25">
      <c r="A5" s="21"/>
      <c r="B5" s="5"/>
      <c r="C5" s="22"/>
      <c r="D5" s="5"/>
      <c r="E5" s="22"/>
      <c r="F5" s="5"/>
      <c r="G5" s="23"/>
      <c r="H5" s="5"/>
      <c r="I5" s="22"/>
      <c r="J5" s="5"/>
      <c r="K5" s="22"/>
      <c r="L5" s="5"/>
      <c r="M5" s="23"/>
    </row>
    <row r="6" spans="1:17" s="11" customFormat="1" ht="45">
      <c r="A6" s="24"/>
      <c r="B6" s="25" t="s">
        <v>148</v>
      </c>
      <c r="C6" s="26"/>
      <c r="D6" s="27"/>
      <c r="E6" s="26"/>
      <c r="F6" s="27"/>
      <c r="G6" s="28"/>
      <c r="H6" s="25" t="s">
        <v>5</v>
      </c>
      <c r="I6" s="26"/>
      <c r="J6" s="27"/>
      <c r="K6" s="26"/>
      <c r="L6" s="27"/>
      <c r="M6" s="29" t="s">
        <v>4</v>
      </c>
    </row>
    <row r="7" spans="1:17" s="11" customFormat="1" ht="44.25">
      <c r="A7" s="21" t="s">
        <v>4</v>
      </c>
      <c r="B7" s="5" t="s">
        <v>4</v>
      </c>
      <c r="C7" s="22"/>
      <c r="D7" s="5" t="s">
        <v>4</v>
      </c>
      <c r="E7" s="22"/>
      <c r="F7" s="5" t="s">
        <v>4</v>
      </c>
      <c r="G7" s="23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 s="11" customFormat="1" ht="44.25">
      <c r="A8" s="21" t="s">
        <v>4</v>
      </c>
      <c r="B8" s="5" t="s">
        <v>4</v>
      </c>
      <c r="C8" s="22"/>
      <c r="D8" s="5" t="s">
        <v>4</v>
      </c>
      <c r="E8" s="22"/>
      <c r="F8" s="5" t="s">
        <v>4</v>
      </c>
      <c r="G8" s="23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s="11" customFormat="1" ht="45">
      <c r="A9" s="30" t="s">
        <v>4</v>
      </c>
      <c r="B9" s="570" t="s">
        <v>4</v>
      </c>
      <c r="C9" s="571" t="s">
        <v>6</v>
      </c>
      <c r="D9" s="572" t="s">
        <v>4</v>
      </c>
      <c r="E9" s="571" t="s">
        <v>6</v>
      </c>
      <c r="F9" s="572" t="s">
        <v>4</v>
      </c>
      <c r="G9" s="573" t="s">
        <v>6</v>
      </c>
      <c r="H9" s="570" t="s">
        <v>4</v>
      </c>
      <c r="I9" s="571" t="s">
        <v>6</v>
      </c>
      <c r="J9" s="572" t="s">
        <v>4</v>
      </c>
      <c r="K9" s="571" t="s">
        <v>6</v>
      </c>
      <c r="L9" s="572" t="s">
        <v>4</v>
      </c>
      <c r="M9" s="573" t="s">
        <v>6</v>
      </c>
      <c r="N9" s="35"/>
    </row>
    <row r="10" spans="1:17" s="11" customFormat="1" ht="45">
      <c r="A10" s="36" t="s">
        <v>7</v>
      </c>
      <c r="B10" s="37" t="s">
        <v>8</v>
      </c>
      <c r="C10" s="38" t="s">
        <v>9</v>
      </c>
      <c r="D10" s="39" t="s">
        <v>10</v>
      </c>
      <c r="E10" s="38" t="s">
        <v>9</v>
      </c>
      <c r="F10" s="39" t="s">
        <v>9</v>
      </c>
      <c r="G10" s="40" t="s">
        <v>9</v>
      </c>
      <c r="H10" s="37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35"/>
    </row>
    <row r="11" spans="1:17" s="11" customFormat="1" ht="44.25">
      <c r="A11" s="41" t="s">
        <v>11</v>
      </c>
      <c r="B11" s="575" t="s">
        <v>4</v>
      </c>
      <c r="C11" s="576"/>
      <c r="D11" s="577" t="s">
        <v>4</v>
      </c>
      <c r="E11" s="576"/>
      <c r="F11" s="577" t="s">
        <v>4</v>
      </c>
      <c r="G11" s="578"/>
      <c r="H11" s="575" t="s">
        <v>4</v>
      </c>
      <c r="I11" s="576"/>
      <c r="J11" s="577" t="s">
        <v>4</v>
      </c>
      <c r="K11" s="576"/>
      <c r="L11" s="577" t="s">
        <v>4</v>
      </c>
      <c r="M11" s="578" t="s">
        <v>11</v>
      </c>
      <c r="N11" s="35"/>
    </row>
    <row r="12" spans="1:17" s="11" customFormat="1" ht="45">
      <c r="A12" s="24" t="s">
        <v>12</v>
      </c>
      <c r="B12" s="46" t="s">
        <v>4</v>
      </c>
      <c r="C12" s="47" t="s">
        <v>4</v>
      </c>
      <c r="D12" s="48"/>
      <c r="E12" s="49"/>
      <c r="F12" s="48"/>
      <c r="G12" s="50"/>
      <c r="H12" s="46"/>
      <c r="I12" s="49"/>
      <c r="J12" s="48"/>
      <c r="K12" s="49"/>
      <c r="L12" s="48"/>
      <c r="M12" s="50"/>
      <c r="N12" s="35"/>
    </row>
    <row r="13" spans="1:17" s="10" customFormat="1" ht="44.25">
      <c r="A13" s="51" t="s">
        <v>13</v>
      </c>
      <c r="B13" s="9">
        <v>43425014</v>
      </c>
      <c r="C13" s="52">
        <v>1</v>
      </c>
      <c r="D13" s="53">
        <v>0</v>
      </c>
      <c r="E13" s="54">
        <v>0</v>
      </c>
      <c r="F13" s="55">
        <v>43425014</v>
      </c>
      <c r="G13" s="56">
        <v>0.23813469648663776</v>
      </c>
      <c r="H13" s="9">
        <v>42229896</v>
      </c>
      <c r="I13" s="52">
        <v>1</v>
      </c>
      <c r="J13" s="53">
        <v>0</v>
      </c>
      <c r="K13" s="54">
        <v>0</v>
      </c>
      <c r="L13" s="55">
        <v>42229896</v>
      </c>
      <c r="M13" s="56">
        <v>0.23341217061146274</v>
      </c>
      <c r="N13" s="57"/>
    </row>
    <row r="14" spans="1:17" s="11" customFormat="1" ht="44.25">
      <c r="A14" s="21" t="s">
        <v>14</v>
      </c>
      <c r="B14" s="5">
        <v>0</v>
      </c>
      <c r="C14" s="563">
        <v>0</v>
      </c>
      <c r="D14" s="59">
        <v>0</v>
      </c>
      <c r="E14" s="579">
        <v>0</v>
      </c>
      <c r="F14" s="61">
        <v>0</v>
      </c>
      <c r="G14" s="581">
        <v>0</v>
      </c>
      <c r="H14" s="5">
        <v>0</v>
      </c>
      <c r="I14" s="563">
        <v>0</v>
      </c>
      <c r="J14" s="59">
        <v>0</v>
      </c>
      <c r="K14" s="579">
        <v>0</v>
      </c>
      <c r="L14" s="61">
        <v>0</v>
      </c>
      <c r="M14" s="581">
        <v>0</v>
      </c>
      <c r="N14" s="35"/>
    </row>
    <row r="15" spans="1:17" s="11" customFormat="1" ht="44.25">
      <c r="A15" s="41" t="s">
        <v>15</v>
      </c>
      <c r="B15" s="582">
        <v>1998970</v>
      </c>
      <c r="C15" s="632">
        <v>1</v>
      </c>
      <c r="D15" s="587">
        <v>0</v>
      </c>
      <c r="E15" s="584">
        <v>0</v>
      </c>
      <c r="F15" s="48">
        <v>1998970</v>
      </c>
      <c r="G15" s="585">
        <v>1</v>
      </c>
      <c r="H15" s="582">
        <v>1990421</v>
      </c>
      <c r="I15" s="632">
        <v>1</v>
      </c>
      <c r="J15" s="587">
        <v>0</v>
      </c>
      <c r="K15" s="584">
        <v>0</v>
      </c>
      <c r="L15" s="48">
        <v>1990421</v>
      </c>
      <c r="M15" s="585">
        <v>1</v>
      </c>
      <c r="N15" s="35"/>
    </row>
    <row r="16" spans="1:17" s="11" customFormat="1" ht="44.25">
      <c r="A16" s="68" t="s">
        <v>16</v>
      </c>
      <c r="B16" s="5">
        <v>31350</v>
      </c>
      <c r="C16" s="52">
        <v>1</v>
      </c>
      <c r="D16" s="59">
        <v>0</v>
      </c>
      <c r="E16" s="54">
        <v>0</v>
      </c>
      <c r="F16" s="69">
        <v>31350</v>
      </c>
      <c r="G16" s="56">
        <v>1.7191756656327375E-4</v>
      </c>
      <c r="H16" s="5">
        <v>0</v>
      </c>
      <c r="I16" s="52">
        <v>0</v>
      </c>
      <c r="J16" s="59">
        <v>0</v>
      </c>
      <c r="K16" s="54">
        <v>0</v>
      </c>
      <c r="L16" s="69">
        <v>0</v>
      </c>
      <c r="M16" s="56">
        <v>0</v>
      </c>
      <c r="N16" s="35"/>
    </row>
    <row r="17" spans="1:14" s="11" customFormat="1" ht="44.25">
      <c r="A17" s="70" t="s">
        <v>17</v>
      </c>
      <c r="B17" s="575">
        <v>1967620</v>
      </c>
      <c r="C17" s="563">
        <v>1</v>
      </c>
      <c r="D17" s="587">
        <v>0</v>
      </c>
      <c r="E17" s="579">
        <v>0</v>
      </c>
      <c r="F17" s="577">
        <v>1967620</v>
      </c>
      <c r="G17" s="581">
        <v>1.0790061956020053E-2</v>
      </c>
      <c r="H17" s="575">
        <v>1990421</v>
      </c>
      <c r="I17" s="563">
        <v>1</v>
      </c>
      <c r="J17" s="587">
        <v>0</v>
      </c>
      <c r="K17" s="579">
        <v>0</v>
      </c>
      <c r="L17" s="577">
        <v>1990421</v>
      </c>
      <c r="M17" s="581">
        <v>1.1001412033802742E-2</v>
      </c>
      <c r="N17" s="35"/>
    </row>
    <row r="18" spans="1:14" s="11" customFormat="1" ht="44.25">
      <c r="A18" s="70" t="s">
        <v>18</v>
      </c>
      <c r="B18" s="575">
        <v>0</v>
      </c>
      <c r="C18" s="563">
        <v>0</v>
      </c>
      <c r="D18" s="587">
        <v>0</v>
      </c>
      <c r="E18" s="579">
        <v>0</v>
      </c>
      <c r="F18" s="577">
        <v>0</v>
      </c>
      <c r="G18" s="581">
        <v>0</v>
      </c>
      <c r="H18" s="575">
        <v>0</v>
      </c>
      <c r="I18" s="563">
        <v>0</v>
      </c>
      <c r="J18" s="587">
        <v>0</v>
      </c>
      <c r="K18" s="579">
        <v>0</v>
      </c>
      <c r="L18" s="577">
        <v>0</v>
      </c>
      <c r="M18" s="581">
        <v>0</v>
      </c>
      <c r="N18" s="35"/>
    </row>
    <row r="19" spans="1:14" s="11" customFormat="1" ht="44.25">
      <c r="A19" s="70" t="s">
        <v>19</v>
      </c>
      <c r="B19" s="575">
        <v>0</v>
      </c>
      <c r="C19" s="563">
        <v>0</v>
      </c>
      <c r="D19" s="587">
        <v>0</v>
      </c>
      <c r="E19" s="579">
        <v>0</v>
      </c>
      <c r="F19" s="577">
        <v>0</v>
      </c>
      <c r="G19" s="581">
        <v>0</v>
      </c>
      <c r="H19" s="575">
        <v>0</v>
      </c>
      <c r="I19" s="563">
        <v>0</v>
      </c>
      <c r="J19" s="587">
        <v>0</v>
      </c>
      <c r="K19" s="579">
        <v>0</v>
      </c>
      <c r="L19" s="577">
        <v>0</v>
      </c>
      <c r="M19" s="581">
        <v>0</v>
      </c>
      <c r="N19" s="35"/>
    </row>
    <row r="20" spans="1:14" s="11" customFormat="1" ht="44.25">
      <c r="A20" s="70" t="s">
        <v>20</v>
      </c>
      <c r="B20" s="575">
        <v>0</v>
      </c>
      <c r="C20" s="563">
        <v>0</v>
      </c>
      <c r="D20" s="587">
        <v>0</v>
      </c>
      <c r="E20" s="579">
        <v>0</v>
      </c>
      <c r="F20" s="577">
        <v>0</v>
      </c>
      <c r="G20" s="581">
        <v>0</v>
      </c>
      <c r="H20" s="575">
        <v>0</v>
      </c>
      <c r="I20" s="563">
        <v>0</v>
      </c>
      <c r="J20" s="587">
        <v>0</v>
      </c>
      <c r="K20" s="579">
        <v>0</v>
      </c>
      <c r="L20" s="577">
        <v>0</v>
      </c>
      <c r="M20" s="581">
        <v>0</v>
      </c>
      <c r="N20" s="35"/>
    </row>
    <row r="21" spans="1:14" s="11" customFormat="1" ht="44.25">
      <c r="A21" s="70" t="s">
        <v>21</v>
      </c>
      <c r="B21" s="575">
        <v>0</v>
      </c>
      <c r="C21" s="563">
        <v>0</v>
      </c>
      <c r="D21" s="587">
        <v>0</v>
      </c>
      <c r="E21" s="579">
        <v>0</v>
      </c>
      <c r="F21" s="577">
        <v>0</v>
      </c>
      <c r="G21" s="581">
        <v>0</v>
      </c>
      <c r="H21" s="575">
        <v>0</v>
      </c>
      <c r="I21" s="563">
        <v>0</v>
      </c>
      <c r="J21" s="587">
        <v>0</v>
      </c>
      <c r="K21" s="579">
        <v>0</v>
      </c>
      <c r="L21" s="577">
        <v>0</v>
      </c>
      <c r="M21" s="581">
        <v>0</v>
      </c>
      <c r="N21" s="35"/>
    </row>
    <row r="22" spans="1:14" s="11" customFormat="1" ht="44.25">
      <c r="A22" s="70" t="s">
        <v>22</v>
      </c>
      <c r="B22" s="575">
        <v>0</v>
      </c>
      <c r="C22" s="563">
        <v>0</v>
      </c>
      <c r="D22" s="587">
        <v>0</v>
      </c>
      <c r="E22" s="579">
        <v>0</v>
      </c>
      <c r="F22" s="577">
        <v>0</v>
      </c>
      <c r="G22" s="581">
        <v>0</v>
      </c>
      <c r="H22" s="575">
        <v>0</v>
      </c>
      <c r="I22" s="563">
        <v>0</v>
      </c>
      <c r="J22" s="587">
        <v>0</v>
      </c>
      <c r="K22" s="579">
        <v>0</v>
      </c>
      <c r="L22" s="577">
        <v>0</v>
      </c>
      <c r="M22" s="581">
        <v>0</v>
      </c>
      <c r="N22" s="35"/>
    </row>
    <row r="23" spans="1:14" s="11" customFormat="1" ht="44.25">
      <c r="A23" s="70" t="s">
        <v>23</v>
      </c>
      <c r="B23" s="575">
        <v>0</v>
      </c>
      <c r="C23" s="563">
        <v>0</v>
      </c>
      <c r="D23" s="587">
        <v>0</v>
      </c>
      <c r="E23" s="579">
        <v>0</v>
      </c>
      <c r="F23" s="577">
        <v>0</v>
      </c>
      <c r="G23" s="581">
        <v>0</v>
      </c>
      <c r="H23" s="575">
        <v>0</v>
      </c>
      <c r="I23" s="563">
        <v>0</v>
      </c>
      <c r="J23" s="587">
        <v>0</v>
      </c>
      <c r="K23" s="579">
        <v>0</v>
      </c>
      <c r="L23" s="577">
        <v>0</v>
      </c>
      <c r="M23" s="581">
        <v>0</v>
      </c>
      <c r="N23" s="35"/>
    </row>
    <row r="24" spans="1:14" s="11" customFormat="1" ht="44.25">
      <c r="A24" s="70" t="s">
        <v>24</v>
      </c>
      <c r="B24" s="575">
        <v>0</v>
      </c>
      <c r="C24" s="563">
        <v>0</v>
      </c>
      <c r="D24" s="587">
        <v>0</v>
      </c>
      <c r="E24" s="579">
        <v>0</v>
      </c>
      <c r="F24" s="577">
        <v>0</v>
      </c>
      <c r="G24" s="581">
        <v>0</v>
      </c>
      <c r="H24" s="575">
        <v>0</v>
      </c>
      <c r="I24" s="563">
        <v>0</v>
      </c>
      <c r="J24" s="587">
        <v>0</v>
      </c>
      <c r="K24" s="579">
        <v>0</v>
      </c>
      <c r="L24" s="577">
        <v>0</v>
      </c>
      <c r="M24" s="581">
        <v>0</v>
      </c>
      <c r="N24" s="35"/>
    </row>
    <row r="25" spans="1:14" s="11" customFormat="1" ht="44.25">
      <c r="A25" s="70" t="s">
        <v>25</v>
      </c>
      <c r="B25" s="575">
        <v>0</v>
      </c>
      <c r="C25" s="563">
        <v>0</v>
      </c>
      <c r="D25" s="587">
        <v>0</v>
      </c>
      <c r="E25" s="579">
        <v>0</v>
      </c>
      <c r="F25" s="577">
        <v>0</v>
      </c>
      <c r="G25" s="581">
        <v>0</v>
      </c>
      <c r="H25" s="575">
        <v>0</v>
      </c>
      <c r="I25" s="563">
        <v>0</v>
      </c>
      <c r="J25" s="587">
        <v>0</v>
      </c>
      <c r="K25" s="579">
        <v>0</v>
      </c>
      <c r="L25" s="577">
        <v>0</v>
      </c>
      <c r="M25" s="581">
        <v>0</v>
      </c>
      <c r="N25" s="35"/>
    </row>
    <row r="26" spans="1:14" s="11" customFormat="1" ht="44.25">
      <c r="A26" s="70" t="s">
        <v>26</v>
      </c>
      <c r="B26" s="575">
        <v>0</v>
      </c>
      <c r="C26" s="563">
        <v>0</v>
      </c>
      <c r="D26" s="587">
        <v>0</v>
      </c>
      <c r="E26" s="579">
        <v>0</v>
      </c>
      <c r="F26" s="577">
        <v>0</v>
      </c>
      <c r="G26" s="581">
        <v>0</v>
      </c>
      <c r="H26" s="575">
        <v>0</v>
      </c>
      <c r="I26" s="563">
        <v>0</v>
      </c>
      <c r="J26" s="587">
        <v>0</v>
      </c>
      <c r="K26" s="579">
        <v>0</v>
      </c>
      <c r="L26" s="577">
        <v>0</v>
      </c>
      <c r="M26" s="581">
        <v>0</v>
      </c>
      <c r="N26" s="35"/>
    </row>
    <row r="27" spans="1:14" s="11" customFormat="1" ht="44.25">
      <c r="A27" s="70" t="s">
        <v>27</v>
      </c>
      <c r="B27" s="575">
        <v>0</v>
      </c>
      <c r="C27" s="563">
        <v>0</v>
      </c>
      <c r="D27" s="587">
        <v>0</v>
      </c>
      <c r="E27" s="579">
        <v>0</v>
      </c>
      <c r="F27" s="577">
        <v>0</v>
      </c>
      <c r="G27" s="581">
        <v>0</v>
      </c>
      <c r="H27" s="575">
        <v>0</v>
      </c>
      <c r="I27" s="563">
        <v>0</v>
      </c>
      <c r="J27" s="587">
        <v>0</v>
      </c>
      <c r="K27" s="579">
        <v>0</v>
      </c>
      <c r="L27" s="577">
        <v>0</v>
      </c>
      <c r="M27" s="581">
        <v>0</v>
      </c>
      <c r="N27" s="35"/>
    </row>
    <row r="28" spans="1:14" s="11" customFormat="1" ht="44.25">
      <c r="A28" s="71" t="s">
        <v>28</v>
      </c>
      <c r="B28" s="575">
        <v>0</v>
      </c>
      <c r="C28" s="563">
        <v>0</v>
      </c>
      <c r="D28" s="587">
        <v>0</v>
      </c>
      <c r="E28" s="579">
        <v>0</v>
      </c>
      <c r="F28" s="577">
        <v>0</v>
      </c>
      <c r="G28" s="581">
        <v>0</v>
      </c>
      <c r="H28" s="575">
        <v>0</v>
      </c>
      <c r="I28" s="563">
        <v>0</v>
      </c>
      <c r="J28" s="587">
        <v>0</v>
      </c>
      <c r="K28" s="579">
        <v>0</v>
      </c>
      <c r="L28" s="577">
        <v>0</v>
      </c>
      <c r="M28" s="581">
        <v>0</v>
      </c>
      <c r="N28" s="35"/>
    </row>
    <row r="29" spans="1:14" s="11" customFormat="1" ht="44.25">
      <c r="A29" s="71" t="s">
        <v>29</v>
      </c>
      <c r="B29" s="575">
        <v>0</v>
      </c>
      <c r="C29" s="563">
        <v>0</v>
      </c>
      <c r="D29" s="587">
        <v>0</v>
      </c>
      <c r="E29" s="579">
        <v>0</v>
      </c>
      <c r="F29" s="577">
        <v>0</v>
      </c>
      <c r="G29" s="581">
        <v>0</v>
      </c>
      <c r="H29" s="575">
        <v>0</v>
      </c>
      <c r="I29" s="563">
        <v>0</v>
      </c>
      <c r="J29" s="587">
        <v>0</v>
      </c>
      <c r="K29" s="579">
        <v>0</v>
      </c>
      <c r="L29" s="577">
        <v>0</v>
      </c>
      <c r="M29" s="581">
        <v>0</v>
      </c>
      <c r="N29" s="35"/>
    </row>
    <row r="30" spans="1:14" s="11" customFormat="1" ht="44.25">
      <c r="A30" s="71" t="s">
        <v>30</v>
      </c>
      <c r="B30" s="575">
        <v>0</v>
      </c>
      <c r="C30" s="563">
        <v>0</v>
      </c>
      <c r="D30" s="587">
        <v>0</v>
      </c>
      <c r="E30" s="579">
        <v>0</v>
      </c>
      <c r="F30" s="577">
        <v>0</v>
      </c>
      <c r="G30" s="581">
        <v>0</v>
      </c>
      <c r="H30" s="575">
        <v>0</v>
      </c>
      <c r="I30" s="563">
        <v>0</v>
      </c>
      <c r="J30" s="587">
        <v>0</v>
      </c>
      <c r="K30" s="579">
        <v>0</v>
      </c>
      <c r="L30" s="577">
        <v>0</v>
      </c>
      <c r="M30" s="581">
        <v>0</v>
      </c>
      <c r="N30" s="35"/>
    </row>
    <row r="31" spans="1:14" s="11" customFormat="1" ht="44.25">
      <c r="A31" s="71" t="s">
        <v>31</v>
      </c>
      <c r="B31" s="575">
        <v>0</v>
      </c>
      <c r="C31" s="563">
        <v>0</v>
      </c>
      <c r="D31" s="587">
        <v>0</v>
      </c>
      <c r="E31" s="579">
        <v>0</v>
      </c>
      <c r="F31" s="577">
        <v>0</v>
      </c>
      <c r="G31" s="581">
        <v>0</v>
      </c>
      <c r="H31" s="575">
        <v>0</v>
      </c>
      <c r="I31" s="563">
        <v>0</v>
      </c>
      <c r="J31" s="587">
        <v>0</v>
      </c>
      <c r="K31" s="579">
        <v>0</v>
      </c>
      <c r="L31" s="577">
        <v>0</v>
      </c>
      <c r="M31" s="581">
        <v>0</v>
      </c>
      <c r="N31" s="35"/>
    </row>
    <row r="32" spans="1:14" s="11" customFormat="1" ht="44.25">
      <c r="A32" s="71" t="s">
        <v>32</v>
      </c>
      <c r="B32" s="575">
        <v>0</v>
      </c>
      <c r="C32" s="563">
        <v>0</v>
      </c>
      <c r="D32" s="587">
        <v>0</v>
      </c>
      <c r="E32" s="579">
        <v>0</v>
      </c>
      <c r="F32" s="577">
        <v>0</v>
      </c>
      <c r="G32" s="581">
        <v>0</v>
      </c>
      <c r="H32" s="575">
        <v>0</v>
      </c>
      <c r="I32" s="563">
        <v>0</v>
      </c>
      <c r="J32" s="587">
        <v>0</v>
      </c>
      <c r="K32" s="579">
        <v>0</v>
      </c>
      <c r="L32" s="577">
        <v>0</v>
      </c>
      <c r="M32" s="581">
        <v>0</v>
      </c>
      <c r="N32" s="35"/>
    </row>
    <row r="33" spans="1:14" s="11" customFormat="1" ht="44.25">
      <c r="A33" s="71" t="s">
        <v>33</v>
      </c>
      <c r="B33" s="575">
        <v>0</v>
      </c>
      <c r="C33" s="563">
        <v>0</v>
      </c>
      <c r="D33" s="587">
        <v>0</v>
      </c>
      <c r="E33" s="579">
        <v>0</v>
      </c>
      <c r="F33" s="577">
        <v>0</v>
      </c>
      <c r="G33" s="581">
        <v>0</v>
      </c>
      <c r="H33" s="575">
        <v>0</v>
      </c>
      <c r="I33" s="563">
        <v>0</v>
      </c>
      <c r="J33" s="587">
        <v>0</v>
      </c>
      <c r="K33" s="579">
        <v>0</v>
      </c>
      <c r="L33" s="577">
        <v>0</v>
      </c>
      <c r="M33" s="581">
        <v>0</v>
      </c>
      <c r="N33" s="35"/>
    </row>
    <row r="34" spans="1:14" s="11" customFormat="1" ht="45">
      <c r="A34" s="72" t="s">
        <v>34</v>
      </c>
      <c r="B34" s="590"/>
      <c r="C34" s="591" t="s">
        <v>4</v>
      </c>
      <c r="D34" s="587"/>
      <c r="E34" s="592" t="s">
        <v>4</v>
      </c>
      <c r="F34" s="577"/>
      <c r="G34" s="593" t="s">
        <v>4</v>
      </c>
      <c r="H34" s="590" t="s">
        <v>4</v>
      </c>
      <c r="I34" s="591" t="s">
        <v>4</v>
      </c>
      <c r="J34" s="587"/>
      <c r="K34" s="592" t="s">
        <v>4</v>
      </c>
      <c r="L34" s="577"/>
      <c r="M34" s="593" t="s">
        <v>4</v>
      </c>
      <c r="N34" s="35"/>
    </row>
    <row r="35" spans="1:14" s="11" customFormat="1" ht="44.25">
      <c r="A35" s="68" t="s">
        <v>35</v>
      </c>
      <c r="B35" s="575">
        <v>0</v>
      </c>
      <c r="C35" s="563">
        <v>0</v>
      </c>
      <c r="D35" s="587">
        <v>0</v>
      </c>
      <c r="E35" s="579">
        <v>0</v>
      </c>
      <c r="F35" s="577">
        <v>0</v>
      </c>
      <c r="G35" s="581">
        <v>0</v>
      </c>
      <c r="H35" s="575">
        <v>0</v>
      </c>
      <c r="I35" s="563">
        <v>0</v>
      </c>
      <c r="J35" s="587">
        <v>0</v>
      </c>
      <c r="K35" s="579">
        <v>0</v>
      </c>
      <c r="L35" s="577">
        <v>0</v>
      </c>
      <c r="M35" s="581">
        <v>0</v>
      </c>
      <c r="N35" s="35"/>
    </row>
    <row r="36" spans="1:14" s="11" customFormat="1" ht="45">
      <c r="A36" s="72" t="s">
        <v>36</v>
      </c>
      <c r="B36" s="590"/>
      <c r="C36" s="591" t="s">
        <v>4</v>
      </c>
      <c r="D36" s="587"/>
      <c r="E36" s="592" t="s">
        <v>4</v>
      </c>
      <c r="F36" s="577"/>
      <c r="G36" s="593" t="s">
        <v>4</v>
      </c>
      <c r="H36" s="590"/>
      <c r="I36" s="591" t="s">
        <v>4</v>
      </c>
      <c r="J36" s="587"/>
      <c r="K36" s="592" t="s">
        <v>4</v>
      </c>
      <c r="L36" s="577"/>
      <c r="M36" s="593" t="s">
        <v>4</v>
      </c>
      <c r="N36" s="35"/>
    </row>
    <row r="37" spans="1:14" s="11" customFormat="1" ht="44.25">
      <c r="A37" s="70" t="s">
        <v>35</v>
      </c>
      <c r="B37" s="594">
        <v>0</v>
      </c>
      <c r="C37" s="563">
        <v>0</v>
      </c>
      <c r="D37" s="595">
        <v>0</v>
      </c>
      <c r="E37" s="579">
        <v>0</v>
      </c>
      <c r="F37" s="596">
        <v>0</v>
      </c>
      <c r="G37" s="581">
        <v>0</v>
      </c>
      <c r="H37" s="594">
        <v>0</v>
      </c>
      <c r="I37" s="563">
        <v>0</v>
      </c>
      <c r="J37" s="595">
        <v>0</v>
      </c>
      <c r="K37" s="579">
        <v>0</v>
      </c>
      <c r="L37" s="596">
        <v>0</v>
      </c>
      <c r="M37" s="581">
        <v>0</v>
      </c>
      <c r="N37" s="35"/>
    </row>
    <row r="38" spans="1:14" s="11" customFormat="1" ht="44.25">
      <c r="A38" s="70" t="s">
        <v>76</v>
      </c>
      <c r="B38" s="594"/>
      <c r="C38" s="563" t="s">
        <v>11</v>
      </c>
      <c r="D38" s="595"/>
      <c r="E38" s="579" t="s">
        <v>11</v>
      </c>
      <c r="F38" s="577">
        <v>0</v>
      </c>
      <c r="G38" s="581">
        <v>0</v>
      </c>
      <c r="H38" s="594"/>
      <c r="I38" s="563" t="s">
        <v>11</v>
      </c>
      <c r="J38" s="595"/>
      <c r="K38" s="579" t="s">
        <v>11</v>
      </c>
      <c r="L38" s="577">
        <v>0</v>
      </c>
      <c r="M38" s="581">
        <v>0</v>
      </c>
      <c r="N38" s="35"/>
    </row>
    <row r="39" spans="1:14" s="85" customFormat="1" ht="45">
      <c r="A39" s="72" t="s">
        <v>37</v>
      </c>
      <c r="B39" s="597">
        <v>45423984</v>
      </c>
      <c r="C39" s="567">
        <v>1</v>
      </c>
      <c r="D39" s="597">
        <v>0</v>
      </c>
      <c r="E39" s="599">
        <v>0</v>
      </c>
      <c r="F39" s="597">
        <v>45423984</v>
      </c>
      <c r="G39" s="598">
        <v>0.24909667600922109</v>
      </c>
      <c r="H39" s="597">
        <v>44220317</v>
      </c>
      <c r="I39" s="567">
        <v>1</v>
      </c>
      <c r="J39" s="597">
        <v>0</v>
      </c>
      <c r="K39" s="599">
        <v>0</v>
      </c>
      <c r="L39" s="597">
        <v>44220317</v>
      </c>
      <c r="M39" s="598">
        <v>0.24441358264526547</v>
      </c>
      <c r="N39" s="84"/>
    </row>
    <row r="40" spans="1:14" s="11" customFormat="1" ht="45">
      <c r="A40" s="86" t="s">
        <v>38</v>
      </c>
      <c r="B40" s="582"/>
      <c r="C40" s="591" t="s">
        <v>4</v>
      </c>
      <c r="D40" s="587"/>
      <c r="E40" s="592" t="s">
        <v>4</v>
      </c>
      <c r="F40" s="577"/>
      <c r="G40" s="593" t="s">
        <v>4</v>
      </c>
      <c r="H40" s="582"/>
      <c r="I40" s="591" t="s">
        <v>4</v>
      </c>
      <c r="J40" s="587"/>
      <c r="K40" s="592" t="s">
        <v>4</v>
      </c>
      <c r="L40" s="577"/>
      <c r="M40" s="593" t="s">
        <v>4</v>
      </c>
      <c r="N40" s="35"/>
    </row>
    <row r="41" spans="1:14" s="11" customFormat="1" ht="44.25">
      <c r="A41" s="21" t="s">
        <v>39</v>
      </c>
      <c r="B41" s="46">
        <v>0</v>
      </c>
      <c r="C41" s="52">
        <v>0</v>
      </c>
      <c r="D41" s="87">
        <v>0</v>
      </c>
      <c r="E41" s="54">
        <v>0</v>
      </c>
      <c r="F41" s="48">
        <v>0</v>
      </c>
      <c r="G41" s="56">
        <v>0</v>
      </c>
      <c r="H41" s="46">
        <v>0</v>
      </c>
      <c r="I41" s="52">
        <v>0</v>
      </c>
      <c r="J41" s="87">
        <v>0</v>
      </c>
      <c r="K41" s="54">
        <v>0</v>
      </c>
      <c r="L41" s="48">
        <v>0</v>
      </c>
      <c r="M41" s="56">
        <v>0</v>
      </c>
      <c r="N41" s="35"/>
    </row>
    <row r="42" spans="1:14" s="11" customFormat="1" ht="44.25">
      <c r="A42" s="88" t="s">
        <v>40</v>
      </c>
      <c r="B42" s="575">
        <v>0</v>
      </c>
      <c r="C42" s="563">
        <v>0</v>
      </c>
      <c r="D42" s="587">
        <v>0</v>
      </c>
      <c r="E42" s="579">
        <v>0</v>
      </c>
      <c r="F42" s="577">
        <v>0</v>
      </c>
      <c r="G42" s="581">
        <v>0</v>
      </c>
      <c r="H42" s="575">
        <v>0</v>
      </c>
      <c r="I42" s="563">
        <v>0</v>
      </c>
      <c r="J42" s="587">
        <v>0</v>
      </c>
      <c r="K42" s="579">
        <v>0</v>
      </c>
      <c r="L42" s="577">
        <v>0</v>
      </c>
      <c r="M42" s="581">
        <v>0</v>
      </c>
      <c r="N42" s="35"/>
    </row>
    <row r="43" spans="1:14" s="11" customFormat="1" ht="44.25">
      <c r="A43" s="89" t="s">
        <v>41</v>
      </c>
      <c r="B43" s="575">
        <v>0</v>
      </c>
      <c r="C43" s="563">
        <v>0</v>
      </c>
      <c r="D43" s="587">
        <v>0</v>
      </c>
      <c r="E43" s="579">
        <v>0</v>
      </c>
      <c r="F43" s="596">
        <v>0</v>
      </c>
      <c r="G43" s="581">
        <v>0</v>
      </c>
      <c r="H43" s="575">
        <v>0</v>
      </c>
      <c r="I43" s="563">
        <v>0</v>
      </c>
      <c r="J43" s="587">
        <v>0</v>
      </c>
      <c r="K43" s="579">
        <v>0</v>
      </c>
      <c r="L43" s="596">
        <v>0</v>
      </c>
      <c r="M43" s="581">
        <v>0</v>
      </c>
      <c r="N43" s="35"/>
    </row>
    <row r="44" spans="1:14" s="11" customFormat="1" ht="44.25">
      <c r="A44" s="41" t="s">
        <v>42</v>
      </c>
      <c r="B44" s="575">
        <v>0</v>
      </c>
      <c r="C44" s="563">
        <v>0</v>
      </c>
      <c r="D44" s="587">
        <v>1174320</v>
      </c>
      <c r="E44" s="579">
        <v>1</v>
      </c>
      <c r="F44" s="596">
        <v>1174320</v>
      </c>
      <c r="G44" s="581">
        <v>1.4880186067709864E-2</v>
      </c>
      <c r="H44" s="575">
        <v>0</v>
      </c>
      <c r="I44" s="563">
        <v>0</v>
      </c>
      <c r="J44" s="587">
        <v>1890320</v>
      </c>
      <c r="K44" s="579">
        <v>1</v>
      </c>
      <c r="L44" s="596">
        <v>1890320</v>
      </c>
      <c r="M44" s="581">
        <v>2.3404031091535722E-2</v>
      </c>
      <c r="N44" s="35"/>
    </row>
    <row r="45" spans="1:14" s="11" customFormat="1" ht="44.25">
      <c r="A45" s="88" t="s">
        <v>43</v>
      </c>
      <c r="B45" s="575">
        <v>0</v>
      </c>
      <c r="C45" s="563">
        <v>0</v>
      </c>
      <c r="D45" s="587">
        <v>0</v>
      </c>
      <c r="E45" s="579">
        <v>0</v>
      </c>
      <c r="F45" s="596">
        <v>0</v>
      </c>
      <c r="G45" s="581">
        <v>0</v>
      </c>
      <c r="H45" s="575">
        <v>0</v>
      </c>
      <c r="I45" s="563">
        <v>0</v>
      </c>
      <c r="J45" s="587">
        <v>0</v>
      </c>
      <c r="K45" s="579">
        <v>0</v>
      </c>
      <c r="L45" s="596">
        <v>0</v>
      </c>
      <c r="M45" s="581">
        <v>0</v>
      </c>
      <c r="N45" s="35"/>
    </row>
    <row r="46" spans="1:14" s="85" customFormat="1" ht="45">
      <c r="A46" s="86" t="s">
        <v>44</v>
      </c>
      <c r="B46" s="602">
        <v>0</v>
      </c>
      <c r="C46" s="567">
        <v>0</v>
      </c>
      <c r="D46" s="603">
        <v>1174320</v>
      </c>
      <c r="E46" s="599">
        <v>1</v>
      </c>
      <c r="F46" s="604">
        <v>1174320</v>
      </c>
      <c r="G46" s="598">
        <v>6.4397523689500354E-3</v>
      </c>
      <c r="H46" s="602">
        <v>0</v>
      </c>
      <c r="I46" s="567">
        <v>0</v>
      </c>
      <c r="J46" s="603">
        <v>1890320</v>
      </c>
      <c r="K46" s="599">
        <v>1</v>
      </c>
      <c r="L46" s="604">
        <v>1890320</v>
      </c>
      <c r="M46" s="598">
        <v>1.0448135944977469E-2</v>
      </c>
      <c r="N46" s="84"/>
    </row>
    <row r="47" spans="1:14" s="85" customFormat="1" ht="45">
      <c r="A47" s="93" t="s">
        <v>45</v>
      </c>
      <c r="B47" s="606">
        <v>12955497</v>
      </c>
      <c r="C47" s="567">
        <v>1</v>
      </c>
      <c r="D47" s="606">
        <v>0</v>
      </c>
      <c r="E47" s="599">
        <v>0</v>
      </c>
      <c r="F47" s="608">
        <v>12955497</v>
      </c>
      <c r="G47" s="598">
        <v>7.1045534859897716E-2</v>
      </c>
      <c r="H47" s="606">
        <v>0</v>
      </c>
      <c r="I47" s="567">
        <v>0</v>
      </c>
      <c r="J47" s="606">
        <v>0</v>
      </c>
      <c r="K47" s="599">
        <v>0</v>
      </c>
      <c r="L47" s="608">
        <v>0</v>
      </c>
      <c r="M47" s="598">
        <v>0</v>
      </c>
      <c r="N47" s="84"/>
    </row>
    <row r="48" spans="1:14" s="11" customFormat="1" ht="45">
      <c r="A48" s="24" t="s">
        <v>46</v>
      </c>
      <c r="B48" s="96"/>
      <c r="C48" s="97" t="s">
        <v>4</v>
      </c>
      <c r="D48" s="59"/>
      <c r="E48" s="98" t="s">
        <v>4</v>
      </c>
      <c r="F48" s="48"/>
      <c r="G48" s="99" t="s">
        <v>4</v>
      </c>
      <c r="H48" s="96"/>
      <c r="I48" s="97" t="s">
        <v>4</v>
      </c>
      <c r="J48" s="59"/>
      <c r="K48" s="98" t="s">
        <v>4</v>
      </c>
      <c r="L48" s="48"/>
      <c r="M48" s="99" t="s">
        <v>4</v>
      </c>
      <c r="N48" s="35"/>
    </row>
    <row r="49" spans="1:14" s="11" customFormat="1" ht="44.25">
      <c r="A49" s="21" t="s">
        <v>47</v>
      </c>
      <c r="B49" s="96">
        <v>29488837</v>
      </c>
      <c r="C49" s="52">
        <v>1</v>
      </c>
      <c r="D49" s="59">
        <v>0</v>
      </c>
      <c r="E49" s="54">
        <v>0</v>
      </c>
      <c r="F49" s="100">
        <v>29488837</v>
      </c>
      <c r="G49" s="56">
        <v>0.16171129498631673</v>
      </c>
      <c r="H49" s="96">
        <v>34871000</v>
      </c>
      <c r="I49" s="52">
        <v>1</v>
      </c>
      <c r="J49" s="59">
        <v>0</v>
      </c>
      <c r="K49" s="54">
        <v>0</v>
      </c>
      <c r="L49" s="100">
        <v>34871000</v>
      </c>
      <c r="M49" s="56">
        <v>0.19273823931255518</v>
      </c>
      <c r="N49" s="35"/>
    </row>
    <row r="50" spans="1:14" s="11" customFormat="1" ht="44.25">
      <c r="A50" s="41" t="s">
        <v>48</v>
      </c>
      <c r="B50" s="582">
        <v>5550535</v>
      </c>
      <c r="C50" s="563">
        <v>1</v>
      </c>
      <c r="D50" s="587">
        <v>0</v>
      </c>
      <c r="E50" s="579">
        <v>0</v>
      </c>
      <c r="F50" s="609">
        <v>5550535</v>
      </c>
      <c r="G50" s="581">
        <v>3.0438101126771311E-2</v>
      </c>
      <c r="H50" s="582">
        <v>6801000</v>
      </c>
      <c r="I50" s="563">
        <v>1</v>
      </c>
      <c r="J50" s="587">
        <v>0</v>
      </c>
      <c r="K50" s="579">
        <v>0</v>
      </c>
      <c r="L50" s="609">
        <v>6801000</v>
      </c>
      <c r="M50" s="581">
        <v>3.7590340557044188E-2</v>
      </c>
      <c r="N50" s="35"/>
    </row>
    <row r="51" spans="1:14" s="11" customFormat="1" ht="44.25">
      <c r="A51" s="102" t="s">
        <v>49</v>
      </c>
      <c r="B51" s="440">
        <v>1856846</v>
      </c>
      <c r="C51" s="563">
        <v>1</v>
      </c>
      <c r="D51" s="441">
        <v>0</v>
      </c>
      <c r="E51" s="579">
        <v>0</v>
      </c>
      <c r="F51" s="613">
        <v>1856846</v>
      </c>
      <c r="G51" s="581">
        <v>1.0182597952240784E-2</v>
      </c>
      <c r="H51" s="440">
        <v>1857000</v>
      </c>
      <c r="I51" s="563">
        <v>1</v>
      </c>
      <c r="J51" s="441">
        <v>0</v>
      </c>
      <c r="K51" s="579">
        <v>0</v>
      </c>
      <c r="L51" s="613">
        <v>1857000</v>
      </c>
      <c r="M51" s="581">
        <v>1.02639703594223E-2</v>
      </c>
      <c r="N51" s="35"/>
    </row>
    <row r="52" spans="1:14" s="11" customFormat="1" ht="44.25">
      <c r="A52" s="102" t="s">
        <v>50</v>
      </c>
      <c r="B52" s="440">
        <v>1072913</v>
      </c>
      <c r="C52" s="563">
        <v>1</v>
      </c>
      <c r="D52" s="441">
        <v>0</v>
      </c>
      <c r="E52" s="579">
        <v>0</v>
      </c>
      <c r="F52" s="613">
        <v>1072913</v>
      </c>
      <c r="G52" s="581">
        <v>5.8836552502105812E-3</v>
      </c>
      <c r="H52" s="440">
        <v>1073000</v>
      </c>
      <c r="I52" s="563">
        <v>1</v>
      </c>
      <c r="J52" s="441">
        <v>0</v>
      </c>
      <c r="K52" s="579">
        <v>0</v>
      </c>
      <c r="L52" s="613">
        <v>1073000</v>
      </c>
      <c r="M52" s="581">
        <v>5.93066246400653E-3</v>
      </c>
      <c r="N52" s="35"/>
    </row>
    <row r="53" spans="1:14" s="11" customFormat="1" ht="44.25">
      <c r="A53" s="41" t="s">
        <v>51</v>
      </c>
      <c r="B53" s="582">
        <v>2682406</v>
      </c>
      <c r="C53" s="563">
        <v>0.28692544308670503</v>
      </c>
      <c r="D53" s="587">
        <v>6666385</v>
      </c>
      <c r="E53" s="579">
        <v>2.4958386372145265</v>
      </c>
      <c r="F53" s="609">
        <v>9348791</v>
      </c>
      <c r="G53" s="581">
        <v>5.1267030272045759E-2</v>
      </c>
      <c r="H53" s="582">
        <v>2671000</v>
      </c>
      <c r="I53" s="563">
        <v>0.28594368911251472</v>
      </c>
      <c r="J53" s="587">
        <v>6670000</v>
      </c>
      <c r="K53" s="579">
        <v>0.71405631088748533</v>
      </c>
      <c r="L53" s="609">
        <v>9341000</v>
      </c>
      <c r="M53" s="581">
        <v>5.1629373789641192E-2</v>
      </c>
      <c r="N53" s="35"/>
    </row>
    <row r="54" spans="1:14" s="85" customFormat="1" ht="45">
      <c r="A54" s="93" t="s">
        <v>52</v>
      </c>
      <c r="B54" s="614">
        <v>40651537</v>
      </c>
      <c r="C54" s="567">
        <v>0.85911500931930185</v>
      </c>
      <c r="D54" s="603">
        <v>6666385</v>
      </c>
      <c r="E54" s="599">
        <v>0.14101886912190892</v>
      </c>
      <c r="F54" s="615">
        <v>47317922</v>
      </c>
      <c r="G54" s="598">
        <v>0.25948267958758514</v>
      </c>
      <c r="H54" s="614">
        <v>47273000</v>
      </c>
      <c r="I54" s="567">
        <v>0.87635096305359361</v>
      </c>
      <c r="J54" s="603">
        <v>6670000</v>
      </c>
      <c r="K54" s="599">
        <v>0.12364903694640639</v>
      </c>
      <c r="L54" s="615">
        <v>53943000</v>
      </c>
      <c r="M54" s="598">
        <v>0.2981525864826694</v>
      </c>
      <c r="N54" s="84"/>
    </row>
    <row r="55" spans="1:14" s="11" customFormat="1" ht="44.25">
      <c r="A55" s="51" t="s">
        <v>53</v>
      </c>
      <c r="B55" s="616">
        <v>0</v>
      </c>
      <c r="C55" s="563">
        <v>0</v>
      </c>
      <c r="D55" s="617">
        <v>0</v>
      </c>
      <c r="E55" s="579">
        <v>0</v>
      </c>
      <c r="F55" s="618">
        <v>0</v>
      </c>
      <c r="G55" s="581">
        <v>0</v>
      </c>
      <c r="H55" s="616">
        <v>0</v>
      </c>
      <c r="I55" s="563">
        <v>0</v>
      </c>
      <c r="J55" s="617">
        <v>0</v>
      </c>
      <c r="K55" s="579">
        <v>0</v>
      </c>
      <c r="L55" s="618">
        <v>0</v>
      </c>
      <c r="M55" s="581">
        <v>0</v>
      </c>
      <c r="N55" s="35"/>
    </row>
    <row r="56" spans="1:14" s="11" customFormat="1" ht="44.25">
      <c r="A56" s="111" t="s">
        <v>54</v>
      </c>
      <c r="B56" s="575">
        <v>0</v>
      </c>
      <c r="C56" s="563">
        <v>0</v>
      </c>
      <c r="D56" s="587">
        <v>0</v>
      </c>
      <c r="E56" s="579">
        <v>0</v>
      </c>
      <c r="F56" s="577">
        <v>0</v>
      </c>
      <c r="G56" s="581">
        <v>0</v>
      </c>
      <c r="H56" s="575">
        <v>0</v>
      </c>
      <c r="I56" s="563">
        <v>0</v>
      </c>
      <c r="J56" s="587">
        <v>0</v>
      </c>
      <c r="K56" s="579">
        <v>0</v>
      </c>
      <c r="L56" s="577">
        <v>0</v>
      </c>
      <c r="M56" s="581">
        <v>0</v>
      </c>
      <c r="N56" s="35"/>
    </row>
    <row r="57" spans="1:14" s="11" customFormat="1" ht="44.25">
      <c r="A57" s="89" t="s">
        <v>55</v>
      </c>
      <c r="B57" s="575">
        <v>0</v>
      </c>
      <c r="C57" s="563">
        <v>0</v>
      </c>
      <c r="D57" s="587">
        <v>607103</v>
      </c>
      <c r="E57" s="579">
        <v>1</v>
      </c>
      <c r="F57" s="577">
        <v>607103</v>
      </c>
      <c r="G57" s="581">
        <v>3.3292398855905322E-3</v>
      </c>
      <c r="H57" s="575">
        <v>0</v>
      </c>
      <c r="I57" s="563">
        <v>0</v>
      </c>
      <c r="J57" s="587">
        <v>610000</v>
      </c>
      <c r="K57" s="579">
        <v>1</v>
      </c>
      <c r="L57" s="577">
        <v>610000</v>
      </c>
      <c r="M57" s="581">
        <v>3.3715788471984933E-3</v>
      </c>
      <c r="N57" s="35"/>
    </row>
    <row r="58" spans="1:14" s="11" customFormat="1" ht="44.25">
      <c r="A58" s="88" t="s">
        <v>56</v>
      </c>
      <c r="B58" s="594">
        <v>0</v>
      </c>
      <c r="C58" s="563">
        <v>0</v>
      </c>
      <c r="D58" s="595">
        <v>3434117</v>
      </c>
      <c r="E58" s="579">
        <v>1</v>
      </c>
      <c r="F58" s="596">
        <v>3434117</v>
      </c>
      <c r="G58" s="581">
        <v>1.8832058626270173E-2</v>
      </c>
      <c r="H58" s="594">
        <v>0</v>
      </c>
      <c r="I58" s="563">
        <v>0</v>
      </c>
      <c r="J58" s="595">
        <v>3400000</v>
      </c>
      <c r="K58" s="579">
        <v>1</v>
      </c>
      <c r="L58" s="596">
        <v>3400000</v>
      </c>
      <c r="M58" s="581">
        <v>1.8792406689303078E-2</v>
      </c>
      <c r="N58" s="35"/>
    </row>
    <row r="59" spans="1:14" s="11" customFormat="1" ht="44.25">
      <c r="A59" s="112" t="s">
        <v>57</v>
      </c>
      <c r="B59" s="575">
        <v>363148</v>
      </c>
      <c r="C59" s="563">
        <v>1</v>
      </c>
      <c r="D59" s="587">
        <v>0</v>
      </c>
      <c r="E59" s="579">
        <v>0</v>
      </c>
      <c r="F59" s="577">
        <v>363148</v>
      </c>
      <c r="G59" s="581">
        <v>1.9914360594041384E-3</v>
      </c>
      <c r="H59" s="575">
        <v>169000</v>
      </c>
      <c r="I59" s="563">
        <v>1</v>
      </c>
      <c r="J59" s="587">
        <v>0</v>
      </c>
      <c r="K59" s="579">
        <v>0</v>
      </c>
      <c r="L59" s="577">
        <v>169000</v>
      </c>
      <c r="M59" s="581">
        <v>9.3409315602712361E-4</v>
      </c>
      <c r="N59" s="35"/>
    </row>
    <row r="60" spans="1:14" s="11" customFormat="1" ht="44.25">
      <c r="A60" s="112" t="s">
        <v>58</v>
      </c>
      <c r="B60" s="575">
        <v>0</v>
      </c>
      <c r="C60" s="563">
        <v>0</v>
      </c>
      <c r="D60" s="587">
        <v>6722942</v>
      </c>
      <c r="E60" s="579">
        <v>1</v>
      </c>
      <c r="F60" s="577">
        <v>6722942</v>
      </c>
      <c r="G60" s="581">
        <v>3.6867362959681939E-2</v>
      </c>
      <c r="H60" s="575">
        <v>0</v>
      </c>
      <c r="I60" s="563">
        <v>0</v>
      </c>
      <c r="J60" s="587">
        <v>7802336</v>
      </c>
      <c r="K60" s="579">
        <v>1</v>
      </c>
      <c r="L60" s="577">
        <v>7802336</v>
      </c>
      <c r="M60" s="581">
        <v>4.3124903305467713E-2</v>
      </c>
      <c r="N60" s="35"/>
    </row>
    <row r="61" spans="1:14" s="11" customFormat="1" ht="44.25">
      <c r="A61" s="113" t="s">
        <v>59</v>
      </c>
      <c r="B61" s="575">
        <v>0</v>
      </c>
      <c r="C61" s="563">
        <v>0</v>
      </c>
      <c r="D61" s="587">
        <v>33966282</v>
      </c>
      <c r="E61" s="579">
        <v>1</v>
      </c>
      <c r="F61" s="577">
        <v>33966282</v>
      </c>
      <c r="G61" s="581">
        <v>0.18626477022781265</v>
      </c>
      <c r="H61" s="575">
        <v>0</v>
      </c>
      <c r="I61" s="563">
        <v>0</v>
      </c>
      <c r="J61" s="587">
        <v>33993336</v>
      </c>
      <c r="K61" s="579">
        <v>1</v>
      </c>
      <c r="L61" s="577">
        <v>33993336</v>
      </c>
      <c r="M61" s="581">
        <v>0.18788723377591976</v>
      </c>
      <c r="N61" s="35"/>
    </row>
    <row r="62" spans="1:14" s="11" customFormat="1" ht="44.25">
      <c r="A62" s="113" t="s">
        <v>60</v>
      </c>
      <c r="B62" s="575">
        <v>0</v>
      </c>
      <c r="C62" s="563">
        <v>0</v>
      </c>
      <c r="D62" s="587">
        <v>3113</v>
      </c>
      <c r="E62" s="579">
        <v>1</v>
      </c>
      <c r="F62" s="577">
        <v>3113</v>
      </c>
      <c r="G62" s="581">
        <v>1.7071112749967182E-5</v>
      </c>
      <c r="H62" s="575">
        <v>0</v>
      </c>
      <c r="I62" s="563">
        <v>0</v>
      </c>
      <c r="J62" s="587">
        <v>3000</v>
      </c>
      <c r="K62" s="579">
        <v>1</v>
      </c>
      <c r="L62" s="577">
        <v>3000</v>
      </c>
      <c r="M62" s="581">
        <v>1.6581535314090953E-5</v>
      </c>
      <c r="N62" s="35"/>
    </row>
    <row r="63" spans="1:14" s="11" customFormat="1" ht="44.25">
      <c r="A63" s="89" t="s">
        <v>61</v>
      </c>
      <c r="B63" s="575">
        <v>0</v>
      </c>
      <c r="C63" s="563">
        <v>0</v>
      </c>
      <c r="D63" s="587">
        <v>2388979</v>
      </c>
      <c r="E63" s="579">
        <v>1</v>
      </c>
      <c r="F63" s="577">
        <v>2388979</v>
      </c>
      <c r="G63" s="581">
        <v>1.3100716307839334E-2</v>
      </c>
      <c r="H63" s="575">
        <v>0</v>
      </c>
      <c r="I63" s="563">
        <v>0</v>
      </c>
      <c r="J63" s="587">
        <v>2400000</v>
      </c>
      <c r="K63" s="579">
        <v>1</v>
      </c>
      <c r="L63" s="577">
        <v>2400000</v>
      </c>
      <c r="M63" s="581">
        <v>1.3265228251272762E-2</v>
      </c>
      <c r="N63" s="35"/>
    </row>
    <row r="64" spans="1:14" s="11" customFormat="1" ht="44.25">
      <c r="A64" s="88" t="s">
        <v>62</v>
      </c>
      <c r="B64" s="575">
        <v>4042304</v>
      </c>
      <c r="C64" s="563">
        <v>0.99202293898928762</v>
      </c>
      <c r="D64" s="587">
        <v>32505</v>
      </c>
      <c r="E64" s="579">
        <v>3.8273461260851802E-3</v>
      </c>
      <c r="F64" s="577">
        <v>4074809</v>
      </c>
      <c r="G64" s="581">
        <v>2.2345494337803092E-2</v>
      </c>
      <c r="H64" s="575">
        <v>8492830</v>
      </c>
      <c r="I64" s="563">
        <v>0.99531222349443271</v>
      </c>
      <c r="J64" s="587">
        <v>40000</v>
      </c>
      <c r="K64" s="579">
        <v>4.6877765055673209E-3</v>
      </c>
      <c r="L64" s="577">
        <v>8532830</v>
      </c>
      <c r="M64" s="581">
        <v>4.7162473991378233E-2</v>
      </c>
      <c r="N64" s="35"/>
    </row>
    <row r="65" spans="1:14" s="85" customFormat="1" ht="45">
      <c r="A65" s="114" t="s">
        <v>63</v>
      </c>
      <c r="B65" s="602">
        <v>45056989</v>
      </c>
      <c r="C65" s="567">
        <v>0.4556807367917457</v>
      </c>
      <c r="D65" s="603">
        <v>53821426</v>
      </c>
      <c r="E65" s="599">
        <v>0.96221667250977616</v>
      </c>
      <c r="F65" s="602">
        <v>98878415</v>
      </c>
      <c r="G65" s="598">
        <v>0.54223082910473697</v>
      </c>
      <c r="H65" s="602">
        <v>55934830</v>
      </c>
      <c r="I65" s="567">
        <v>0.50458333738522754</v>
      </c>
      <c r="J65" s="603">
        <v>54918672</v>
      </c>
      <c r="K65" s="599">
        <v>0.49541666261477241</v>
      </c>
      <c r="L65" s="602">
        <v>110853502</v>
      </c>
      <c r="M65" s="598">
        <v>0.6127070860345506</v>
      </c>
      <c r="N65" s="84"/>
    </row>
    <row r="66" spans="1:14" s="11" customFormat="1" ht="45">
      <c r="A66" s="24" t="s">
        <v>64</v>
      </c>
      <c r="B66" s="582"/>
      <c r="C66" s="591" t="s">
        <v>4</v>
      </c>
      <c r="D66" s="587"/>
      <c r="E66" s="592" t="s">
        <v>4</v>
      </c>
      <c r="F66" s="577"/>
      <c r="G66" s="593" t="s">
        <v>4</v>
      </c>
      <c r="H66" s="582"/>
      <c r="I66" s="591" t="s">
        <v>4</v>
      </c>
      <c r="J66" s="587"/>
      <c r="K66" s="592" t="s">
        <v>4</v>
      </c>
      <c r="L66" s="577"/>
      <c r="M66" s="593" t="s">
        <v>4</v>
      </c>
    </row>
    <row r="67" spans="1:14" s="11" customFormat="1" ht="44.25">
      <c r="A67" s="115" t="s">
        <v>65</v>
      </c>
      <c r="B67" s="5">
        <v>0</v>
      </c>
      <c r="C67" s="52">
        <v>0</v>
      </c>
      <c r="D67" s="59">
        <v>0</v>
      </c>
      <c r="E67" s="54">
        <v>0</v>
      </c>
      <c r="F67" s="69">
        <v>0</v>
      </c>
      <c r="G67" s="56">
        <v>0</v>
      </c>
      <c r="H67" s="5">
        <v>0</v>
      </c>
      <c r="I67" s="52">
        <v>0</v>
      </c>
      <c r="J67" s="59">
        <v>0</v>
      </c>
      <c r="K67" s="54">
        <v>0</v>
      </c>
      <c r="L67" s="69">
        <v>0</v>
      </c>
      <c r="M67" s="56">
        <v>0</v>
      </c>
    </row>
    <row r="68" spans="1:14" s="11" customFormat="1" ht="44.25">
      <c r="A68" s="41" t="s">
        <v>66</v>
      </c>
      <c r="B68" s="575">
        <v>0</v>
      </c>
      <c r="C68" s="563">
        <v>0</v>
      </c>
      <c r="D68" s="587">
        <v>0</v>
      </c>
      <c r="E68" s="579">
        <v>0</v>
      </c>
      <c r="F68" s="577">
        <v>0</v>
      </c>
      <c r="G68" s="581">
        <v>0</v>
      </c>
      <c r="H68" s="575">
        <v>0</v>
      </c>
      <c r="I68" s="563">
        <v>0</v>
      </c>
      <c r="J68" s="587">
        <v>0</v>
      </c>
      <c r="K68" s="579">
        <v>0</v>
      </c>
      <c r="L68" s="577">
        <v>0</v>
      </c>
      <c r="M68" s="581">
        <v>0</v>
      </c>
    </row>
    <row r="69" spans="1:14" s="11" customFormat="1" ht="45">
      <c r="A69" s="116" t="s">
        <v>67</v>
      </c>
      <c r="B69" s="582"/>
      <c r="C69" s="591" t="s">
        <v>4</v>
      </c>
      <c r="D69" s="587"/>
      <c r="E69" s="592" t="s">
        <v>4</v>
      </c>
      <c r="F69" s="577"/>
      <c r="G69" s="593" t="s">
        <v>4</v>
      </c>
      <c r="H69" s="582"/>
      <c r="I69" s="591" t="s">
        <v>4</v>
      </c>
      <c r="J69" s="587"/>
      <c r="K69" s="592" t="s">
        <v>4</v>
      </c>
      <c r="L69" s="577"/>
      <c r="M69" s="593" t="s">
        <v>4</v>
      </c>
    </row>
    <row r="70" spans="1:14" s="11" customFormat="1" ht="44.25">
      <c r="A70" s="89" t="s">
        <v>68</v>
      </c>
      <c r="B70" s="5">
        <v>0</v>
      </c>
      <c r="C70" s="52">
        <v>0</v>
      </c>
      <c r="D70" s="59">
        <v>9405731</v>
      </c>
      <c r="E70" s="54">
        <v>1</v>
      </c>
      <c r="F70" s="69">
        <v>9405731</v>
      </c>
      <c r="G70" s="56">
        <v>5.1579278636961635E-2</v>
      </c>
      <c r="H70" s="5">
        <v>0</v>
      </c>
      <c r="I70" s="52">
        <v>0</v>
      </c>
      <c r="J70" s="59">
        <v>9500000</v>
      </c>
      <c r="K70" s="54">
        <v>1</v>
      </c>
      <c r="L70" s="69">
        <v>9500000</v>
      </c>
      <c r="M70" s="56">
        <v>5.2508195161288011E-2</v>
      </c>
    </row>
    <row r="71" spans="1:14" s="11" customFormat="1" ht="44.25">
      <c r="A71" s="41" t="s">
        <v>69</v>
      </c>
      <c r="B71" s="575">
        <v>0</v>
      </c>
      <c r="C71" s="563">
        <v>0</v>
      </c>
      <c r="D71" s="587">
        <v>14516891</v>
      </c>
      <c r="E71" s="579">
        <v>1</v>
      </c>
      <c r="F71" s="577">
        <v>14516891</v>
      </c>
      <c r="G71" s="581">
        <v>7.9607929020232518E-2</v>
      </c>
      <c r="H71" s="575">
        <v>0</v>
      </c>
      <c r="I71" s="563">
        <v>0</v>
      </c>
      <c r="J71" s="587">
        <v>14460000</v>
      </c>
      <c r="K71" s="579">
        <v>1</v>
      </c>
      <c r="L71" s="577">
        <v>14460000</v>
      </c>
      <c r="M71" s="581">
        <v>7.9923000213918391E-2</v>
      </c>
    </row>
    <row r="72" spans="1:14" s="85" customFormat="1" ht="45">
      <c r="A72" s="86" t="s">
        <v>70</v>
      </c>
      <c r="B72" s="620">
        <v>0</v>
      </c>
      <c r="C72" s="567">
        <v>0</v>
      </c>
      <c r="D72" s="607">
        <v>23922622</v>
      </c>
      <c r="E72" s="599">
        <v>1</v>
      </c>
      <c r="F72" s="615">
        <v>23922622</v>
      </c>
      <c r="G72" s="721">
        <v>0.13118720765719416</v>
      </c>
      <c r="H72" s="614">
        <v>0</v>
      </c>
      <c r="I72" s="723">
        <v>0</v>
      </c>
      <c r="J72" s="603">
        <v>23960000</v>
      </c>
      <c r="K72" s="724">
        <v>1</v>
      </c>
      <c r="L72" s="615">
        <v>23960000</v>
      </c>
      <c r="M72" s="598">
        <v>0.1324311953752064</v>
      </c>
    </row>
    <row r="73" spans="1:14" s="85" customFormat="1" ht="45">
      <c r="A73" s="86" t="s">
        <v>71</v>
      </c>
      <c r="B73" s="620">
        <v>0</v>
      </c>
      <c r="C73" s="599">
        <v>0</v>
      </c>
      <c r="D73" s="606">
        <v>0</v>
      </c>
      <c r="E73" s="599">
        <v>0</v>
      </c>
      <c r="F73" s="722">
        <v>0</v>
      </c>
      <c r="G73" s="598">
        <v>0</v>
      </c>
      <c r="H73" s="620">
        <v>0</v>
      </c>
      <c r="I73" s="599">
        <v>0</v>
      </c>
      <c r="J73" s="606">
        <v>0</v>
      </c>
      <c r="K73" s="599">
        <v>0</v>
      </c>
      <c r="L73" s="725">
        <v>0</v>
      </c>
      <c r="M73" s="598">
        <v>0</v>
      </c>
    </row>
    <row r="74" spans="1:14" s="85" customFormat="1" ht="45.75" thickBot="1">
      <c r="A74" s="119" t="s">
        <v>72</v>
      </c>
      <c r="B74" s="636">
        <v>103436470</v>
      </c>
      <c r="C74" s="723">
        <v>0.56722635458676451</v>
      </c>
      <c r="D74" s="770">
        <v>78918368</v>
      </c>
      <c r="E74" s="724">
        <v>0.43277364541323549</v>
      </c>
      <c r="F74" s="770">
        <v>182354838</v>
      </c>
      <c r="G74" s="774">
        <v>1</v>
      </c>
      <c r="H74" s="630">
        <v>100155147</v>
      </c>
      <c r="I74" s="723">
        <v>0.55357536895615678</v>
      </c>
      <c r="J74" s="770">
        <v>80768992</v>
      </c>
      <c r="K74" s="724">
        <v>0.44642463104384317</v>
      </c>
      <c r="L74" s="770">
        <v>180924139</v>
      </c>
      <c r="M74" s="721">
        <v>1</v>
      </c>
    </row>
    <row r="75" spans="1:14" ht="45" thickTop="1">
      <c r="A75" s="130"/>
      <c r="B75" s="5"/>
      <c r="C75" s="22"/>
      <c r="D75" s="5"/>
      <c r="E75" s="22"/>
      <c r="F75" s="5"/>
      <c r="G75" s="22"/>
      <c r="H75" s="5"/>
      <c r="I75" s="22"/>
      <c r="J75" s="5"/>
      <c r="K75" s="22"/>
      <c r="L75" s="5"/>
      <c r="M75" s="23"/>
    </row>
    <row r="76" spans="1:14" s="11" customFormat="1" ht="44.25">
      <c r="A76" s="4" t="s">
        <v>4</v>
      </c>
      <c r="B76" s="5"/>
      <c r="C76" s="22"/>
      <c r="D76" s="5"/>
      <c r="E76" s="22"/>
      <c r="F76" s="5"/>
      <c r="G76" s="22"/>
      <c r="H76" s="5"/>
      <c r="I76" s="22"/>
      <c r="J76" s="5"/>
      <c r="K76" s="22"/>
      <c r="L76" s="5"/>
      <c r="M76" s="23"/>
    </row>
    <row r="77" spans="1:14" s="11" customFormat="1" ht="44.25">
      <c r="A77" s="4" t="s">
        <v>73</v>
      </c>
      <c r="B77" s="368">
        <v>5059234</v>
      </c>
      <c r="C77" s="775"/>
      <c r="D77" s="355"/>
      <c r="E77" s="775"/>
      <c r="F77" s="355"/>
      <c r="G77" s="776"/>
      <c r="H77" s="368"/>
      <c r="I77" s="775"/>
      <c r="J77" s="355"/>
      <c r="K77" s="775"/>
      <c r="L77" s="355"/>
      <c r="M77" s="776"/>
    </row>
    <row r="78" spans="1:14" ht="45.75" thickBot="1">
      <c r="B78" s="777">
        <v>98377236</v>
      </c>
      <c r="C78" s="778"/>
      <c r="D78" s="779"/>
      <c r="E78" s="778"/>
      <c r="F78" s="779"/>
      <c r="G78" s="780"/>
      <c r="H78" s="781"/>
      <c r="I78" s="778"/>
      <c r="J78" s="779"/>
      <c r="K78" s="778"/>
      <c r="L78" s="779"/>
      <c r="M78" s="780"/>
    </row>
    <row r="79" spans="1:14" ht="15.75" thickTop="1"/>
  </sheetData>
  <pageMargins left="0.28999999999999998" right="0.26" top="0.45" bottom="0.3" header="0.3" footer="0.54"/>
  <pageSetup scale="1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7"/>
  <sheetViews>
    <sheetView topLeftCell="A4" zoomScale="30" zoomScaleNormal="30" workbookViewId="0">
      <selection activeCell="I24" sqref="I24"/>
    </sheetView>
  </sheetViews>
  <sheetFormatPr defaultColWidth="12.42578125" defaultRowHeight="15"/>
  <cols>
    <col min="1" max="1" width="186.7109375" style="133" customWidth="1"/>
    <col min="2" max="2" width="56.42578125" style="134" customWidth="1"/>
    <col min="3" max="3" width="45.5703125" style="133" customWidth="1"/>
    <col min="4" max="4" width="45.5703125" style="134" customWidth="1"/>
    <col min="5" max="5" width="45.5703125" style="133" customWidth="1"/>
    <col min="6" max="6" width="45.5703125" style="134" customWidth="1"/>
    <col min="7" max="7" width="45.5703125" style="133" customWidth="1"/>
    <col min="8" max="8" width="54.7109375" style="134" customWidth="1"/>
    <col min="9" max="9" width="45.5703125" style="133" customWidth="1"/>
    <col min="10" max="10" width="45.5703125" style="134" customWidth="1"/>
    <col min="11" max="11" width="45.5703125" style="133" customWidth="1"/>
    <col min="12" max="12" width="45.5703125" style="134" customWidth="1"/>
    <col min="13" max="13" width="45.5703125" style="133" customWidth="1"/>
    <col min="14" max="256" width="12.42578125" style="133"/>
    <col min="257" max="257" width="186.7109375" style="133" customWidth="1"/>
    <col min="258" max="258" width="56.42578125" style="133" customWidth="1"/>
    <col min="259" max="263" width="45.5703125" style="133" customWidth="1"/>
    <col min="264" max="264" width="54.7109375" style="133" customWidth="1"/>
    <col min="265" max="269" width="45.5703125" style="133" customWidth="1"/>
    <col min="270" max="512" width="12.42578125" style="133"/>
    <col min="513" max="513" width="186.7109375" style="133" customWidth="1"/>
    <col min="514" max="514" width="56.42578125" style="133" customWidth="1"/>
    <col min="515" max="519" width="45.5703125" style="133" customWidth="1"/>
    <col min="520" max="520" width="54.7109375" style="133" customWidth="1"/>
    <col min="521" max="525" width="45.5703125" style="133" customWidth="1"/>
    <col min="526" max="768" width="12.42578125" style="133"/>
    <col min="769" max="769" width="186.7109375" style="133" customWidth="1"/>
    <col min="770" max="770" width="56.42578125" style="133" customWidth="1"/>
    <col min="771" max="775" width="45.5703125" style="133" customWidth="1"/>
    <col min="776" max="776" width="54.7109375" style="133" customWidth="1"/>
    <col min="777" max="781" width="45.5703125" style="133" customWidth="1"/>
    <col min="782" max="1024" width="12.42578125" style="133"/>
    <col min="1025" max="1025" width="186.7109375" style="133" customWidth="1"/>
    <col min="1026" max="1026" width="56.42578125" style="133" customWidth="1"/>
    <col min="1027" max="1031" width="45.5703125" style="133" customWidth="1"/>
    <col min="1032" max="1032" width="54.7109375" style="133" customWidth="1"/>
    <col min="1033" max="1037" width="45.5703125" style="133" customWidth="1"/>
    <col min="1038" max="1280" width="12.42578125" style="133"/>
    <col min="1281" max="1281" width="186.7109375" style="133" customWidth="1"/>
    <col min="1282" max="1282" width="56.42578125" style="133" customWidth="1"/>
    <col min="1283" max="1287" width="45.5703125" style="133" customWidth="1"/>
    <col min="1288" max="1288" width="54.7109375" style="133" customWidth="1"/>
    <col min="1289" max="1293" width="45.5703125" style="133" customWidth="1"/>
    <col min="1294" max="1536" width="12.42578125" style="133"/>
    <col min="1537" max="1537" width="186.7109375" style="133" customWidth="1"/>
    <col min="1538" max="1538" width="56.42578125" style="133" customWidth="1"/>
    <col min="1539" max="1543" width="45.5703125" style="133" customWidth="1"/>
    <col min="1544" max="1544" width="54.7109375" style="133" customWidth="1"/>
    <col min="1545" max="1549" width="45.5703125" style="133" customWidth="1"/>
    <col min="1550" max="1792" width="12.42578125" style="133"/>
    <col min="1793" max="1793" width="186.7109375" style="133" customWidth="1"/>
    <col min="1794" max="1794" width="56.42578125" style="133" customWidth="1"/>
    <col min="1795" max="1799" width="45.5703125" style="133" customWidth="1"/>
    <col min="1800" max="1800" width="54.7109375" style="133" customWidth="1"/>
    <col min="1801" max="1805" width="45.5703125" style="133" customWidth="1"/>
    <col min="1806" max="2048" width="12.42578125" style="133"/>
    <col min="2049" max="2049" width="186.7109375" style="133" customWidth="1"/>
    <col min="2050" max="2050" width="56.42578125" style="133" customWidth="1"/>
    <col min="2051" max="2055" width="45.5703125" style="133" customWidth="1"/>
    <col min="2056" max="2056" width="54.7109375" style="133" customWidth="1"/>
    <col min="2057" max="2061" width="45.5703125" style="133" customWidth="1"/>
    <col min="2062" max="2304" width="12.42578125" style="133"/>
    <col min="2305" max="2305" width="186.7109375" style="133" customWidth="1"/>
    <col min="2306" max="2306" width="56.42578125" style="133" customWidth="1"/>
    <col min="2307" max="2311" width="45.5703125" style="133" customWidth="1"/>
    <col min="2312" max="2312" width="54.7109375" style="133" customWidth="1"/>
    <col min="2313" max="2317" width="45.5703125" style="133" customWidth="1"/>
    <col min="2318" max="2560" width="12.42578125" style="133"/>
    <col min="2561" max="2561" width="186.7109375" style="133" customWidth="1"/>
    <col min="2562" max="2562" width="56.42578125" style="133" customWidth="1"/>
    <col min="2563" max="2567" width="45.5703125" style="133" customWidth="1"/>
    <col min="2568" max="2568" width="54.7109375" style="133" customWidth="1"/>
    <col min="2569" max="2573" width="45.5703125" style="133" customWidth="1"/>
    <col min="2574" max="2816" width="12.42578125" style="133"/>
    <col min="2817" max="2817" width="186.7109375" style="133" customWidth="1"/>
    <col min="2818" max="2818" width="56.42578125" style="133" customWidth="1"/>
    <col min="2819" max="2823" width="45.5703125" style="133" customWidth="1"/>
    <col min="2824" max="2824" width="54.7109375" style="133" customWidth="1"/>
    <col min="2825" max="2829" width="45.5703125" style="133" customWidth="1"/>
    <col min="2830" max="3072" width="12.42578125" style="133"/>
    <col min="3073" max="3073" width="186.7109375" style="133" customWidth="1"/>
    <col min="3074" max="3074" width="56.42578125" style="133" customWidth="1"/>
    <col min="3075" max="3079" width="45.5703125" style="133" customWidth="1"/>
    <col min="3080" max="3080" width="54.7109375" style="133" customWidth="1"/>
    <col min="3081" max="3085" width="45.5703125" style="133" customWidth="1"/>
    <col min="3086" max="3328" width="12.42578125" style="133"/>
    <col min="3329" max="3329" width="186.7109375" style="133" customWidth="1"/>
    <col min="3330" max="3330" width="56.42578125" style="133" customWidth="1"/>
    <col min="3331" max="3335" width="45.5703125" style="133" customWidth="1"/>
    <col min="3336" max="3336" width="54.7109375" style="133" customWidth="1"/>
    <col min="3337" max="3341" width="45.5703125" style="133" customWidth="1"/>
    <col min="3342" max="3584" width="12.42578125" style="133"/>
    <col min="3585" max="3585" width="186.7109375" style="133" customWidth="1"/>
    <col min="3586" max="3586" width="56.42578125" style="133" customWidth="1"/>
    <col min="3587" max="3591" width="45.5703125" style="133" customWidth="1"/>
    <col min="3592" max="3592" width="54.7109375" style="133" customWidth="1"/>
    <col min="3593" max="3597" width="45.5703125" style="133" customWidth="1"/>
    <col min="3598" max="3840" width="12.42578125" style="133"/>
    <col min="3841" max="3841" width="186.7109375" style="133" customWidth="1"/>
    <col min="3842" max="3842" width="56.42578125" style="133" customWidth="1"/>
    <col min="3843" max="3847" width="45.5703125" style="133" customWidth="1"/>
    <col min="3848" max="3848" width="54.7109375" style="133" customWidth="1"/>
    <col min="3849" max="3853" width="45.5703125" style="133" customWidth="1"/>
    <col min="3854" max="4096" width="12.42578125" style="133"/>
    <col min="4097" max="4097" width="186.7109375" style="133" customWidth="1"/>
    <col min="4098" max="4098" width="56.42578125" style="133" customWidth="1"/>
    <col min="4099" max="4103" width="45.5703125" style="133" customWidth="1"/>
    <col min="4104" max="4104" width="54.7109375" style="133" customWidth="1"/>
    <col min="4105" max="4109" width="45.5703125" style="133" customWidth="1"/>
    <col min="4110" max="4352" width="12.42578125" style="133"/>
    <col min="4353" max="4353" width="186.7109375" style="133" customWidth="1"/>
    <col min="4354" max="4354" width="56.42578125" style="133" customWidth="1"/>
    <col min="4355" max="4359" width="45.5703125" style="133" customWidth="1"/>
    <col min="4360" max="4360" width="54.7109375" style="133" customWidth="1"/>
    <col min="4361" max="4365" width="45.5703125" style="133" customWidth="1"/>
    <col min="4366" max="4608" width="12.42578125" style="133"/>
    <col min="4609" max="4609" width="186.7109375" style="133" customWidth="1"/>
    <col min="4610" max="4610" width="56.42578125" style="133" customWidth="1"/>
    <col min="4611" max="4615" width="45.5703125" style="133" customWidth="1"/>
    <col min="4616" max="4616" width="54.7109375" style="133" customWidth="1"/>
    <col min="4617" max="4621" width="45.5703125" style="133" customWidth="1"/>
    <col min="4622" max="4864" width="12.42578125" style="133"/>
    <col min="4865" max="4865" width="186.7109375" style="133" customWidth="1"/>
    <col min="4866" max="4866" width="56.42578125" style="133" customWidth="1"/>
    <col min="4867" max="4871" width="45.5703125" style="133" customWidth="1"/>
    <col min="4872" max="4872" width="54.7109375" style="133" customWidth="1"/>
    <col min="4873" max="4877" width="45.5703125" style="133" customWidth="1"/>
    <col min="4878" max="5120" width="12.42578125" style="133"/>
    <col min="5121" max="5121" width="186.7109375" style="133" customWidth="1"/>
    <col min="5122" max="5122" width="56.42578125" style="133" customWidth="1"/>
    <col min="5123" max="5127" width="45.5703125" style="133" customWidth="1"/>
    <col min="5128" max="5128" width="54.7109375" style="133" customWidth="1"/>
    <col min="5129" max="5133" width="45.5703125" style="133" customWidth="1"/>
    <col min="5134" max="5376" width="12.42578125" style="133"/>
    <col min="5377" max="5377" width="186.7109375" style="133" customWidth="1"/>
    <col min="5378" max="5378" width="56.42578125" style="133" customWidth="1"/>
    <col min="5379" max="5383" width="45.5703125" style="133" customWidth="1"/>
    <col min="5384" max="5384" width="54.7109375" style="133" customWidth="1"/>
    <col min="5385" max="5389" width="45.5703125" style="133" customWidth="1"/>
    <col min="5390" max="5632" width="12.42578125" style="133"/>
    <col min="5633" max="5633" width="186.7109375" style="133" customWidth="1"/>
    <col min="5634" max="5634" width="56.42578125" style="133" customWidth="1"/>
    <col min="5635" max="5639" width="45.5703125" style="133" customWidth="1"/>
    <col min="5640" max="5640" width="54.7109375" style="133" customWidth="1"/>
    <col min="5641" max="5645" width="45.5703125" style="133" customWidth="1"/>
    <col min="5646" max="5888" width="12.42578125" style="133"/>
    <col min="5889" max="5889" width="186.7109375" style="133" customWidth="1"/>
    <col min="5890" max="5890" width="56.42578125" style="133" customWidth="1"/>
    <col min="5891" max="5895" width="45.5703125" style="133" customWidth="1"/>
    <col min="5896" max="5896" width="54.7109375" style="133" customWidth="1"/>
    <col min="5897" max="5901" width="45.5703125" style="133" customWidth="1"/>
    <col min="5902" max="6144" width="12.42578125" style="133"/>
    <col min="6145" max="6145" width="186.7109375" style="133" customWidth="1"/>
    <col min="6146" max="6146" width="56.42578125" style="133" customWidth="1"/>
    <col min="6147" max="6151" width="45.5703125" style="133" customWidth="1"/>
    <col min="6152" max="6152" width="54.7109375" style="133" customWidth="1"/>
    <col min="6153" max="6157" width="45.5703125" style="133" customWidth="1"/>
    <col min="6158" max="6400" width="12.42578125" style="133"/>
    <col min="6401" max="6401" width="186.7109375" style="133" customWidth="1"/>
    <col min="6402" max="6402" width="56.42578125" style="133" customWidth="1"/>
    <col min="6403" max="6407" width="45.5703125" style="133" customWidth="1"/>
    <col min="6408" max="6408" width="54.7109375" style="133" customWidth="1"/>
    <col min="6409" max="6413" width="45.5703125" style="133" customWidth="1"/>
    <col min="6414" max="6656" width="12.42578125" style="133"/>
    <col min="6657" max="6657" width="186.7109375" style="133" customWidth="1"/>
    <col min="6658" max="6658" width="56.42578125" style="133" customWidth="1"/>
    <col min="6659" max="6663" width="45.5703125" style="133" customWidth="1"/>
    <col min="6664" max="6664" width="54.7109375" style="133" customWidth="1"/>
    <col min="6665" max="6669" width="45.5703125" style="133" customWidth="1"/>
    <col min="6670" max="6912" width="12.42578125" style="133"/>
    <col min="6913" max="6913" width="186.7109375" style="133" customWidth="1"/>
    <col min="6914" max="6914" width="56.42578125" style="133" customWidth="1"/>
    <col min="6915" max="6919" width="45.5703125" style="133" customWidth="1"/>
    <col min="6920" max="6920" width="54.7109375" style="133" customWidth="1"/>
    <col min="6921" max="6925" width="45.5703125" style="133" customWidth="1"/>
    <col min="6926" max="7168" width="12.42578125" style="133"/>
    <col min="7169" max="7169" width="186.7109375" style="133" customWidth="1"/>
    <col min="7170" max="7170" width="56.42578125" style="133" customWidth="1"/>
    <col min="7171" max="7175" width="45.5703125" style="133" customWidth="1"/>
    <col min="7176" max="7176" width="54.7109375" style="133" customWidth="1"/>
    <col min="7177" max="7181" width="45.5703125" style="133" customWidth="1"/>
    <col min="7182" max="7424" width="12.42578125" style="133"/>
    <col min="7425" max="7425" width="186.7109375" style="133" customWidth="1"/>
    <col min="7426" max="7426" width="56.42578125" style="133" customWidth="1"/>
    <col min="7427" max="7431" width="45.5703125" style="133" customWidth="1"/>
    <col min="7432" max="7432" width="54.7109375" style="133" customWidth="1"/>
    <col min="7433" max="7437" width="45.5703125" style="133" customWidth="1"/>
    <col min="7438" max="7680" width="12.42578125" style="133"/>
    <col min="7681" max="7681" width="186.7109375" style="133" customWidth="1"/>
    <col min="7682" max="7682" width="56.42578125" style="133" customWidth="1"/>
    <col min="7683" max="7687" width="45.5703125" style="133" customWidth="1"/>
    <col min="7688" max="7688" width="54.7109375" style="133" customWidth="1"/>
    <col min="7689" max="7693" width="45.5703125" style="133" customWidth="1"/>
    <col min="7694" max="7936" width="12.42578125" style="133"/>
    <col min="7937" max="7937" width="186.7109375" style="133" customWidth="1"/>
    <col min="7938" max="7938" width="56.42578125" style="133" customWidth="1"/>
    <col min="7939" max="7943" width="45.5703125" style="133" customWidth="1"/>
    <col min="7944" max="7944" width="54.7109375" style="133" customWidth="1"/>
    <col min="7945" max="7949" width="45.5703125" style="133" customWidth="1"/>
    <col min="7950" max="8192" width="12.42578125" style="133"/>
    <col min="8193" max="8193" width="186.7109375" style="133" customWidth="1"/>
    <col min="8194" max="8194" width="56.42578125" style="133" customWidth="1"/>
    <col min="8195" max="8199" width="45.5703125" style="133" customWidth="1"/>
    <col min="8200" max="8200" width="54.7109375" style="133" customWidth="1"/>
    <col min="8201" max="8205" width="45.5703125" style="133" customWidth="1"/>
    <col min="8206" max="8448" width="12.42578125" style="133"/>
    <col min="8449" max="8449" width="186.7109375" style="133" customWidth="1"/>
    <col min="8450" max="8450" width="56.42578125" style="133" customWidth="1"/>
    <col min="8451" max="8455" width="45.5703125" style="133" customWidth="1"/>
    <col min="8456" max="8456" width="54.7109375" style="133" customWidth="1"/>
    <col min="8457" max="8461" width="45.5703125" style="133" customWidth="1"/>
    <col min="8462" max="8704" width="12.42578125" style="133"/>
    <col min="8705" max="8705" width="186.7109375" style="133" customWidth="1"/>
    <col min="8706" max="8706" width="56.42578125" style="133" customWidth="1"/>
    <col min="8707" max="8711" width="45.5703125" style="133" customWidth="1"/>
    <col min="8712" max="8712" width="54.7109375" style="133" customWidth="1"/>
    <col min="8713" max="8717" width="45.5703125" style="133" customWidth="1"/>
    <col min="8718" max="8960" width="12.42578125" style="133"/>
    <col min="8961" max="8961" width="186.7109375" style="133" customWidth="1"/>
    <col min="8962" max="8962" width="56.42578125" style="133" customWidth="1"/>
    <col min="8963" max="8967" width="45.5703125" style="133" customWidth="1"/>
    <col min="8968" max="8968" width="54.7109375" style="133" customWidth="1"/>
    <col min="8969" max="8973" width="45.5703125" style="133" customWidth="1"/>
    <col min="8974" max="9216" width="12.42578125" style="133"/>
    <col min="9217" max="9217" width="186.7109375" style="133" customWidth="1"/>
    <col min="9218" max="9218" width="56.42578125" style="133" customWidth="1"/>
    <col min="9219" max="9223" width="45.5703125" style="133" customWidth="1"/>
    <col min="9224" max="9224" width="54.7109375" style="133" customWidth="1"/>
    <col min="9225" max="9229" width="45.5703125" style="133" customWidth="1"/>
    <col min="9230" max="9472" width="12.42578125" style="133"/>
    <col min="9473" max="9473" width="186.7109375" style="133" customWidth="1"/>
    <col min="9474" max="9474" width="56.42578125" style="133" customWidth="1"/>
    <col min="9475" max="9479" width="45.5703125" style="133" customWidth="1"/>
    <col min="9480" max="9480" width="54.7109375" style="133" customWidth="1"/>
    <col min="9481" max="9485" width="45.5703125" style="133" customWidth="1"/>
    <col min="9486" max="9728" width="12.42578125" style="133"/>
    <col min="9729" max="9729" width="186.7109375" style="133" customWidth="1"/>
    <col min="9730" max="9730" width="56.42578125" style="133" customWidth="1"/>
    <col min="9731" max="9735" width="45.5703125" style="133" customWidth="1"/>
    <col min="9736" max="9736" width="54.7109375" style="133" customWidth="1"/>
    <col min="9737" max="9741" width="45.5703125" style="133" customWidth="1"/>
    <col min="9742" max="9984" width="12.42578125" style="133"/>
    <col min="9985" max="9985" width="186.7109375" style="133" customWidth="1"/>
    <col min="9986" max="9986" width="56.42578125" style="133" customWidth="1"/>
    <col min="9987" max="9991" width="45.5703125" style="133" customWidth="1"/>
    <col min="9992" max="9992" width="54.7109375" style="133" customWidth="1"/>
    <col min="9993" max="9997" width="45.5703125" style="133" customWidth="1"/>
    <col min="9998" max="10240" width="12.42578125" style="133"/>
    <col min="10241" max="10241" width="186.7109375" style="133" customWidth="1"/>
    <col min="10242" max="10242" width="56.42578125" style="133" customWidth="1"/>
    <col min="10243" max="10247" width="45.5703125" style="133" customWidth="1"/>
    <col min="10248" max="10248" width="54.7109375" style="133" customWidth="1"/>
    <col min="10249" max="10253" width="45.5703125" style="133" customWidth="1"/>
    <col min="10254" max="10496" width="12.42578125" style="133"/>
    <col min="10497" max="10497" width="186.7109375" style="133" customWidth="1"/>
    <col min="10498" max="10498" width="56.42578125" style="133" customWidth="1"/>
    <col min="10499" max="10503" width="45.5703125" style="133" customWidth="1"/>
    <col min="10504" max="10504" width="54.7109375" style="133" customWidth="1"/>
    <col min="10505" max="10509" width="45.5703125" style="133" customWidth="1"/>
    <col min="10510" max="10752" width="12.42578125" style="133"/>
    <col min="10753" max="10753" width="186.7109375" style="133" customWidth="1"/>
    <col min="10754" max="10754" width="56.42578125" style="133" customWidth="1"/>
    <col min="10755" max="10759" width="45.5703125" style="133" customWidth="1"/>
    <col min="10760" max="10760" width="54.7109375" style="133" customWidth="1"/>
    <col min="10761" max="10765" width="45.5703125" style="133" customWidth="1"/>
    <col min="10766" max="11008" width="12.42578125" style="133"/>
    <col min="11009" max="11009" width="186.7109375" style="133" customWidth="1"/>
    <col min="11010" max="11010" width="56.42578125" style="133" customWidth="1"/>
    <col min="11011" max="11015" width="45.5703125" style="133" customWidth="1"/>
    <col min="11016" max="11016" width="54.7109375" style="133" customWidth="1"/>
    <col min="11017" max="11021" width="45.5703125" style="133" customWidth="1"/>
    <col min="11022" max="11264" width="12.42578125" style="133"/>
    <col min="11265" max="11265" width="186.7109375" style="133" customWidth="1"/>
    <col min="11266" max="11266" width="56.42578125" style="133" customWidth="1"/>
    <col min="11267" max="11271" width="45.5703125" style="133" customWidth="1"/>
    <col min="11272" max="11272" width="54.7109375" style="133" customWidth="1"/>
    <col min="11273" max="11277" width="45.5703125" style="133" customWidth="1"/>
    <col min="11278" max="11520" width="12.42578125" style="133"/>
    <col min="11521" max="11521" width="186.7109375" style="133" customWidth="1"/>
    <col min="11522" max="11522" width="56.42578125" style="133" customWidth="1"/>
    <col min="11523" max="11527" width="45.5703125" style="133" customWidth="1"/>
    <col min="11528" max="11528" width="54.7109375" style="133" customWidth="1"/>
    <col min="11529" max="11533" width="45.5703125" style="133" customWidth="1"/>
    <col min="11534" max="11776" width="12.42578125" style="133"/>
    <col min="11777" max="11777" width="186.7109375" style="133" customWidth="1"/>
    <col min="11778" max="11778" width="56.42578125" style="133" customWidth="1"/>
    <col min="11779" max="11783" width="45.5703125" style="133" customWidth="1"/>
    <col min="11784" max="11784" width="54.7109375" style="133" customWidth="1"/>
    <col min="11785" max="11789" width="45.5703125" style="133" customWidth="1"/>
    <col min="11790" max="12032" width="12.42578125" style="133"/>
    <col min="12033" max="12033" width="186.7109375" style="133" customWidth="1"/>
    <col min="12034" max="12034" width="56.42578125" style="133" customWidth="1"/>
    <col min="12035" max="12039" width="45.5703125" style="133" customWidth="1"/>
    <col min="12040" max="12040" width="54.7109375" style="133" customWidth="1"/>
    <col min="12041" max="12045" width="45.5703125" style="133" customWidth="1"/>
    <col min="12046" max="12288" width="12.42578125" style="133"/>
    <col min="12289" max="12289" width="186.7109375" style="133" customWidth="1"/>
    <col min="12290" max="12290" width="56.42578125" style="133" customWidth="1"/>
    <col min="12291" max="12295" width="45.5703125" style="133" customWidth="1"/>
    <col min="12296" max="12296" width="54.7109375" style="133" customWidth="1"/>
    <col min="12297" max="12301" width="45.5703125" style="133" customWidth="1"/>
    <col min="12302" max="12544" width="12.42578125" style="133"/>
    <col min="12545" max="12545" width="186.7109375" style="133" customWidth="1"/>
    <col min="12546" max="12546" width="56.42578125" style="133" customWidth="1"/>
    <col min="12547" max="12551" width="45.5703125" style="133" customWidth="1"/>
    <col min="12552" max="12552" width="54.7109375" style="133" customWidth="1"/>
    <col min="12553" max="12557" width="45.5703125" style="133" customWidth="1"/>
    <col min="12558" max="12800" width="12.42578125" style="133"/>
    <col min="12801" max="12801" width="186.7109375" style="133" customWidth="1"/>
    <col min="12802" max="12802" width="56.42578125" style="133" customWidth="1"/>
    <col min="12803" max="12807" width="45.5703125" style="133" customWidth="1"/>
    <col min="12808" max="12808" width="54.7109375" style="133" customWidth="1"/>
    <col min="12809" max="12813" width="45.5703125" style="133" customWidth="1"/>
    <col min="12814" max="13056" width="12.42578125" style="133"/>
    <col min="13057" max="13057" width="186.7109375" style="133" customWidth="1"/>
    <col min="13058" max="13058" width="56.42578125" style="133" customWidth="1"/>
    <col min="13059" max="13063" width="45.5703125" style="133" customWidth="1"/>
    <col min="13064" max="13064" width="54.7109375" style="133" customWidth="1"/>
    <col min="13065" max="13069" width="45.5703125" style="133" customWidth="1"/>
    <col min="13070" max="13312" width="12.42578125" style="133"/>
    <col min="13313" max="13313" width="186.7109375" style="133" customWidth="1"/>
    <col min="13314" max="13314" width="56.42578125" style="133" customWidth="1"/>
    <col min="13315" max="13319" width="45.5703125" style="133" customWidth="1"/>
    <col min="13320" max="13320" width="54.7109375" style="133" customWidth="1"/>
    <col min="13321" max="13325" width="45.5703125" style="133" customWidth="1"/>
    <col min="13326" max="13568" width="12.42578125" style="133"/>
    <col min="13569" max="13569" width="186.7109375" style="133" customWidth="1"/>
    <col min="13570" max="13570" width="56.42578125" style="133" customWidth="1"/>
    <col min="13571" max="13575" width="45.5703125" style="133" customWidth="1"/>
    <col min="13576" max="13576" width="54.7109375" style="133" customWidth="1"/>
    <col min="13577" max="13581" width="45.5703125" style="133" customWidth="1"/>
    <col min="13582" max="13824" width="12.42578125" style="133"/>
    <col min="13825" max="13825" width="186.7109375" style="133" customWidth="1"/>
    <col min="13826" max="13826" width="56.42578125" style="133" customWidth="1"/>
    <col min="13827" max="13831" width="45.5703125" style="133" customWidth="1"/>
    <col min="13832" max="13832" width="54.7109375" style="133" customWidth="1"/>
    <col min="13833" max="13837" width="45.5703125" style="133" customWidth="1"/>
    <col min="13838" max="14080" width="12.42578125" style="133"/>
    <col min="14081" max="14081" width="186.7109375" style="133" customWidth="1"/>
    <col min="14082" max="14082" width="56.42578125" style="133" customWidth="1"/>
    <col min="14083" max="14087" width="45.5703125" style="133" customWidth="1"/>
    <col min="14088" max="14088" width="54.7109375" style="133" customWidth="1"/>
    <col min="14089" max="14093" width="45.5703125" style="133" customWidth="1"/>
    <col min="14094" max="14336" width="12.42578125" style="133"/>
    <col min="14337" max="14337" width="186.7109375" style="133" customWidth="1"/>
    <col min="14338" max="14338" width="56.42578125" style="133" customWidth="1"/>
    <col min="14339" max="14343" width="45.5703125" style="133" customWidth="1"/>
    <col min="14344" max="14344" width="54.7109375" style="133" customWidth="1"/>
    <col min="14345" max="14349" width="45.5703125" style="133" customWidth="1"/>
    <col min="14350" max="14592" width="12.42578125" style="133"/>
    <col min="14593" max="14593" width="186.7109375" style="133" customWidth="1"/>
    <col min="14594" max="14594" width="56.42578125" style="133" customWidth="1"/>
    <col min="14595" max="14599" width="45.5703125" style="133" customWidth="1"/>
    <col min="14600" max="14600" width="54.7109375" style="133" customWidth="1"/>
    <col min="14601" max="14605" width="45.5703125" style="133" customWidth="1"/>
    <col min="14606" max="14848" width="12.42578125" style="133"/>
    <col min="14849" max="14849" width="186.7109375" style="133" customWidth="1"/>
    <col min="14850" max="14850" width="56.42578125" style="133" customWidth="1"/>
    <col min="14851" max="14855" width="45.5703125" style="133" customWidth="1"/>
    <col min="14856" max="14856" width="54.7109375" style="133" customWidth="1"/>
    <col min="14857" max="14861" width="45.5703125" style="133" customWidth="1"/>
    <col min="14862" max="15104" width="12.42578125" style="133"/>
    <col min="15105" max="15105" width="186.7109375" style="133" customWidth="1"/>
    <col min="15106" max="15106" width="56.42578125" style="133" customWidth="1"/>
    <col min="15107" max="15111" width="45.5703125" style="133" customWidth="1"/>
    <col min="15112" max="15112" width="54.7109375" style="133" customWidth="1"/>
    <col min="15113" max="15117" width="45.5703125" style="133" customWidth="1"/>
    <col min="15118" max="15360" width="12.42578125" style="133"/>
    <col min="15361" max="15361" width="186.7109375" style="133" customWidth="1"/>
    <col min="15362" max="15362" width="56.42578125" style="133" customWidth="1"/>
    <col min="15363" max="15367" width="45.5703125" style="133" customWidth="1"/>
    <col min="15368" max="15368" width="54.7109375" style="133" customWidth="1"/>
    <col min="15369" max="15373" width="45.5703125" style="133" customWidth="1"/>
    <col min="15374" max="15616" width="12.42578125" style="133"/>
    <col min="15617" max="15617" width="186.7109375" style="133" customWidth="1"/>
    <col min="15618" max="15618" width="56.42578125" style="133" customWidth="1"/>
    <col min="15619" max="15623" width="45.5703125" style="133" customWidth="1"/>
    <col min="15624" max="15624" width="54.7109375" style="133" customWidth="1"/>
    <col min="15625" max="15629" width="45.5703125" style="133" customWidth="1"/>
    <col min="15630" max="15872" width="12.42578125" style="133"/>
    <col min="15873" max="15873" width="186.7109375" style="133" customWidth="1"/>
    <col min="15874" max="15874" width="56.42578125" style="133" customWidth="1"/>
    <col min="15875" max="15879" width="45.5703125" style="133" customWidth="1"/>
    <col min="15880" max="15880" width="54.7109375" style="133" customWidth="1"/>
    <col min="15881" max="15885" width="45.5703125" style="133" customWidth="1"/>
    <col min="15886" max="16128" width="12.42578125" style="133"/>
    <col min="16129" max="16129" width="186.7109375" style="133" customWidth="1"/>
    <col min="16130" max="16130" width="56.42578125" style="133" customWidth="1"/>
    <col min="16131" max="16135" width="45.5703125" style="133" customWidth="1"/>
    <col min="16136" max="16136" width="54.7109375" style="133" customWidth="1"/>
    <col min="16137" max="16141" width="45.5703125" style="133" customWidth="1"/>
    <col min="16142" max="16384" width="12.42578125" style="133"/>
  </cols>
  <sheetData>
    <row r="1" spans="1:17" s="11" customFormat="1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tr">
        <f>[1]Revenue!B2</f>
        <v>University of Louisiana at Monroe</v>
      </c>
      <c r="L1" s="9"/>
      <c r="M1" s="8"/>
      <c r="N1" s="10"/>
      <c r="O1" s="10"/>
      <c r="P1" s="10"/>
      <c r="Q1" s="10"/>
    </row>
    <row r="2" spans="1:17" s="11" customFormat="1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s="11" customFormat="1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s="11" customFormat="1" ht="45" thickTop="1">
      <c r="A4" s="17"/>
      <c r="B4" s="18"/>
      <c r="C4" s="19"/>
      <c r="D4" s="18"/>
      <c r="E4" s="19"/>
      <c r="F4" s="18"/>
      <c r="G4" s="20"/>
      <c r="H4" s="18" t="s">
        <v>4</v>
      </c>
      <c r="I4" s="19"/>
      <c r="J4" s="18"/>
      <c r="K4" s="19"/>
      <c r="L4" s="18"/>
      <c r="M4" s="20"/>
    </row>
    <row r="5" spans="1:17" s="11" customFormat="1" ht="44.25">
      <c r="A5" s="21"/>
      <c r="B5" s="5"/>
      <c r="C5" s="22"/>
      <c r="D5" s="5"/>
      <c r="E5" s="22"/>
      <c r="F5" s="5"/>
      <c r="G5" s="23"/>
      <c r="H5" s="5"/>
      <c r="I5" s="22"/>
      <c r="J5" s="5"/>
      <c r="K5" s="22"/>
      <c r="L5" s="5"/>
      <c r="M5" s="23"/>
    </row>
    <row r="6" spans="1:17" s="11" customFormat="1" ht="45">
      <c r="A6" s="24"/>
      <c r="B6" s="25" t="s">
        <v>148</v>
      </c>
      <c r="C6" s="26"/>
      <c r="D6" s="27"/>
      <c r="E6" s="26"/>
      <c r="F6" s="27"/>
      <c r="G6" s="28"/>
      <c r="H6" s="25" t="s">
        <v>5</v>
      </c>
      <c r="I6" s="26"/>
      <c r="J6" s="27"/>
      <c r="K6" s="26"/>
      <c r="L6" s="27"/>
      <c r="M6" s="29" t="s">
        <v>4</v>
      </c>
    </row>
    <row r="7" spans="1:17" s="11" customFormat="1" ht="44.25">
      <c r="A7" s="21" t="s">
        <v>4</v>
      </c>
      <c r="B7" s="5" t="s">
        <v>4</v>
      </c>
      <c r="C7" s="22"/>
      <c r="D7" s="5" t="s">
        <v>4</v>
      </c>
      <c r="E7" s="22"/>
      <c r="F7" s="5" t="s">
        <v>4</v>
      </c>
      <c r="G7" s="23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 s="11" customFormat="1" ht="44.25">
      <c r="A8" s="21" t="s">
        <v>4</v>
      </c>
      <c r="B8" s="5" t="s">
        <v>4</v>
      </c>
      <c r="C8" s="22"/>
      <c r="D8" s="5" t="s">
        <v>4</v>
      </c>
      <c r="E8" s="22"/>
      <c r="F8" s="5" t="s">
        <v>4</v>
      </c>
      <c r="G8" s="23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s="11" customFormat="1" ht="45">
      <c r="A9" s="30" t="s">
        <v>4</v>
      </c>
      <c r="B9" s="570" t="s">
        <v>4</v>
      </c>
      <c r="C9" s="571" t="s">
        <v>6</v>
      </c>
      <c r="D9" s="572" t="s">
        <v>4</v>
      </c>
      <c r="E9" s="571" t="s">
        <v>6</v>
      </c>
      <c r="F9" s="572" t="s">
        <v>4</v>
      </c>
      <c r="G9" s="573" t="s">
        <v>6</v>
      </c>
      <c r="H9" s="31" t="s">
        <v>4</v>
      </c>
      <c r="I9" s="32" t="s">
        <v>6</v>
      </c>
      <c r="J9" s="33" t="s">
        <v>4</v>
      </c>
      <c r="K9" s="32" t="s">
        <v>6</v>
      </c>
      <c r="L9" s="33" t="s">
        <v>4</v>
      </c>
      <c r="M9" s="34" t="s">
        <v>6</v>
      </c>
      <c r="N9" s="35"/>
    </row>
    <row r="10" spans="1:17" s="11" customFormat="1" ht="45">
      <c r="A10" s="36" t="s">
        <v>7</v>
      </c>
      <c r="B10" s="37" t="s">
        <v>8</v>
      </c>
      <c r="C10" s="38" t="s">
        <v>9</v>
      </c>
      <c r="D10" s="39" t="s">
        <v>10</v>
      </c>
      <c r="E10" s="38" t="s">
        <v>9</v>
      </c>
      <c r="F10" s="39" t="s">
        <v>9</v>
      </c>
      <c r="G10" s="40" t="s">
        <v>9</v>
      </c>
      <c r="H10" s="37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35"/>
    </row>
    <row r="11" spans="1:17" s="11" customFormat="1" ht="44.25">
      <c r="A11" s="41" t="s">
        <v>11</v>
      </c>
      <c r="B11" s="575" t="s">
        <v>4</v>
      </c>
      <c r="C11" s="576"/>
      <c r="D11" s="577" t="s">
        <v>4</v>
      </c>
      <c r="E11" s="576"/>
      <c r="F11" s="577" t="s">
        <v>4</v>
      </c>
      <c r="G11" s="578"/>
      <c r="H11" s="42" t="s">
        <v>4</v>
      </c>
      <c r="I11" s="43"/>
      <c r="J11" s="44" t="s">
        <v>4</v>
      </c>
      <c r="K11" s="43"/>
      <c r="L11" s="44" t="s">
        <v>4</v>
      </c>
      <c r="M11" s="45" t="s">
        <v>11</v>
      </c>
      <c r="N11" s="35"/>
    </row>
    <row r="12" spans="1:17" s="11" customFormat="1" ht="45">
      <c r="A12" s="24" t="s">
        <v>12</v>
      </c>
      <c r="B12" s="46" t="s">
        <v>4</v>
      </c>
      <c r="C12" s="47" t="s">
        <v>4</v>
      </c>
      <c r="D12" s="48"/>
      <c r="E12" s="49"/>
      <c r="F12" s="48"/>
      <c r="G12" s="50"/>
      <c r="H12" s="46"/>
      <c r="I12" s="49"/>
      <c r="J12" s="48"/>
      <c r="K12" s="49"/>
      <c r="L12" s="48"/>
      <c r="M12" s="50"/>
      <c r="N12" s="35"/>
    </row>
    <row r="13" spans="1:17" s="10" customFormat="1" ht="44.25">
      <c r="A13" s="51" t="s">
        <v>13</v>
      </c>
      <c r="B13" s="9">
        <v>38994843</v>
      </c>
      <c r="C13" s="52">
        <v>1</v>
      </c>
      <c r="D13" s="53">
        <v>0</v>
      </c>
      <c r="E13" s="54">
        <v>0</v>
      </c>
      <c r="F13" s="55">
        <v>38994843</v>
      </c>
      <c r="G13" s="56">
        <v>0.27598870547328608</v>
      </c>
      <c r="H13" s="9">
        <f>[1]Revenue!J31</f>
        <v>35703648</v>
      </c>
      <c r="I13" s="52">
        <f t="shared" ref="I13:I33" si="0">IF(ISBLANK(H13),"  ",IF(L13&gt;0,H13/L13,IF(H13&gt;0,1,0)))</f>
        <v>1</v>
      </c>
      <c r="J13" s="53">
        <f>[1]Revenue!K31</f>
        <v>0</v>
      </c>
      <c r="K13" s="54">
        <f>IF(ISBLANK(J13),"  ",IF(L13&gt;0,J13/L13,IF(J13&gt;0,1,0)))</f>
        <v>0</v>
      </c>
      <c r="L13" s="55">
        <f>J13+H13</f>
        <v>35703648</v>
      </c>
      <c r="M13" s="56">
        <f>IF(ISBLANK(L13),"  ",IF(L74&gt;0,L13/L74,IF(L13&gt;0,1,0)))</f>
        <v>0.26247558289172224</v>
      </c>
      <c r="N13" s="57"/>
    </row>
    <row r="14" spans="1:17" s="11" customFormat="1" ht="44.25">
      <c r="A14" s="21" t="s">
        <v>14</v>
      </c>
      <c r="B14" s="5">
        <v>0</v>
      </c>
      <c r="C14" s="563">
        <v>0</v>
      </c>
      <c r="D14" s="59">
        <v>0</v>
      </c>
      <c r="E14" s="579">
        <v>0</v>
      </c>
      <c r="F14" s="61">
        <v>0</v>
      </c>
      <c r="G14" s="581">
        <v>0</v>
      </c>
      <c r="H14" s="5">
        <f>[1]Revenue!J33</f>
        <v>0</v>
      </c>
      <c r="I14" s="58">
        <f t="shared" si="0"/>
        <v>0</v>
      </c>
      <c r="J14" s="59">
        <f>[1]Revenue!K33</f>
        <v>0</v>
      </c>
      <c r="K14" s="60">
        <f>IF(ISBLANK(J14),"  ",IF(L14&gt;0,J14/L14,IF(J14&gt;0,1,0)))</f>
        <v>0</v>
      </c>
      <c r="L14" s="61">
        <f>J14+H14</f>
        <v>0</v>
      </c>
      <c r="M14" s="62">
        <f>IF(ISBLANK(L14),"  ",IF(L74&gt;0,L14/L74,IF(L14&gt;0,1,0)))</f>
        <v>0</v>
      </c>
      <c r="N14" s="35"/>
    </row>
    <row r="15" spans="1:17" s="11" customFormat="1" ht="44.25">
      <c r="A15" s="41" t="s">
        <v>15</v>
      </c>
      <c r="B15" s="582">
        <v>1998425</v>
      </c>
      <c r="C15" s="632">
        <v>1</v>
      </c>
      <c r="D15" s="587">
        <v>0</v>
      </c>
      <c r="E15" s="584">
        <v>0</v>
      </c>
      <c r="F15" s="48">
        <v>1998425</v>
      </c>
      <c r="G15" s="585">
        <v>1</v>
      </c>
      <c r="H15" s="63">
        <f>SUM(H16:H33)</f>
        <v>1899424</v>
      </c>
      <c r="I15" s="126">
        <f t="shared" si="0"/>
        <v>1</v>
      </c>
      <c r="J15" s="42">
        <f>SUM(J16:J33)</f>
        <v>0</v>
      </c>
      <c r="K15" s="66">
        <f>IF(ISBLANK(J15),"  ",IF(L15&gt;0,J15/L15,IF(J15&gt;0,1,0)))</f>
        <v>0</v>
      </c>
      <c r="L15" s="48">
        <f>J15+H15</f>
        <v>1899424</v>
      </c>
      <c r="M15" s="67">
        <f>IF(ISBLANK(L15),"  ",IF(L74&gt;0,L15/L74,IF(L15&gt;0,1,0)))</f>
        <v>1.3963626953708669E-2</v>
      </c>
      <c r="N15" s="35"/>
    </row>
    <row r="16" spans="1:17" s="11" customFormat="1" ht="44.25">
      <c r="A16" s="68" t="s">
        <v>16</v>
      </c>
      <c r="B16" s="5">
        <v>30759</v>
      </c>
      <c r="C16" s="52">
        <v>1</v>
      </c>
      <c r="D16" s="59">
        <v>0</v>
      </c>
      <c r="E16" s="54">
        <v>0</v>
      </c>
      <c r="F16" s="69">
        <v>30759</v>
      </c>
      <c r="G16" s="56">
        <v>2.1769895551708738E-4</v>
      </c>
      <c r="H16" s="5">
        <f>[1]Revenue!J36</f>
        <v>0</v>
      </c>
      <c r="I16" s="52">
        <f t="shared" si="0"/>
        <v>0</v>
      </c>
      <c r="J16" s="59">
        <f>[1]Revenue!K36</f>
        <v>0</v>
      </c>
      <c r="K16" s="54">
        <f t="shared" ref="K16:K33" si="1">IF(ISBLANK(J16),"  ",IF(L16&gt;0,J16/L16,IF(J16&gt;0,1,0)))</f>
        <v>0</v>
      </c>
      <c r="L16" s="69">
        <f t="shared" ref="L16:L27" si="2">J16+H16</f>
        <v>0</v>
      </c>
      <c r="M16" s="56">
        <f>IF(ISBLANK(L16),"  ",IF(L74&gt;0,L16/L74,IF(L16&gt;0,1,0)))</f>
        <v>0</v>
      </c>
      <c r="N16" s="35"/>
    </row>
    <row r="17" spans="1:14" s="11" customFormat="1" ht="44.25">
      <c r="A17" s="70" t="s">
        <v>17</v>
      </c>
      <c r="B17" s="575">
        <v>1877666</v>
      </c>
      <c r="C17" s="563">
        <v>1</v>
      </c>
      <c r="D17" s="587">
        <v>0</v>
      </c>
      <c r="E17" s="579">
        <v>0</v>
      </c>
      <c r="F17" s="577">
        <v>1877666</v>
      </c>
      <c r="G17" s="581">
        <v>1.3289311323838468E-2</v>
      </c>
      <c r="H17" s="42">
        <f>[1]Revenue!J37</f>
        <v>1899424</v>
      </c>
      <c r="I17" s="58">
        <f t="shared" si="0"/>
        <v>1</v>
      </c>
      <c r="J17" s="65">
        <f>[1]Revenue!K37</f>
        <v>0</v>
      </c>
      <c r="K17" s="60">
        <f t="shared" si="1"/>
        <v>0</v>
      </c>
      <c r="L17" s="44">
        <f t="shared" si="2"/>
        <v>1899424</v>
      </c>
      <c r="M17" s="62">
        <f>IF(ISBLANK(L17),"  ",IF(L74&gt;0,L17/L74,IF(L17&gt;0,1,0)))</f>
        <v>1.3963626953708669E-2</v>
      </c>
      <c r="N17" s="35"/>
    </row>
    <row r="18" spans="1:14" s="11" customFormat="1" ht="44.25">
      <c r="A18" s="70" t="s">
        <v>18</v>
      </c>
      <c r="B18" s="575">
        <v>0</v>
      </c>
      <c r="C18" s="563">
        <v>0</v>
      </c>
      <c r="D18" s="587">
        <v>0</v>
      </c>
      <c r="E18" s="579">
        <v>0</v>
      </c>
      <c r="F18" s="577">
        <v>0</v>
      </c>
      <c r="G18" s="581">
        <v>0</v>
      </c>
      <c r="H18" s="42">
        <f>[1]Revenue!J38</f>
        <v>0</v>
      </c>
      <c r="I18" s="58">
        <f t="shared" si="0"/>
        <v>0</v>
      </c>
      <c r="J18" s="65">
        <f>[1]Revenue!K38</f>
        <v>0</v>
      </c>
      <c r="K18" s="60">
        <f t="shared" si="1"/>
        <v>0</v>
      </c>
      <c r="L18" s="44">
        <f t="shared" si="2"/>
        <v>0</v>
      </c>
      <c r="M18" s="62">
        <f>IF(ISBLANK(L18),"  ",IF(L74&gt;0,L18/L74,IF(L18&gt;0,1,0)))</f>
        <v>0</v>
      </c>
      <c r="N18" s="35"/>
    </row>
    <row r="19" spans="1:14" s="11" customFormat="1" ht="44.25">
      <c r="A19" s="70" t="s">
        <v>19</v>
      </c>
      <c r="B19" s="575">
        <v>0</v>
      </c>
      <c r="C19" s="563">
        <v>0</v>
      </c>
      <c r="D19" s="587">
        <v>0</v>
      </c>
      <c r="E19" s="579">
        <v>0</v>
      </c>
      <c r="F19" s="577">
        <v>0</v>
      </c>
      <c r="G19" s="581">
        <v>0</v>
      </c>
      <c r="H19" s="42">
        <f>[1]Revenue!J39</f>
        <v>0</v>
      </c>
      <c r="I19" s="58">
        <f t="shared" si="0"/>
        <v>0</v>
      </c>
      <c r="J19" s="65">
        <f>[1]Revenue!K39</f>
        <v>0</v>
      </c>
      <c r="K19" s="60">
        <f t="shared" si="1"/>
        <v>0</v>
      </c>
      <c r="L19" s="44">
        <f t="shared" si="2"/>
        <v>0</v>
      </c>
      <c r="M19" s="62">
        <f>IF(ISBLANK(L19),"  ",IF(L74&gt;0,L19/L74,IF(L19&gt;0,1,0)))</f>
        <v>0</v>
      </c>
      <c r="N19" s="35"/>
    </row>
    <row r="20" spans="1:14" s="11" customFormat="1" ht="44.25">
      <c r="A20" s="70" t="s">
        <v>20</v>
      </c>
      <c r="B20" s="575">
        <v>0</v>
      </c>
      <c r="C20" s="563">
        <v>0</v>
      </c>
      <c r="D20" s="587">
        <v>0</v>
      </c>
      <c r="E20" s="579">
        <v>0</v>
      </c>
      <c r="F20" s="577">
        <v>0</v>
      </c>
      <c r="G20" s="581">
        <v>0</v>
      </c>
      <c r="H20" s="42">
        <f>[1]Revenue!J40</f>
        <v>0</v>
      </c>
      <c r="I20" s="58">
        <f t="shared" si="0"/>
        <v>0</v>
      </c>
      <c r="J20" s="65">
        <f>[1]Revenue!K40</f>
        <v>0</v>
      </c>
      <c r="K20" s="60">
        <f t="shared" si="1"/>
        <v>0</v>
      </c>
      <c r="L20" s="44">
        <f t="shared" si="2"/>
        <v>0</v>
      </c>
      <c r="M20" s="62">
        <f>IF(ISBLANK(L20),"  ",IF(L75&gt;0,L20/L75,IF(L20&gt;0,1,0)))</f>
        <v>0</v>
      </c>
      <c r="N20" s="35"/>
    </row>
    <row r="21" spans="1:14" s="11" customFormat="1" ht="44.25">
      <c r="A21" s="70" t="s">
        <v>21</v>
      </c>
      <c r="B21" s="575">
        <v>0</v>
      </c>
      <c r="C21" s="563">
        <v>0</v>
      </c>
      <c r="D21" s="587">
        <v>0</v>
      </c>
      <c r="E21" s="579">
        <v>0</v>
      </c>
      <c r="F21" s="577">
        <v>0</v>
      </c>
      <c r="G21" s="581">
        <v>0</v>
      </c>
      <c r="H21" s="42">
        <f>[1]Revenue!J41</f>
        <v>0</v>
      </c>
      <c r="I21" s="58">
        <f t="shared" si="0"/>
        <v>0</v>
      </c>
      <c r="J21" s="65">
        <f>[1]Revenue!K41</f>
        <v>0</v>
      </c>
      <c r="K21" s="60">
        <f t="shared" si="1"/>
        <v>0</v>
      </c>
      <c r="L21" s="44">
        <f t="shared" si="2"/>
        <v>0</v>
      </c>
      <c r="M21" s="62">
        <f>IF(ISBLANK(L21),"  ",IF(L74&gt;0,L21/L74,IF(L21&gt;0,1,0)))</f>
        <v>0</v>
      </c>
      <c r="N21" s="35"/>
    </row>
    <row r="22" spans="1:14" s="11" customFormat="1" ht="44.25">
      <c r="A22" s="70" t="s">
        <v>22</v>
      </c>
      <c r="B22" s="575">
        <v>0</v>
      </c>
      <c r="C22" s="563">
        <v>0</v>
      </c>
      <c r="D22" s="587">
        <v>0</v>
      </c>
      <c r="E22" s="579">
        <v>0</v>
      </c>
      <c r="F22" s="577">
        <v>0</v>
      </c>
      <c r="G22" s="581">
        <v>0</v>
      </c>
      <c r="H22" s="42">
        <f>[1]Revenue!J50</f>
        <v>0</v>
      </c>
      <c r="I22" s="58">
        <f t="shared" si="0"/>
        <v>0</v>
      </c>
      <c r="J22" s="65">
        <f>[1]Revenue!K50</f>
        <v>0</v>
      </c>
      <c r="K22" s="60">
        <f t="shared" si="1"/>
        <v>0</v>
      </c>
      <c r="L22" s="44">
        <f t="shared" si="2"/>
        <v>0</v>
      </c>
      <c r="M22" s="62">
        <f>IF(ISBLANK(L22),"  ",IF(L74&gt;0,L22/L74,IF(L22&gt;0,1,0)))</f>
        <v>0</v>
      </c>
      <c r="N22" s="35"/>
    </row>
    <row r="23" spans="1:14" s="11" customFormat="1" ht="44.25">
      <c r="A23" s="70" t="s">
        <v>23</v>
      </c>
      <c r="B23" s="575">
        <v>0</v>
      </c>
      <c r="C23" s="563">
        <v>0</v>
      </c>
      <c r="D23" s="587">
        <v>0</v>
      </c>
      <c r="E23" s="579">
        <v>0</v>
      </c>
      <c r="F23" s="577">
        <v>0</v>
      </c>
      <c r="G23" s="581">
        <v>0</v>
      </c>
      <c r="H23" s="42">
        <f>[1]Revenue!J42</f>
        <v>0</v>
      </c>
      <c r="I23" s="58">
        <f t="shared" si="0"/>
        <v>0</v>
      </c>
      <c r="J23" s="65">
        <f>[1]Revenue!K42</f>
        <v>0</v>
      </c>
      <c r="K23" s="60">
        <f t="shared" si="1"/>
        <v>0</v>
      </c>
      <c r="L23" s="44">
        <f t="shared" si="2"/>
        <v>0</v>
      </c>
      <c r="M23" s="62">
        <f>IF(ISBLANK(L23),"  ",IF(L74&gt;0,L23/L74,IF(L23&gt;0,1,0)))</f>
        <v>0</v>
      </c>
      <c r="N23" s="35"/>
    </row>
    <row r="24" spans="1:14" s="11" customFormat="1" ht="44.25">
      <c r="A24" s="70" t="s">
        <v>24</v>
      </c>
      <c r="B24" s="575">
        <v>0</v>
      </c>
      <c r="C24" s="563">
        <v>0</v>
      </c>
      <c r="D24" s="587">
        <v>0</v>
      </c>
      <c r="E24" s="579">
        <v>0</v>
      </c>
      <c r="F24" s="577">
        <v>0</v>
      </c>
      <c r="G24" s="581">
        <v>0</v>
      </c>
      <c r="H24" s="42">
        <f>[1]Revenue!J43</f>
        <v>0</v>
      </c>
      <c r="I24" s="58">
        <f t="shared" si="0"/>
        <v>0</v>
      </c>
      <c r="J24" s="65">
        <f>[1]Revenue!K43</f>
        <v>0</v>
      </c>
      <c r="K24" s="60">
        <f t="shared" si="1"/>
        <v>0</v>
      </c>
      <c r="L24" s="44">
        <f t="shared" si="2"/>
        <v>0</v>
      </c>
      <c r="M24" s="62">
        <f>IF(ISBLANK(L24),"  ",IF(L74&gt;0,L24/L74,IF(L24&gt;0,1,0)))</f>
        <v>0</v>
      </c>
      <c r="N24" s="35"/>
    </row>
    <row r="25" spans="1:14" s="11" customFormat="1" ht="44.25">
      <c r="A25" s="70" t="s">
        <v>25</v>
      </c>
      <c r="B25" s="575">
        <v>0</v>
      </c>
      <c r="C25" s="563">
        <v>0</v>
      </c>
      <c r="D25" s="587">
        <v>0</v>
      </c>
      <c r="E25" s="579">
        <v>0</v>
      </c>
      <c r="F25" s="577">
        <v>0</v>
      </c>
      <c r="G25" s="581">
        <v>0</v>
      </c>
      <c r="H25" s="42">
        <f>[1]Revenue!J44</f>
        <v>0</v>
      </c>
      <c r="I25" s="58">
        <f t="shared" si="0"/>
        <v>0</v>
      </c>
      <c r="J25" s="65">
        <f>[1]Revenue!K44</f>
        <v>0</v>
      </c>
      <c r="K25" s="60">
        <f t="shared" si="1"/>
        <v>0</v>
      </c>
      <c r="L25" s="44">
        <f t="shared" si="2"/>
        <v>0</v>
      </c>
      <c r="M25" s="62">
        <f>IF(ISBLANK(L25),"  ",IF(L74&gt;0,L25/L74,IF(L25&gt;0,1,0)))</f>
        <v>0</v>
      </c>
      <c r="N25" s="35"/>
    </row>
    <row r="26" spans="1:14" s="11" customFormat="1" ht="44.25">
      <c r="A26" s="70" t="s">
        <v>26</v>
      </c>
      <c r="B26" s="575">
        <v>0</v>
      </c>
      <c r="C26" s="563">
        <v>0</v>
      </c>
      <c r="D26" s="587">
        <v>0</v>
      </c>
      <c r="E26" s="579">
        <v>0</v>
      </c>
      <c r="F26" s="577">
        <v>0</v>
      </c>
      <c r="G26" s="581">
        <v>0</v>
      </c>
      <c r="H26" s="42">
        <f>[1]Revenue!J45</f>
        <v>0</v>
      </c>
      <c r="I26" s="58">
        <f t="shared" si="0"/>
        <v>0</v>
      </c>
      <c r="J26" s="65">
        <f>[1]Revenue!K45</f>
        <v>0</v>
      </c>
      <c r="K26" s="60">
        <f t="shared" si="1"/>
        <v>0</v>
      </c>
      <c r="L26" s="44">
        <f t="shared" si="2"/>
        <v>0</v>
      </c>
      <c r="M26" s="62">
        <f>IF(ISBLANK(L26),"  ",IF(L74&gt;0,L26/L74,IF(L26&gt;0,1,0)))</f>
        <v>0</v>
      </c>
      <c r="N26" s="35"/>
    </row>
    <row r="27" spans="1:14" s="11" customFormat="1" ht="44.25">
      <c r="A27" s="70" t="s">
        <v>27</v>
      </c>
      <c r="B27" s="575">
        <v>0</v>
      </c>
      <c r="C27" s="563">
        <v>0</v>
      </c>
      <c r="D27" s="587">
        <v>0</v>
      </c>
      <c r="E27" s="579">
        <v>0</v>
      </c>
      <c r="F27" s="577">
        <v>0</v>
      </c>
      <c r="G27" s="581">
        <v>0</v>
      </c>
      <c r="H27" s="42">
        <f>[1]Revenue!J46</f>
        <v>0</v>
      </c>
      <c r="I27" s="58">
        <f t="shared" si="0"/>
        <v>0</v>
      </c>
      <c r="J27" s="65">
        <f>[1]Revenue!K46</f>
        <v>0</v>
      </c>
      <c r="K27" s="60">
        <f t="shared" si="1"/>
        <v>0</v>
      </c>
      <c r="L27" s="44">
        <f t="shared" si="2"/>
        <v>0</v>
      </c>
      <c r="M27" s="62">
        <f>IF(ISBLANK(L27),"  ",IF(L74&gt;0,L27/L74,IF(L27&gt;0,1,0)))</f>
        <v>0</v>
      </c>
      <c r="N27" s="35"/>
    </row>
    <row r="28" spans="1:14" s="11" customFormat="1" ht="44.25">
      <c r="A28" s="71" t="s">
        <v>28</v>
      </c>
      <c r="B28" s="575">
        <v>0</v>
      </c>
      <c r="C28" s="563">
        <v>0</v>
      </c>
      <c r="D28" s="587">
        <v>0</v>
      </c>
      <c r="E28" s="579">
        <v>0</v>
      </c>
      <c r="F28" s="577">
        <v>0</v>
      </c>
      <c r="G28" s="581">
        <v>0</v>
      </c>
      <c r="H28" s="42">
        <f>[1]Revenue!J47</f>
        <v>0</v>
      </c>
      <c r="I28" s="58">
        <f t="shared" si="0"/>
        <v>0</v>
      </c>
      <c r="J28" s="65">
        <f>[1]Revenue!K47</f>
        <v>0</v>
      </c>
      <c r="K28" s="60">
        <f t="shared" si="1"/>
        <v>0</v>
      </c>
      <c r="L28" s="44">
        <f t="shared" ref="L28:L33" si="3">J28+H28</f>
        <v>0</v>
      </c>
      <c r="M28" s="62">
        <f>IF(ISBLANK(L28),"  ",IF(L74&gt;0,L28/L74,IF(L28&gt;0,1,0)))</f>
        <v>0</v>
      </c>
      <c r="N28" s="35"/>
    </row>
    <row r="29" spans="1:14" s="11" customFormat="1" ht="44.25">
      <c r="A29" s="71" t="s">
        <v>29</v>
      </c>
      <c r="B29" s="575">
        <v>0</v>
      </c>
      <c r="C29" s="563">
        <v>0</v>
      </c>
      <c r="D29" s="587">
        <v>0</v>
      </c>
      <c r="E29" s="579">
        <v>0</v>
      </c>
      <c r="F29" s="577">
        <v>0</v>
      </c>
      <c r="G29" s="581">
        <v>0</v>
      </c>
      <c r="H29" s="42">
        <f>[1]Revenue!J49</f>
        <v>0</v>
      </c>
      <c r="I29" s="58">
        <f t="shared" si="0"/>
        <v>0</v>
      </c>
      <c r="J29" s="65">
        <f>[1]Revenue!K49</f>
        <v>0</v>
      </c>
      <c r="K29" s="60">
        <f t="shared" si="1"/>
        <v>0</v>
      </c>
      <c r="L29" s="44">
        <f t="shared" si="3"/>
        <v>0</v>
      </c>
      <c r="M29" s="62">
        <f>IF(ISBLANK(L29),"  ",IF(L74&gt;0,L29/L74,IF(L29&gt;0,1,0)))</f>
        <v>0</v>
      </c>
      <c r="N29" s="35"/>
    </row>
    <row r="30" spans="1:14" s="11" customFormat="1" ht="44.25">
      <c r="A30" s="71" t="s">
        <v>30</v>
      </c>
      <c r="B30" s="575">
        <v>0</v>
      </c>
      <c r="C30" s="563">
        <v>0</v>
      </c>
      <c r="D30" s="587">
        <v>0</v>
      </c>
      <c r="E30" s="579">
        <v>0</v>
      </c>
      <c r="F30" s="577">
        <v>0</v>
      </c>
      <c r="G30" s="581">
        <v>0</v>
      </c>
      <c r="H30" s="42">
        <f>[1]Revenue!J51</f>
        <v>0</v>
      </c>
      <c r="I30" s="58">
        <f t="shared" si="0"/>
        <v>0</v>
      </c>
      <c r="J30" s="65">
        <f>[1]Revenue!K51</f>
        <v>0</v>
      </c>
      <c r="K30" s="60">
        <f t="shared" si="1"/>
        <v>0</v>
      </c>
      <c r="L30" s="44">
        <f t="shared" si="3"/>
        <v>0</v>
      </c>
      <c r="M30" s="62">
        <f>IF(ISBLANK(L30),"  ",IF(L75&gt;0,L30/L75,IF(L30&gt;0,1,0)))</f>
        <v>0</v>
      </c>
      <c r="N30" s="35"/>
    </row>
    <row r="31" spans="1:14" s="11" customFormat="1" ht="44.25">
      <c r="A31" s="71" t="s">
        <v>31</v>
      </c>
      <c r="B31" s="575">
        <v>0</v>
      </c>
      <c r="C31" s="563">
        <v>0</v>
      </c>
      <c r="D31" s="587">
        <v>0</v>
      </c>
      <c r="E31" s="579">
        <v>0</v>
      </c>
      <c r="F31" s="577">
        <v>0</v>
      </c>
      <c r="G31" s="581">
        <v>0</v>
      </c>
      <c r="H31" s="42">
        <f>[1]Revenue!J52</f>
        <v>0</v>
      </c>
      <c r="I31" s="58">
        <f t="shared" si="0"/>
        <v>0</v>
      </c>
      <c r="J31" s="65">
        <f>[1]Revenue!K52</f>
        <v>0</v>
      </c>
      <c r="K31" s="60">
        <f t="shared" si="1"/>
        <v>0</v>
      </c>
      <c r="L31" s="44">
        <f t="shared" si="3"/>
        <v>0</v>
      </c>
      <c r="M31" s="62">
        <f>IF(ISBLANK(L31),"  ",IF(L76&gt;0,L31/L76,IF(L31&gt;0,1,0)))</f>
        <v>0</v>
      </c>
      <c r="N31" s="35"/>
    </row>
    <row r="32" spans="1:14" s="11" customFormat="1" ht="44.25">
      <c r="A32" s="71" t="s">
        <v>32</v>
      </c>
      <c r="B32" s="575">
        <v>0</v>
      </c>
      <c r="C32" s="563">
        <v>0</v>
      </c>
      <c r="D32" s="587">
        <v>0</v>
      </c>
      <c r="E32" s="579">
        <v>0</v>
      </c>
      <c r="F32" s="577">
        <v>0</v>
      </c>
      <c r="G32" s="581">
        <v>0</v>
      </c>
      <c r="H32" s="42">
        <f>[1]Revenue!J53</f>
        <v>0</v>
      </c>
      <c r="I32" s="58">
        <f t="shared" si="0"/>
        <v>0</v>
      </c>
      <c r="J32" s="65">
        <f>[1]Revenue!K53</f>
        <v>0</v>
      </c>
      <c r="K32" s="60">
        <f t="shared" si="1"/>
        <v>0</v>
      </c>
      <c r="L32" s="44">
        <f t="shared" si="3"/>
        <v>0</v>
      </c>
      <c r="M32" s="62">
        <f>IF(ISBLANK(L32),"  ",IF(L77&gt;0,L32/L77,IF(L32&gt;0,1,0)))</f>
        <v>0</v>
      </c>
      <c r="N32" s="35"/>
    </row>
    <row r="33" spans="1:14" s="11" customFormat="1" ht="44.25">
      <c r="A33" s="71" t="s">
        <v>33</v>
      </c>
      <c r="B33" s="575">
        <v>90000</v>
      </c>
      <c r="C33" s="563">
        <v>1</v>
      </c>
      <c r="D33" s="587">
        <v>0</v>
      </c>
      <c r="E33" s="579">
        <v>0</v>
      </c>
      <c r="F33" s="577">
        <v>90000</v>
      </c>
      <c r="G33" s="581">
        <v>6.369812411501631E-4</v>
      </c>
      <c r="H33" s="42">
        <f>[1]Revenue!J48</f>
        <v>0</v>
      </c>
      <c r="I33" s="58">
        <f t="shared" si="0"/>
        <v>0</v>
      </c>
      <c r="J33" s="65">
        <f>[1]Revenue!K48</f>
        <v>0</v>
      </c>
      <c r="K33" s="60">
        <f t="shared" si="1"/>
        <v>0</v>
      </c>
      <c r="L33" s="44">
        <f t="shared" si="3"/>
        <v>0</v>
      </c>
      <c r="M33" s="62">
        <f>IF(ISBLANK(L33),"  ",IF(L74&gt;0,L33/L74,IF(L33&gt;0,1,0)))</f>
        <v>0</v>
      </c>
      <c r="N33" s="35"/>
    </row>
    <row r="34" spans="1:14" s="11" customFormat="1" ht="45">
      <c r="A34" s="72" t="s">
        <v>34</v>
      </c>
      <c r="B34" s="590"/>
      <c r="C34" s="591" t="s">
        <v>4</v>
      </c>
      <c r="D34" s="587"/>
      <c r="E34" s="592" t="s">
        <v>4</v>
      </c>
      <c r="F34" s="577"/>
      <c r="G34" s="593" t="s">
        <v>4</v>
      </c>
      <c r="H34" s="73" t="s">
        <v>4</v>
      </c>
      <c r="I34" s="74" t="s">
        <v>4</v>
      </c>
      <c r="J34" s="65"/>
      <c r="K34" s="75" t="s">
        <v>4</v>
      </c>
      <c r="L34" s="44"/>
      <c r="M34" s="76" t="s">
        <v>4</v>
      </c>
      <c r="N34" s="35"/>
    </row>
    <row r="35" spans="1:14" s="11" customFormat="1" ht="44.25">
      <c r="A35" s="68" t="s">
        <v>35</v>
      </c>
      <c r="B35" s="575">
        <v>0</v>
      </c>
      <c r="C35" s="563">
        <v>0</v>
      </c>
      <c r="D35" s="587">
        <v>0</v>
      </c>
      <c r="E35" s="579">
        <v>0</v>
      </c>
      <c r="F35" s="577">
        <v>0</v>
      </c>
      <c r="G35" s="581">
        <v>0</v>
      </c>
      <c r="H35" s="42">
        <f>[1]Revenue!J86+[1]Revenue!J87</f>
        <v>0</v>
      </c>
      <c r="I35" s="58">
        <f>IF(ISBLANK(H35),"  ",IF(L35&gt;0,H35/L35,IF(H35&gt;0,1,0)))</f>
        <v>0</v>
      </c>
      <c r="J35" s="65">
        <f>[1]Revenue!K86+[1]Revenue!K87</f>
        <v>0</v>
      </c>
      <c r="K35" s="60">
        <f>IF(ISBLANK(J35),"  ",IF(L35&gt;0,J35/L35,IF(J35&gt;0,1,0)))</f>
        <v>0</v>
      </c>
      <c r="L35" s="44">
        <f>J35+H35</f>
        <v>0</v>
      </c>
      <c r="M35" s="62">
        <f>IF(ISBLANK(L35),"  ",IF(L74&gt;0,L35/L74,IF(L35&gt;0,1,0)))</f>
        <v>0</v>
      </c>
      <c r="N35" s="35"/>
    </row>
    <row r="36" spans="1:14" s="11" customFormat="1" ht="45">
      <c r="A36" s="72" t="s">
        <v>36</v>
      </c>
      <c r="B36" s="590"/>
      <c r="C36" s="591" t="s">
        <v>4</v>
      </c>
      <c r="D36" s="587"/>
      <c r="E36" s="592" t="s">
        <v>4</v>
      </c>
      <c r="F36" s="577"/>
      <c r="G36" s="593" t="s">
        <v>4</v>
      </c>
      <c r="H36" s="73"/>
      <c r="I36" s="74" t="s">
        <v>4</v>
      </c>
      <c r="J36" s="65"/>
      <c r="K36" s="75" t="s">
        <v>4</v>
      </c>
      <c r="L36" s="44"/>
      <c r="M36" s="76" t="s">
        <v>4</v>
      </c>
      <c r="N36" s="35"/>
    </row>
    <row r="37" spans="1:14" s="11" customFormat="1" ht="44.25">
      <c r="A37" s="70" t="s">
        <v>35</v>
      </c>
      <c r="B37" s="594">
        <v>0</v>
      </c>
      <c r="C37" s="563">
        <v>0</v>
      </c>
      <c r="D37" s="595">
        <v>0</v>
      </c>
      <c r="E37" s="579">
        <v>0</v>
      </c>
      <c r="F37" s="596">
        <v>0</v>
      </c>
      <c r="G37" s="581">
        <v>0</v>
      </c>
      <c r="H37" s="77">
        <f>[1]Revenue!J88</f>
        <v>0</v>
      </c>
      <c r="I37" s="58">
        <f>IF(ISBLANK(H37),"  ",IF(L37&gt;0,H37/L37,IF(H37&gt;0,1,0)))</f>
        <v>0</v>
      </c>
      <c r="J37" s="78">
        <f>[1]Revenue!K88</f>
        <v>0</v>
      </c>
      <c r="K37" s="60">
        <f>IF(ISBLANK(J37),"  ",IF(L37&gt;0,J37/L37,IF(J37&gt;0,1,0)))</f>
        <v>0</v>
      </c>
      <c r="L37" s="79">
        <f>J37+H37</f>
        <v>0</v>
      </c>
      <c r="M37" s="62">
        <f>IF(ISBLANK(L37),"  ",IF(L74&gt;0,L37/L74,IF(L37&gt;0,1,0)))</f>
        <v>0</v>
      </c>
      <c r="N37" s="35"/>
    </row>
    <row r="38" spans="1:14" s="11" customFormat="1" ht="44.25">
      <c r="A38" s="70" t="s">
        <v>76</v>
      </c>
      <c r="B38" s="594"/>
      <c r="C38" s="563" t="s">
        <v>11</v>
      </c>
      <c r="D38" s="595"/>
      <c r="E38" s="579" t="s">
        <v>11</v>
      </c>
      <c r="F38" s="577">
        <v>0</v>
      </c>
      <c r="G38" s="581">
        <v>0</v>
      </c>
      <c r="H38" s="77"/>
      <c r="I38" s="58" t="str">
        <f>IF(ISBLANK(H38),"  ",IF(L38&gt;0,H38/L38,IF(H38&gt;0,1,0)))</f>
        <v xml:space="preserve">  </v>
      </c>
      <c r="J38" s="78"/>
      <c r="K38" s="60" t="str">
        <f>IF(ISBLANK(J38),"  ",IF(L38&gt;0,J38/L38,IF(J38&gt;0,1,0)))</f>
        <v xml:space="preserve">  </v>
      </c>
      <c r="L38" s="44">
        <f>J38+H38</f>
        <v>0</v>
      </c>
      <c r="M38" s="62">
        <f>IF(ISBLANK(L38),"  ",IF(L74&gt;0,L38/L74,IF(L38&gt;0,1,0)))</f>
        <v>0</v>
      </c>
      <c r="N38" s="35"/>
    </row>
    <row r="39" spans="1:14" s="85" customFormat="1" ht="45">
      <c r="A39" s="72" t="s">
        <v>37</v>
      </c>
      <c r="B39" s="597">
        <v>40993268</v>
      </c>
      <c r="C39" s="567">
        <v>1</v>
      </c>
      <c r="D39" s="597">
        <v>0</v>
      </c>
      <c r="E39" s="599">
        <v>0</v>
      </c>
      <c r="F39" s="597">
        <v>40993268</v>
      </c>
      <c r="G39" s="598">
        <v>0.29013269699379179</v>
      </c>
      <c r="H39" s="80">
        <f>H38+H37+H35+H33+H29+H28+H26+H27+H25+H24+H23+H22+H21+H20+H19+H18+H17+H16+H14+H13+H30+H31+H32</f>
        <v>37603072</v>
      </c>
      <c r="I39" s="81">
        <f>IF(ISBLANK(H39),"  ",IF(L39&gt;0,H39/L39,IF(H39&gt;0,1,0)))</f>
        <v>1</v>
      </c>
      <c r="J39" s="80">
        <f>J38+J37+J35+J33+J29+J28+J26+J27+J25+J24+J23+J22+J21+J20+J19+J18+J17+J16+J14+J13+J30+J31+J32</f>
        <v>0</v>
      </c>
      <c r="K39" s="82">
        <f>IF(ISBLANK(J39),"  ",IF(L39&gt;0,J39/L39,IF(J39&gt;0,1,0)))</f>
        <v>0</v>
      </c>
      <c r="L39" s="80">
        <f>L38+L37+L35+L33+L29+L28+L26+L27+L25+L24+L23+L22+L21+L20+L19+L18+L17+L16+L14+L13+L30+L31+L32</f>
        <v>37603072</v>
      </c>
      <c r="M39" s="83">
        <f>IF(ISBLANK(L39),"  ",IF(L74&gt;0,L39/L74,IF(L39&gt;0,1,0)))</f>
        <v>0.27643920984543091</v>
      </c>
      <c r="N39" s="84"/>
    </row>
    <row r="40" spans="1:14" s="11" customFormat="1" ht="45">
      <c r="A40" s="86" t="s">
        <v>38</v>
      </c>
      <c r="B40" s="582"/>
      <c r="C40" s="591" t="s">
        <v>4</v>
      </c>
      <c r="D40" s="587"/>
      <c r="E40" s="592" t="s">
        <v>4</v>
      </c>
      <c r="F40" s="577"/>
      <c r="G40" s="593" t="s">
        <v>4</v>
      </c>
      <c r="H40" s="63"/>
      <c r="I40" s="74" t="s">
        <v>4</v>
      </c>
      <c r="J40" s="65"/>
      <c r="K40" s="75" t="s">
        <v>4</v>
      </c>
      <c r="L40" s="44"/>
      <c r="M40" s="76" t="s">
        <v>4</v>
      </c>
      <c r="N40" s="35"/>
    </row>
    <row r="41" spans="1:14" s="11" customFormat="1" ht="44.25">
      <c r="A41" s="21" t="s">
        <v>39</v>
      </c>
      <c r="B41" s="46">
        <v>0</v>
      </c>
      <c r="C41" s="52">
        <v>0</v>
      </c>
      <c r="D41" s="87">
        <v>0</v>
      </c>
      <c r="E41" s="54">
        <v>0</v>
      </c>
      <c r="F41" s="48">
        <v>0</v>
      </c>
      <c r="G41" s="56">
        <v>0</v>
      </c>
      <c r="H41" s="46">
        <f>[1]Revenue!J78</f>
        <v>0</v>
      </c>
      <c r="I41" s="52">
        <f t="shared" ref="I41:I47" si="4">IF(ISBLANK(H41),"  ",IF(L41&gt;0,H41/L41,IF(H41&gt;0,1,0)))</f>
        <v>0</v>
      </c>
      <c r="J41" s="87">
        <f>[1]Revenue!K78</f>
        <v>0</v>
      </c>
      <c r="K41" s="54">
        <f t="shared" ref="K41:K47" si="5">IF(ISBLANK(J41),"  ",IF(L41&gt;0,J41/L41,IF(J41&gt;0,1,0)))</f>
        <v>0</v>
      </c>
      <c r="L41" s="48">
        <f>J41+H41</f>
        <v>0</v>
      </c>
      <c r="M41" s="56">
        <f>IF(ISBLANK(L41),"  ",IF(L74&gt;0,L41/J74,IF(L41&gt;0,1,0)))</f>
        <v>0</v>
      </c>
      <c r="N41" s="35"/>
    </row>
    <row r="42" spans="1:14" s="11" customFormat="1" ht="44.25">
      <c r="A42" s="88" t="s">
        <v>40</v>
      </c>
      <c r="B42" s="575">
        <v>0</v>
      </c>
      <c r="C42" s="563">
        <v>0</v>
      </c>
      <c r="D42" s="587">
        <v>0</v>
      </c>
      <c r="E42" s="579">
        <v>0</v>
      </c>
      <c r="F42" s="577">
        <v>0</v>
      </c>
      <c r="G42" s="581">
        <v>0</v>
      </c>
      <c r="H42" s="42">
        <f>[1]Revenue!J79</f>
        <v>0</v>
      </c>
      <c r="I42" s="58">
        <f t="shared" si="4"/>
        <v>0</v>
      </c>
      <c r="J42" s="65">
        <f>[1]Revenue!K79</f>
        <v>0</v>
      </c>
      <c r="K42" s="60">
        <f t="shared" si="5"/>
        <v>0</v>
      </c>
      <c r="L42" s="44">
        <f>J42+H42</f>
        <v>0</v>
      </c>
      <c r="M42" s="62">
        <f>IF(ISBLANK(L42),"  ",IF(J74&gt;0,L42/J74,IF(L42&gt;0,1,0)))</f>
        <v>0</v>
      </c>
      <c r="N42" s="35"/>
    </row>
    <row r="43" spans="1:14" s="11" customFormat="1" ht="44.25">
      <c r="A43" s="89" t="s">
        <v>41</v>
      </c>
      <c r="B43" s="575">
        <v>0</v>
      </c>
      <c r="C43" s="563">
        <v>0</v>
      </c>
      <c r="D43" s="587">
        <v>0</v>
      </c>
      <c r="E43" s="579">
        <v>0</v>
      </c>
      <c r="F43" s="596">
        <v>0</v>
      </c>
      <c r="G43" s="581">
        <v>0</v>
      </c>
      <c r="H43" s="42">
        <f>[1]Revenue!J80</f>
        <v>0</v>
      </c>
      <c r="I43" s="58">
        <f t="shared" si="4"/>
        <v>0</v>
      </c>
      <c r="J43" s="65">
        <f>[1]Revenue!K80</f>
        <v>0</v>
      </c>
      <c r="K43" s="60">
        <f t="shared" si="5"/>
        <v>0</v>
      </c>
      <c r="L43" s="79">
        <f>J43+H43</f>
        <v>0</v>
      </c>
      <c r="M43" s="62">
        <f>IF(ISBLANK(L43),"  ",IF(J74&gt;0,L43/J74,IF(L43&gt;0,1,0)))</f>
        <v>0</v>
      </c>
      <c r="N43" s="35"/>
    </row>
    <row r="44" spans="1:14" s="11" customFormat="1" ht="44.25">
      <c r="A44" s="41" t="s">
        <v>42</v>
      </c>
      <c r="B44" s="575">
        <v>0</v>
      </c>
      <c r="C44" s="563">
        <v>0</v>
      </c>
      <c r="D44" s="587">
        <v>0</v>
      </c>
      <c r="E44" s="579">
        <v>0</v>
      </c>
      <c r="F44" s="596">
        <v>0</v>
      </c>
      <c r="G44" s="581">
        <v>0</v>
      </c>
      <c r="H44" s="42">
        <f>[1]Revenue!J81</f>
        <v>0</v>
      </c>
      <c r="I44" s="58">
        <f t="shared" si="4"/>
        <v>0</v>
      </c>
      <c r="J44" s="65">
        <f>[1]Revenue!K81</f>
        <v>0</v>
      </c>
      <c r="K44" s="60">
        <f t="shared" si="5"/>
        <v>0</v>
      </c>
      <c r="L44" s="79">
        <f>J44+H44</f>
        <v>0</v>
      </c>
      <c r="M44" s="62">
        <f>IF(ISBLANK(L44),"  ",IF(J74&gt;0,L44/J74,IF(L44&gt;0,1,0)))</f>
        <v>0</v>
      </c>
      <c r="N44" s="35"/>
    </row>
    <row r="45" spans="1:14" s="11" customFormat="1" ht="44.25">
      <c r="A45" s="88" t="s">
        <v>43</v>
      </c>
      <c r="B45" s="575">
        <v>0</v>
      </c>
      <c r="C45" s="563">
        <v>0</v>
      </c>
      <c r="D45" s="587">
        <v>0</v>
      </c>
      <c r="E45" s="579">
        <v>0</v>
      </c>
      <c r="F45" s="596">
        <v>0</v>
      </c>
      <c r="G45" s="581">
        <v>0</v>
      </c>
      <c r="H45" s="42">
        <f>[1]Revenue!J83</f>
        <v>0</v>
      </c>
      <c r="I45" s="58">
        <f t="shared" si="4"/>
        <v>0</v>
      </c>
      <c r="J45" s="65">
        <f>[1]Revenue!K83</f>
        <v>0</v>
      </c>
      <c r="K45" s="60">
        <f t="shared" si="5"/>
        <v>0</v>
      </c>
      <c r="L45" s="79">
        <f>J45+H45</f>
        <v>0</v>
      </c>
      <c r="M45" s="62">
        <f>IF(ISBLANK(L45),"  ",IF(L74&gt;0,L45/L74,IF(L45&gt;0,1,0)))</f>
        <v>0</v>
      </c>
      <c r="N45" s="35"/>
    </row>
    <row r="46" spans="1:14" s="85" customFormat="1" ht="45">
      <c r="A46" s="86" t="s">
        <v>44</v>
      </c>
      <c r="B46" s="602">
        <v>0</v>
      </c>
      <c r="C46" s="567">
        <v>0</v>
      </c>
      <c r="D46" s="603">
        <v>0</v>
      </c>
      <c r="E46" s="599">
        <v>0</v>
      </c>
      <c r="F46" s="604">
        <v>0</v>
      </c>
      <c r="G46" s="598">
        <v>0</v>
      </c>
      <c r="H46" s="90">
        <f>H45+H44+H43+H42+H41</f>
        <v>0</v>
      </c>
      <c r="I46" s="81">
        <f t="shared" si="4"/>
        <v>0</v>
      </c>
      <c r="J46" s="91">
        <f>J45+J44+J43+J42+J41</f>
        <v>0</v>
      </c>
      <c r="K46" s="82">
        <f t="shared" si="5"/>
        <v>0</v>
      </c>
      <c r="L46" s="92">
        <f>L45+L44+L43+L42+L41</f>
        <v>0</v>
      </c>
      <c r="M46" s="83">
        <f>IF(ISBLANK(L46),"  ",IF(L74&gt;0,L46/L74,IF(L46&gt;0,1,0)))</f>
        <v>0</v>
      </c>
      <c r="N46" s="84"/>
    </row>
    <row r="47" spans="1:14" s="85" customFormat="1" ht="45">
      <c r="A47" s="93" t="s">
        <v>45</v>
      </c>
      <c r="B47" s="606">
        <v>11698812</v>
      </c>
      <c r="C47" s="567">
        <v>1</v>
      </c>
      <c r="D47" s="606">
        <v>0</v>
      </c>
      <c r="E47" s="599">
        <v>0</v>
      </c>
      <c r="F47" s="608">
        <v>11698812</v>
      </c>
      <c r="G47" s="598">
        <v>8.2799153197138015E-2</v>
      </c>
      <c r="H47" s="94">
        <f>[1]Revenue!J82</f>
        <v>0</v>
      </c>
      <c r="I47" s="81">
        <f t="shared" si="4"/>
        <v>0</v>
      </c>
      <c r="J47" s="94">
        <f>[1]Revenue!K82</f>
        <v>0</v>
      </c>
      <c r="K47" s="82">
        <f t="shared" si="5"/>
        <v>0</v>
      </c>
      <c r="L47" s="95">
        <f>J47+H47</f>
        <v>0</v>
      </c>
      <c r="M47" s="83">
        <f>IF(ISBLANK(L47),"  ",IF(L74&gt;0,L47/L74,IF(L47&gt;0,1,0)))</f>
        <v>0</v>
      </c>
      <c r="N47" s="84"/>
    </row>
    <row r="48" spans="1:14" s="11" customFormat="1" ht="45">
      <c r="A48" s="24" t="s">
        <v>46</v>
      </c>
      <c r="B48" s="96"/>
      <c r="C48" s="97" t="s">
        <v>4</v>
      </c>
      <c r="D48" s="59"/>
      <c r="E48" s="98" t="s">
        <v>4</v>
      </c>
      <c r="F48" s="48"/>
      <c r="G48" s="99" t="s">
        <v>4</v>
      </c>
      <c r="H48" s="96"/>
      <c r="I48" s="97" t="s">
        <v>4</v>
      </c>
      <c r="J48" s="59"/>
      <c r="K48" s="98" t="s">
        <v>4</v>
      </c>
      <c r="L48" s="48"/>
      <c r="M48" s="99" t="s">
        <v>4</v>
      </c>
      <c r="N48" s="35"/>
    </row>
    <row r="49" spans="1:14" s="11" customFormat="1" ht="44.25">
      <c r="A49" s="21" t="s">
        <v>47</v>
      </c>
      <c r="B49" s="96">
        <v>25643838</v>
      </c>
      <c r="C49" s="52">
        <v>0.78231150899032431</v>
      </c>
      <c r="D49" s="59">
        <v>7135736</v>
      </c>
      <c r="E49" s="54">
        <v>0.2448097033311922</v>
      </c>
      <c r="F49" s="100">
        <v>32779574</v>
      </c>
      <c r="G49" s="56">
        <v>0.23199970812104018</v>
      </c>
      <c r="H49" s="96">
        <f>[1]Revenue!J7</f>
        <v>29148093</v>
      </c>
      <c r="I49" s="52">
        <f t="shared" ref="I49:I65" si="6">IF(ISBLANK(H49),"  ",IF(L49&gt;0,H49/L49,IF(H49&gt;0,1,0)))</f>
        <v>0.80150073301556268</v>
      </c>
      <c r="J49" s="59">
        <v>7218802</v>
      </c>
      <c r="K49" s="54">
        <f t="shared" ref="K49:K65" si="7">IF(ISBLANK(J49),"  ",IF(L49&gt;0,J49/L49,IF(J49&gt;0,1,0)))</f>
        <v>0.19849926698443734</v>
      </c>
      <c r="L49" s="100">
        <f>J49+H49</f>
        <v>36366895</v>
      </c>
      <c r="M49" s="56">
        <f>IF(ISBLANK(L49),"  ",IF(L74&gt;0,L49/L74,IF(L49&gt;0,1,0)))</f>
        <v>0.26735144719909459</v>
      </c>
      <c r="N49" s="35"/>
    </row>
    <row r="50" spans="1:14" s="11" customFormat="1" ht="44.25">
      <c r="A50" s="41" t="s">
        <v>48</v>
      </c>
      <c r="B50" s="582">
        <v>1682646</v>
      </c>
      <c r="C50" s="563">
        <v>1</v>
      </c>
      <c r="D50" s="587">
        <v>0</v>
      </c>
      <c r="E50" s="579">
        <v>0</v>
      </c>
      <c r="F50" s="609">
        <v>1682646</v>
      </c>
      <c r="G50" s="581">
        <v>1.1909043749959524E-2</v>
      </c>
      <c r="H50" s="63">
        <f>[1]Revenue!J17</f>
        <v>1908000</v>
      </c>
      <c r="I50" s="58">
        <f t="shared" si="6"/>
        <v>1</v>
      </c>
      <c r="J50" s="65">
        <f>[1]Revenue!K17</f>
        <v>0</v>
      </c>
      <c r="K50" s="60">
        <f t="shared" si="7"/>
        <v>0</v>
      </c>
      <c r="L50" s="101">
        <f>J50+H50</f>
        <v>1908000</v>
      </c>
      <c r="M50" s="62">
        <f>IF(ISBLANK(L50),"  ",IF(L74&gt;0,L50/L74,IF(L50&gt;0,1,0)))</f>
        <v>1.402667346926023E-2</v>
      </c>
      <c r="N50" s="35"/>
    </row>
    <row r="51" spans="1:14" s="11" customFormat="1" ht="44.25">
      <c r="A51" s="102" t="s">
        <v>49</v>
      </c>
      <c r="B51" s="440">
        <v>1899278</v>
      </c>
      <c r="C51" s="563">
        <v>1</v>
      </c>
      <c r="D51" s="441">
        <v>0</v>
      </c>
      <c r="E51" s="579">
        <v>0</v>
      </c>
      <c r="F51" s="613">
        <v>1899278</v>
      </c>
      <c r="G51" s="581">
        <v>1.3442271752546659E-2</v>
      </c>
      <c r="H51" s="103">
        <f>[1]Revenue!J9</f>
        <v>1811710</v>
      </c>
      <c r="I51" s="58">
        <f t="shared" si="6"/>
        <v>1</v>
      </c>
      <c r="J51" s="104">
        <f>[1]Revenue!K9</f>
        <v>0</v>
      </c>
      <c r="K51" s="60">
        <f t="shared" si="7"/>
        <v>0</v>
      </c>
      <c r="L51" s="105">
        <f>J51+H51</f>
        <v>1811710</v>
      </c>
      <c r="M51" s="62">
        <f>IF(ISBLANK(L51),"  ",IF(L74&gt;0,L51/L74,IF(L51&gt;0,1,0)))</f>
        <v>1.33187969554473E-2</v>
      </c>
      <c r="N51" s="35"/>
    </row>
    <row r="52" spans="1:14" s="11" customFormat="1" ht="44.25">
      <c r="A52" s="102" t="s">
        <v>50</v>
      </c>
      <c r="B52" s="440">
        <v>949904</v>
      </c>
      <c r="C52" s="563">
        <v>1</v>
      </c>
      <c r="D52" s="441">
        <v>0</v>
      </c>
      <c r="E52" s="579">
        <v>0</v>
      </c>
      <c r="F52" s="613">
        <v>949904</v>
      </c>
      <c r="G52" s="581">
        <v>6.7230114321500502E-3</v>
      </c>
      <c r="H52" s="103">
        <f>[1]Revenue!J10</f>
        <v>931750</v>
      </c>
      <c r="I52" s="58">
        <f t="shared" si="6"/>
        <v>1</v>
      </c>
      <c r="J52" s="104">
        <f>[1]Revenue!K10</f>
        <v>0</v>
      </c>
      <c r="K52" s="60">
        <f t="shared" si="7"/>
        <v>0</v>
      </c>
      <c r="L52" s="105">
        <f>J52+H52</f>
        <v>931750</v>
      </c>
      <c r="M52" s="62">
        <f>IF(ISBLANK(L52),"  ",IF(L74&gt;0,L52/L74,IF(L52&gt;0,1,0)))</f>
        <v>6.8497657258821901E-3</v>
      </c>
      <c r="N52" s="35"/>
    </row>
    <row r="53" spans="1:14" s="11" customFormat="1" ht="44.25">
      <c r="A53" s="41" t="s">
        <v>51</v>
      </c>
      <c r="B53" s="582">
        <v>3201821</v>
      </c>
      <c r="C53" s="563">
        <v>1</v>
      </c>
      <c r="D53" s="587">
        <v>0</v>
      </c>
      <c r="E53" s="579">
        <v>0</v>
      </c>
      <c r="F53" s="609">
        <v>3201821</v>
      </c>
      <c r="G53" s="581">
        <v>2.2661110161340623E-2</v>
      </c>
      <c r="H53" s="63">
        <f>[1]Revenue!J11+[1]Revenue!J12+[1]Revenue!J13+[1]Revenue!J14+[1]Revenue!J15+[1]Revenue!J16+[1]Revenue!J20+[1]Revenue!J21</f>
        <v>3304517</v>
      </c>
      <c r="I53" s="58">
        <f t="shared" si="6"/>
        <v>1</v>
      </c>
      <c r="J53" s="65">
        <f>[1]Revenue!K11+[1]Revenue!K12+[1]Revenue!K13+[1]Revenue!K14+[1]Revenue!K15+[1]Revenue!K16+[1]Revenue!K20+[1]Revenue!K21+[1]Athletics!W13</f>
        <v>0</v>
      </c>
      <c r="K53" s="60">
        <f t="shared" si="7"/>
        <v>0</v>
      </c>
      <c r="L53" s="101">
        <f>J53+H53</f>
        <v>3304517</v>
      </c>
      <c r="M53" s="62">
        <f>IF(ISBLANK(L53),"  ",IF(L74&gt;0,L53/L74,IF(L53&gt;0,1,0)))</f>
        <v>2.4293176589423166E-2</v>
      </c>
      <c r="N53" s="35"/>
    </row>
    <row r="54" spans="1:14" s="85" customFormat="1" ht="45">
      <c r="A54" s="93" t="s">
        <v>52</v>
      </c>
      <c r="B54" s="614">
        <v>33377487</v>
      </c>
      <c r="C54" s="567">
        <v>0.82386649415673496</v>
      </c>
      <c r="D54" s="603">
        <v>7135736</v>
      </c>
      <c r="E54" s="599">
        <v>0.19231679974730534</v>
      </c>
      <c r="F54" s="615">
        <v>40513223</v>
      </c>
      <c r="G54" s="598">
        <v>0.28673514521703702</v>
      </c>
      <c r="H54" s="106">
        <f>H53+H52+H51+H50+H49</f>
        <v>37104070</v>
      </c>
      <c r="I54" s="81">
        <f t="shared" si="6"/>
        <v>0.83713144761918856</v>
      </c>
      <c r="J54" s="91">
        <f>J53+J52+J51+J50+J49</f>
        <v>7218802</v>
      </c>
      <c r="K54" s="82">
        <f t="shared" si="7"/>
        <v>0.16286855238081144</v>
      </c>
      <c r="L54" s="107">
        <f>L53+L52+L51+L50+L49</f>
        <v>44322872</v>
      </c>
      <c r="M54" s="83">
        <f>IF(ISBLANK(L54),"  ",IF(L74&gt;0,L54/L74,IF(L54&gt;0,1,0)))</f>
        <v>0.32583985993910747</v>
      </c>
      <c r="N54" s="84"/>
    </row>
    <row r="55" spans="1:14" s="11" customFormat="1" ht="44.25">
      <c r="A55" s="51" t="s">
        <v>53</v>
      </c>
      <c r="B55" s="616">
        <v>0</v>
      </c>
      <c r="C55" s="563">
        <v>0</v>
      </c>
      <c r="D55" s="617">
        <v>0</v>
      </c>
      <c r="E55" s="579">
        <v>0</v>
      </c>
      <c r="F55" s="618">
        <v>0</v>
      </c>
      <c r="G55" s="581">
        <v>0</v>
      </c>
      <c r="H55" s="108">
        <f>[1]Revenue!J24</f>
        <v>0</v>
      </c>
      <c r="I55" s="58">
        <f t="shared" si="6"/>
        <v>0</v>
      </c>
      <c r="J55" s="109">
        <f>[1]Revenue!K24</f>
        <v>0</v>
      </c>
      <c r="K55" s="60">
        <f t="shared" si="7"/>
        <v>0</v>
      </c>
      <c r="L55" s="110">
        <f t="shared" ref="L55:L64" si="8">J55+H55</f>
        <v>0</v>
      </c>
      <c r="M55" s="62">
        <f>IF(ISBLANK(L55),"  ",IF(L74&gt;0,L55/L74,IF(L55&gt;0,1,0)))</f>
        <v>0</v>
      </c>
      <c r="N55" s="35"/>
    </row>
    <row r="56" spans="1:14" s="11" customFormat="1" ht="44.25">
      <c r="A56" s="111" t="s">
        <v>54</v>
      </c>
      <c r="B56" s="575">
        <v>0</v>
      </c>
      <c r="C56" s="563">
        <v>0</v>
      </c>
      <c r="D56" s="587">
        <v>0</v>
      </c>
      <c r="E56" s="579">
        <v>0</v>
      </c>
      <c r="F56" s="577">
        <v>0</v>
      </c>
      <c r="G56" s="581">
        <v>0</v>
      </c>
      <c r="H56" s="42">
        <f>[1]Revenue!J25</f>
        <v>0</v>
      </c>
      <c r="I56" s="58">
        <f t="shared" si="6"/>
        <v>0</v>
      </c>
      <c r="J56" s="65">
        <f>[1]Revenue!K25</f>
        <v>0</v>
      </c>
      <c r="K56" s="60">
        <f t="shared" si="7"/>
        <v>0</v>
      </c>
      <c r="L56" s="44">
        <f t="shared" si="8"/>
        <v>0</v>
      </c>
      <c r="M56" s="62">
        <f>IF(ISBLANK(L56),"  ",IF(L74&gt;0,L56/L74,IF(L56&gt;0,1,0)))</f>
        <v>0</v>
      </c>
      <c r="N56" s="35"/>
    </row>
    <row r="57" spans="1:14" s="11" customFormat="1" ht="44.25">
      <c r="A57" s="89" t="s">
        <v>55</v>
      </c>
      <c r="B57" s="575">
        <v>54587</v>
      </c>
      <c r="C57" s="563">
        <v>1</v>
      </c>
      <c r="D57" s="587">
        <v>0</v>
      </c>
      <c r="E57" s="579">
        <v>0</v>
      </c>
      <c r="F57" s="577">
        <v>54587</v>
      </c>
      <c r="G57" s="581">
        <v>3.863432778962661E-4</v>
      </c>
      <c r="H57" s="42">
        <f>[1]Revenue!J26</f>
        <v>52600</v>
      </c>
      <c r="I57" s="58">
        <f t="shared" si="6"/>
        <v>1</v>
      </c>
      <c r="J57" s="65">
        <f>[1]Revenue!K26</f>
        <v>0</v>
      </c>
      <c r="K57" s="60">
        <f t="shared" si="7"/>
        <v>0</v>
      </c>
      <c r="L57" s="44">
        <f t="shared" si="8"/>
        <v>52600</v>
      </c>
      <c r="M57" s="62">
        <f>IF(ISBLANK(L57),"  ",IF(L74&gt;0,L57/L74,IF(L57&gt;0,1,0)))</f>
        <v>3.8668921618610484E-4</v>
      </c>
      <c r="N57" s="35"/>
    </row>
    <row r="58" spans="1:14" s="11" customFormat="1" ht="44.25">
      <c r="A58" s="88" t="s">
        <v>56</v>
      </c>
      <c r="B58" s="594">
        <v>1196026</v>
      </c>
      <c r="C58" s="563">
        <v>0.11185847031255626</v>
      </c>
      <c r="D58" s="595">
        <v>9496289</v>
      </c>
      <c r="E58" s="579">
        <v>8.7121917431192664</v>
      </c>
      <c r="F58" s="596">
        <v>10692315</v>
      </c>
      <c r="G58" s="581">
        <v>7.567560088298339E-2</v>
      </c>
      <c r="H58" s="77">
        <f>[1]Revenue!J65</f>
        <v>1090000</v>
      </c>
      <c r="I58" s="58">
        <f t="shared" si="6"/>
        <v>0.10802775024777007</v>
      </c>
      <c r="J58" s="78">
        <f>[1]Revenue!K65</f>
        <v>9000000</v>
      </c>
      <c r="K58" s="60">
        <f t="shared" si="7"/>
        <v>0.89197224975222988</v>
      </c>
      <c r="L58" s="79">
        <f t="shared" si="8"/>
        <v>10090000</v>
      </c>
      <c r="M58" s="62">
        <f>IF(ISBLANK(L58),"  ",IF(L74&gt;0,L58/L74,IF(L58&gt;0,1,0)))</f>
        <v>7.4176695652429611E-2</v>
      </c>
      <c r="N58" s="35"/>
    </row>
    <row r="59" spans="1:14" s="11" customFormat="1" ht="44.25">
      <c r="A59" s="112" t="s">
        <v>57</v>
      </c>
      <c r="B59" s="575">
        <v>0</v>
      </c>
      <c r="C59" s="563">
        <v>0</v>
      </c>
      <c r="D59" s="587">
        <v>0</v>
      </c>
      <c r="E59" s="579">
        <v>0</v>
      </c>
      <c r="F59" s="577">
        <v>0</v>
      </c>
      <c r="G59" s="581">
        <v>0</v>
      </c>
      <c r="H59" s="42">
        <f>[1]Revenue!J27</f>
        <v>0</v>
      </c>
      <c r="I59" s="58">
        <f t="shared" si="6"/>
        <v>0</v>
      </c>
      <c r="J59" s="65">
        <f>[1]Revenue!K27</f>
        <v>0</v>
      </c>
      <c r="K59" s="60">
        <f t="shared" si="7"/>
        <v>0</v>
      </c>
      <c r="L59" s="44">
        <f t="shared" si="8"/>
        <v>0</v>
      </c>
      <c r="M59" s="62">
        <f>IF(ISBLANK(L59),"  ",IF(L74&gt;0,L59/L74,IF(L59&gt;0,1,0)))</f>
        <v>0</v>
      </c>
      <c r="N59" s="35"/>
    </row>
    <row r="60" spans="1:14" s="11" customFormat="1" ht="44.25">
      <c r="A60" s="112" t="s">
        <v>58</v>
      </c>
      <c r="B60" s="575">
        <v>0</v>
      </c>
      <c r="C60" s="563">
        <v>0</v>
      </c>
      <c r="D60" s="587">
        <v>4759861</v>
      </c>
      <c r="E60" s="579">
        <v>1</v>
      </c>
      <c r="F60" s="577">
        <v>4759861</v>
      </c>
      <c r="G60" s="581">
        <v>3.3688246305358403E-2</v>
      </c>
      <c r="H60" s="42">
        <v>0</v>
      </c>
      <c r="I60" s="58">
        <f t="shared" si="6"/>
        <v>0</v>
      </c>
      <c r="J60" s="65">
        <f>[1]Athletics!W24-[1]Athletics!W21-[1]Athletics!W13-[1]Athletics!W23</f>
        <v>7234091</v>
      </c>
      <c r="K60" s="60">
        <f t="shared" si="7"/>
        <v>1</v>
      </c>
      <c r="L60" s="44">
        <f t="shared" si="8"/>
        <v>7234091</v>
      </c>
      <c r="M60" s="62">
        <f>IF(ISBLANK(L60),"  ",IF(L74&gt;0,L60/L74,IF(L60&gt;0,1,0)))</f>
        <v>5.3181463471653145E-2</v>
      </c>
      <c r="N60" s="35"/>
    </row>
    <row r="61" spans="1:14" s="11" customFormat="1" ht="44.25">
      <c r="A61" s="113" t="s">
        <v>59</v>
      </c>
      <c r="B61" s="575">
        <v>0</v>
      </c>
      <c r="C61" s="563">
        <v>0</v>
      </c>
      <c r="D61" s="587">
        <v>5947393</v>
      </c>
      <c r="E61" s="579">
        <v>1</v>
      </c>
      <c r="F61" s="577">
        <v>5947393</v>
      </c>
      <c r="G61" s="581">
        <v>4.2093086386086574E-2</v>
      </c>
      <c r="H61" s="42">
        <f>[1]Revenue!J76</f>
        <v>0</v>
      </c>
      <c r="I61" s="58">
        <f t="shared" si="6"/>
        <v>0</v>
      </c>
      <c r="J61" s="65">
        <f>[1]Revenue!K76</f>
        <v>6783742</v>
      </c>
      <c r="K61" s="60">
        <f t="shared" si="7"/>
        <v>1</v>
      </c>
      <c r="L61" s="44">
        <f t="shared" si="8"/>
        <v>6783742</v>
      </c>
      <c r="M61" s="62">
        <f>IF(ISBLANK(L61),"  ",IF(L74&gt;0,L61/L74,IF(L61&gt;0,1,0)))</f>
        <v>4.987072009104105E-2</v>
      </c>
      <c r="N61" s="35"/>
    </row>
    <row r="62" spans="1:14" s="11" customFormat="1" ht="44.25">
      <c r="A62" s="113" t="s">
        <v>60</v>
      </c>
      <c r="B62" s="575">
        <v>0</v>
      </c>
      <c r="C62" s="563">
        <v>0</v>
      </c>
      <c r="D62" s="587">
        <v>0</v>
      </c>
      <c r="E62" s="579">
        <v>0</v>
      </c>
      <c r="F62" s="577">
        <v>0</v>
      </c>
      <c r="G62" s="581">
        <v>0</v>
      </c>
      <c r="H62" s="42">
        <f>[1]Revenue!J70</f>
        <v>0</v>
      </c>
      <c r="I62" s="58">
        <f t="shared" si="6"/>
        <v>0</v>
      </c>
      <c r="J62" s="65">
        <f>[1]Revenue!K70</f>
        <v>0</v>
      </c>
      <c r="K62" s="60">
        <f t="shared" si="7"/>
        <v>0</v>
      </c>
      <c r="L62" s="44">
        <f t="shared" si="8"/>
        <v>0</v>
      </c>
      <c r="M62" s="62">
        <f>IF(ISBLANK(L62),"  ",IF(L74&gt;0,L62/L74,IF(L62&gt;0,1,0)))</f>
        <v>0</v>
      </c>
      <c r="N62" s="35"/>
    </row>
    <row r="63" spans="1:14" s="11" customFormat="1" ht="44.25">
      <c r="A63" s="89" t="s">
        <v>61</v>
      </c>
      <c r="B63" s="575">
        <v>0</v>
      </c>
      <c r="C63" s="563">
        <v>0</v>
      </c>
      <c r="D63" s="587">
        <v>0</v>
      </c>
      <c r="E63" s="579">
        <v>0</v>
      </c>
      <c r="F63" s="577">
        <v>0</v>
      </c>
      <c r="G63" s="581">
        <v>0</v>
      </c>
      <c r="H63" s="42">
        <f>[1]Revenue!J67+[1]Revenue!J66</f>
        <v>0</v>
      </c>
      <c r="I63" s="58">
        <f t="shared" si="6"/>
        <v>0</v>
      </c>
      <c r="J63" s="65">
        <f>[1]Revenue!K67+[1]Revenue!K66</f>
        <v>0</v>
      </c>
      <c r="K63" s="60">
        <f t="shared" si="7"/>
        <v>0</v>
      </c>
      <c r="L63" s="44">
        <f t="shared" si="8"/>
        <v>0</v>
      </c>
      <c r="M63" s="62">
        <f>IF(ISBLANK(L63),"  ",IF(L74&gt;0,L63/L74,IF(L63&gt;0,1,0)))</f>
        <v>0</v>
      </c>
      <c r="N63" s="35"/>
    </row>
    <row r="64" spans="1:14" s="11" customFormat="1" ht="44.25">
      <c r="A64" s="88" t="s">
        <v>62</v>
      </c>
      <c r="B64" s="575">
        <v>466887</v>
      </c>
      <c r="C64" s="563">
        <v>7.2955710478553717E-2</v>
      </c>
      <c r="D64" s="587">
        <v>5932708</v>
      </c>
      <c r="E64" s="579">
        <v>1.2045684486616004</v>
      </c>
      <c r="F64" s="577">
        <v>6399595</v>
      </c>
      <c r="G64" s="581">
        <v>4.529357739953753E-2</v>
      </c>
      <c r="H64" s="42">
        <f>[1]Revenue!J28</f>
        <v>4925173</v>
      </c>
      <c r="I64" s="58">
        <f t="shared" si="6"/>
        <v>0.47243081721521551</v>
      </c>
      <c r="J64" s="65">
        <f>[1]Revenue!K28</f>
        <v>5500000</v>
      </c>
      <c r="K64" s="60">
        <f t="shared" si="7"/>
        <v>0.52756918278478449</v>
      </c>
      <c r="L64" s="44">
        <f t="shared" si="8"/>
        <v>10425173</v>
      </c>
      <c r="M64" s="62">
        <f>IF(ISBLANK(L64),"  ",IF(L74&gt;0,L64/L74,IF(L64&gt;0,1,0)))</f>
        <v>7.6640721976702339E-2</v>
      </c>
      <c r="N64" s="35"/>
    </row>
    <row r="65" spans="1:14" s="85" customFormat="1" ht="45">
      <c r="A65" s="114" t="s">
        <v>63</v>
      </c>
      <c r="B65" s="602">
        <v>35094987</v>
      </c>
      <c r="C65" s="567">
        <v>0.51333246078728012</v>
      </c>
      <c r="D65" s="603">
        <v>33271987</v>
      </c>
      <c r="E65" s="599">
        <v>0.77068720462084517</v>
      </c>
      <c r="F65" s="602">
        <v>68366974</v>
      </c>
      <c r="G65" s="598">
        <v>0.48387199946889919</v>
      </c>
      <c r="H65" s="90">
        <f>H64+H63+H62+H61+H60+H59+H58+H57+H56+H55+H54</f>
        <v>43171843</v>
      </c>
      <c r="I65" s="81">
        <f t="shared" si="6"/>
        <v>0.54711285902637741</v>
      </c>
      <c r="J65" s="91">
        <f>J64+J63+J62+J61+J60+J59+J58+J57+J56+J55+J54</f>
        <v>35736635</v>
      </c>
      <c r="K65" s="82">
        <f t="shared" si="7"/>
        <v>0.45288714097362265</v>
      </c>
      <c r="L65" s="90">
        <f>L64+L63+L62+L61+L60+L59+L58+L57+L56+L55+L54</f>
        <v>78908478</v>
      </c>
      <c r="M65" s="83">
        <f>IF(ISBLANK(L65),"  ",IF(L74&gt;0,L65/L74,IF(L65&gt;0,1,0)))</f>
        <v>0.5800961503471197</v>
      </c>
      <c r="N65" s="84"/>
    </row>
    <row r="66" spans="1:14" s="11" customFormat="1" ht="45">
      <c r="A66" s="24" t="s">
        <v>64</v>
      </c>
      <c r="B66" s="582"/>
      <c r="C66" s="591" t="s">
        <v>4</v>
      </c>
      <c r="D66" s="587"/>
      <c r="E66" s="592" t="s">
        <v>4</v>
      </c>
      <c r="F66" s="577"/>
      <c r="G66" s="593" t="s">
        <v>4</v>
      </c>
      <c r="H66" s="63"/>
      <c r="I66" s="74" t="s">
        <v>4</v>
      </c>
      <c r="J66" s="65"/>
      <c r="K66" s="75" t="s">
        <v>4</v>
      </c>
      <c r="L66" s="44"/>
      <c r="M66" s="76" t="s">
        <v>4</v>
      </c>
    </row>
    <row r="67" spans="1:14" s="11" customFormat="1" ht="44.25">
      <c r="A67" s="115" t="s">
        <v>65</v>
      </c>
      <c r="B67" s="5">
        <v>0</v>
      </c>
      <c r="C67" s="52">
        <v>0</v>
      </c>
      <c r="D67" s="59">
        <v>15460</v>
      </c>
      <c r="E67" s="54">
        <v>1</v>
      </c>
      <c r="F67" s="69">
        <v>15460</v>
      </c>
      <c r="G67" s="56">
        <v>1.0941922209090578E-4</v>
      </c>
      <c r="H67" s="5">
        <f>[1]Revenue!J56</f>
        <v>0</v>
      </c>
      <c r="I67" s="52">
        <f>IF(ISBLANK(H67),"  ",IF(L67&gt;0,H67/L67,IF(H67&gt;0,1,0)))</f>
        <v>0</v>
      </c>
      <c r="J67" s="59">
        <f>[1]Revenue!K56</f>
        <v>15000</v>
      </c>
      <c r="K67" s="54">
        <f>IF(ISBLANK(J67),"  ",IF(L67&gt;0,J67/L67,IF(J67&gt;0,1,0)))</f>
        <v>1</v>
      </c>
      <c r="L67" s="69">
        <f>J67+H67</f>
        <v>15000</v>
      </c>
      <c r="M67" s="56">
        <f>IF(ISBLANK(L67),"  ",IF(L74&gt;0,L67/L74,IF(L67&gt;0,1,0)))</f>
        <v>1.1027259016714016E-4</v>
      </c>
    </row>
    <row r="68" spans="1:14" s="11" customFormat="1" ht="44.25">
      <c r="A68" s="41" t="s">
        <v>66</v>
      </c>
      <c r="B68" s="575">
        <v>0</v>
      </c>
      <c r="C68" s="563">
        <v>0</v>
      </c>
      <c r="D68" s="587">
        <v>0</v>
      </c>
      <c r="E68" s="579">
        <v>0</v>
      </c>
      <c r="F68" s="577">
        <v>0</v>
      </c>
      <c r="G68" s="581">
        <v>0</v>
      </c>
      <c r="H68" s="42">
        <f>[1]Revenue!J57</f>
        <v>0</v>
      </c>
      <c r="I68" s="58">
        <f>IF(ISBLANK(H68),"  ",IF(L68&gt;0,H68/L68,IF(H68&gt;0,1,0)))</f>
        <v>0</v>
      </c>
      <c r="J68" s="65">
        <f>[1]Revenue!K57</f>
        <v>0</v>
      </c>
      <c r="K68" s="60">
        <f>IF(ISBLANK(J68),"  ",IF(L68&gt;0,J68/L68,IF(J68&gt;0,1,0)))</f>
        <v>0</v>
      </c>
      <c r="L68" s="44">
        <f>J68+H68</f>
        <v>0</v>
      </c>
      <c r="M68" s="62">
        <f>IF(ISBLANK(L68),"  ",IF(L74&gt;0,L68/L74,IF(L68&gt;0,1,0)))</f>
        <v>0</v>
      </c>
    </row>
    <row r="69" spans="1:14" s="11" customFormat="1" ht="45">
      <c r="A69" s="116" t="s">
        <v>67</v>
      </c>
      <c r="B69" s="582"/>
      <c r="C69" s="591" t="s">
        <v>4</v>
      </c>
      <c r="D69" s="587"/>
      <c r="E69" s="592" t="s">
        <v>4</v>
      </c>
      <c r="F69" s="577"/>
      <c r="G69" s="593" t="s">
        <v>4</v>
      </c>
      <c r="H69" s="63"/>
      <c r="I69" s="74" t="s">
        <v>4</v>
      </c>
      <c r="J69" s="65"/>
      <c r="K69" s="75" t="s">
        <v>4</v>
      </c>
      <c r="L69" s="44"/>
      <c r="M69" s="76" t="s">
        <v>4</v>
      </c>
    </row>
    <row r="70" spans="1:14" s="11" customFormat="1" ht="44.25">
      <c r="A70" s="89" t="s">
        <v>68</v>
      </c>
      <c r="B70" s="5">
        <v>0</v>
      </c>
      <c r="C70" s="52">
        <v>0</v>
      </c>
      <c r="D70" s="59">
        <v>13300956</v>
      </c>
      <c r="E70" s="54">
        <v>1</v>
      </c>
      <c r="F70" s="69">
        <v>13300956</v>
      </c>
      <c r="G70" s="56">
        <v>9.4138438459596754E-2</v>
      </c>
      <c r="H70" s="5">
        <f>[1]Revenue!J58</f>
        <v>0</v>
      </c>
      <c r="I70" s="52">
        <f>IF(ISBLANK(H70),"  ",IF(L70&gt;0,H70/L70,IF(H70&gt;0,1,0)))</f>
        <v>0</v>
      </c>
      <c r="J70" s="59">
        <f>[1]Revenue!K58</f>
        <v>13000000</v>
      </c>
      <c r="K70" s="54">
        <f>IF(ISBLANK(J70),"  ",IF(L70&gt;0,J70/L70,IF(J70&gt;0,1,0)))</f>
        <v>1</v>
      </c>
      <c r="L70" s="69">
        <f>J70+H70</f>
        <v>13000000</v>
      </c>
      <c r="M70" s="56">
        <f>IF(ISBLANK(L70),"  ",IF(L74&gt;0,L70/L74,IF(L70&gt;0,1,0)))</f>
        <v>9.5569578144854811E-2</v>
      </c>
    </row>
    <row r="71" spans="1:14" s="11" customFormat="1" ht="44.25">
      <c r="A71" s="41" t="s">
        <v>69</v>
      </c>
      <c r="B71" s="575">
        <v>0</v>
      </c>
      <c r="C71" s="563">
        <v>0</v>
      </c>
      <c r="D71" s="587">
        <v>6915975</v>
      </c>
      <c r="E71" s="579">
        <v>1</v>
      </c>
      <c r="F71" s="577">
        <v>6915975</v>
      </c>
      <c r="G71" s="581">
        <v>4.8948292658483321E-2</v>
      </c>
      <c r="H71" s="42">
        <f>[1]Revenue!J59+[1]Revenue!J64</f>
        <v>0</v>
      </c>
      <c r="I71" s="58">
        <f>IF(ISBLANK(H71),"  ",IF(L71&gt;0,H71/L71,IF(H71&gt;0,1,0)))</f>
        <v>0</v>
      </c>
      <c r="J71" s="65">
        <f>[1]Revenue!K59+[1]Revenue!K64</f>
        <v>6500000</v>
      </c>
      <c r="K71" s="60">
        <f>IF(ISBLANK(J71),"  ",IF(L71&gt;0,J71/L71,IF(J71&gt;0,1,0)))</f>
        <v>1</v>
      </c>
      <c r="L71" s="44">
        <f>J71+H71</f>
        <v>6500000</v>
      </c>
      <c r="M71" s="62">
        <f>IF(ISBLANK(L71),"  ",IF(L74&gt;0,L71/L74,IF(L71&gt;0,1,0)))</f>
        <v>4.7784789072427405E-2</v>
      </c>
    </row>
    <row r="72" spans="1:14" s="85" customFormat="1" ht="45">
      <c r="A72" s="86" t="s">
        <v>70</v>
      </c>
      <c r="B72" s="620">
        <v>0</v>
      </c>
      <c r="C72" s="567">
        <v>0</v>
      </c>
      <c r="D72" s="607">
        <v>20232391</v>
      </c>
      <c r="E72" s="599">
        <v>1</v>
      </c>
      <c r="F72" s="615">
        <v>20232391</v>
      </c>
      <c r="G72" s="721">
        <v>0.143196150340171</v>
      </c>
      <c r="H72" s="117">
        <f>H71+H70+H68+H67</f>
        <v>0</v>
      </c>
      <c r="I72" s="81">
        <f>IF(ISBLANK(H72),"  ",IF(L72&gt;0,H72/L72,IF(H72&gt;0,1,0)))</f>
        <v>0</v>
      </c>
      <c r="J72" s="118">
        <f>J71+J70+J68+J67</f>
        <v>19515000</v>
      </c>
      <c r="K72" s="82">
        <f>IF(ISBLANK(J72),"  ",IF(L72&gt;0,J72/L72,IF(J72&gt;0,1,0)))</f>
        <v>1</v>
      </c>
      <c r="L72" s="128">
        <f>L71+L70+L69+L68+L67</f>
        <v>19515000</v>
      </c>
      <c r="M72" s="83">
        <f>IF(ISBLANK(L72),"  ",IF(L74&gt;0,L72/L74,IF(L72&gt;0,1,0)))</f>
        <v>0.14346463980744936</v>
      </c>
    </row>
    <row r="73" spans="1:14" s="85" customFormat="1" ht="45">
      <c r="A73" s="86" t="s">
        <v>71</v>
      </c>
      <c r="B73" s="620">
        <v>0</v>
      </c>
      <c r="C73" s="599">
        <v>0</v>
      </c>
      <c r="D73" s="606">
        <v>0</v>
      </c>
      <c r="E73" s="599">
        <v>0</v>
      </c>
      <c r="F73" s="722">
        <v>0</v>
      </c>
      <c r="G73" s="598">
        <v>0</v>
      </c>
      <c r="H73" s="117">
        <f>[1]Revenue!J32</f>
        <v>0</v>
      </c>
      <c r="I73" s="82">
        <f>IF(ISBLANK(H73),"  ",IF(L73&gt;0,H73/L73,IF(H73&gt;0,1,0)))</f>
        <v>0</v>
      </c>
      <c r="J73" s="94">
        <f>[1]Revenue!K32</f>
        <v>0</v>
      </c>
      <c r="K73" s="82">
        <f>IF(ISBLANK(J73),"  ",IF(L73&gt;0,J73/L73,IF(J73&gt;0,1,0)))</f>
        <v>0</v>
      </c>
      <c r="L73" s="129">
        <f>J73+H73</f>
        <v>0</v>
      </c>
      <c r="M73" s="83">
        <f>IF(ISBLANK(L73),"  ",IF(L75&gt;0,L73/L75,IF(L73&gt;0,1,0)))</f>
        <v>0</v>
      </c>
    </row>
    <row r="74" spans="1:14" s="85" customFormat="1" ht="45.75" thickBot="1">
      <c r="A74" s="119" t="s">
        <v>72</v>
      </c>
      <c r="B74" s="120">
        <v>87787067</v>
      </c>
      <c r="C74" s="623">
        <v>0.6213190543843613</v>
      </c>
      <c r="D74" s="120">
        <v>53504378</v>
      </c>
      <c r="E74" s="624">
        <v>0.37868094561563864</v>
      </c>
      <c r="F74" s="120">
        <v>141291445</v>
      </c>
      <c r="G74" s="625">
        <v>1</v>
      </c>
      <c r="H74" s="120">
        <f>H72+H65+H46+H39+H47+H73</f>
        <v>80774915</v>
      </c>
      <c r="I74" s="121">
        <f>IF(ISBLANK(H74),"  ",IF(L74&gt;0,H74/L74,IF(H74&gt;0,1,0)))</f>
        <v>0.59381727317203881</v>
      </c>
      <c r="J74" s="120">
        <f>J72+J65+J46+J39+J47+J73</f>
        <v>55251635</v>
      </c>
      <c r="K74" s="122">
        <f>IF(ISBLANK(J74),"  ",IF(L74&gt;0,J74/L74,IF(J74&gt;0,1,0)))</f>
        <v>0.40618272682796114</v>
      </c>
      <c r="L74" s="120">
        <f>L72+L65+L46+L39+L47+L73</f>
        <v>136026550</v>
      </c>
      <c r="M74" s="123">
        <f>IF(ISBLANK(L74),"  ",IF(L74&gt;0,L74/L74,IF(L74&gt;0,1,0)))</f>
        <v>1</v>
      </c>
    </row>
    <row r="75" spans="1:14" ht="21" thickTop="1">
      <c r="A75" s="130"/>
      <c r="B75" s="131"/>
      <c r="C75" s="132"/>
      <c r="D75" s="131"/>
      <c r="E75" s="132"/>
      <c r="F75" s="131"/>
      <c r="G75" s="132"/>
      <c r="H75" s="131"/>
      <c r="I75" s="132"/>
      <c r="J75" s="131"/>
      <c r="K75" s="132"/>
      <c r="L75" s="131"/>
      <c r="M75" s="132"/>
    </row>
    <row r="76" spans="1:14" s="11" customFormat="1" ht="44.25">
      <c r="A76" s="4" t="s">
        <v>4</v>
      </c>
      <c r="B76" s="2"/>
      <c r="C76" s="4"/>
      <c r="D76" s="2"/>
      <c r="E76" s="4"/>
      <c r="F76" s="2"/>
      <c r="G76" s="4"/>
      <c r="H76" s="2"/>
      <c r="I76" s="4"/>
      <c r="J76" s="2"/>
      <c r="K76" s="4"/>
      <c r="L76" s="2"/>
      <c r="M76" s="4"/>
    </row>
    <row r="77" spans="1:14" s="11" customFormat="1" ht="44.25">
      <c r="A77" s="4" t="s">
        <v>73</v>
      </c>
      <c r="B77" s="2"/>
      <c r="C77" s="4"/>
      <c r="D77" s="2"/>
      <c r="E77" s="4"/>
      <c r="F77" s="2"/>
      <c r="G77" s="4"/>
      <c r="H77" s="2"/>
      <c r="I77" s="4"/>
      <c r="J77" s="2"/>
      <c r="K77" s="4"/>
      <c r="L77" s="2"/>
      <c r="M77" s="4"/>
    </row>
  </sheetData>
  <pageMargins left="0.28999999999999998" right="0.26" top="0.45" bottom="0.3" header="0.3" footer="0.54"/>
  <pageSetup scale="17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7"/>
  <sheetViews>
    <sheetView zoomScale="30" zoomScaleNormal="30" workbookViewId="0">
      <selection activeCell="B4" sqref="B4:G74"/>
    </sheetView>
  </sheetViews>
  <sheetFormatPr defaultColWidth="12.42578125" defaultRowHeight="15"/>
  <cols>
    <col min="1" max="1" width="186.7109375" style="133" customWidth="1"/>
    <col min="2" max="2" width="56.42578125" style="134" customWidth="1"/>
    <col min="3" max="3" width="45.5703125" style="133" customWidth="1"/>
    <col min="4" max="4" width="45.5703125" style="134" customWidth="1"/>
    <col min="5" max="5" width="45.5703125" style="133" customWidth="1"/>
    <col min="6" max="6" width="45.5703125" style="134" customWidth="1"/>
    <col min="7" max="7" width="45.5703125" style="133" customWidth="1"/>
    <col min="8" max="8" width="54.7109375" style="134" customWidth="1"/>
    <col min="9" max="9" width="45.5703125" style="133" customWidth="1"/>
    <col min="10" max="10" width="45.5703125" style="134" customWidth="1"/>
    <col min="11" max="11" width="45.5703125" style="133" customWidth="1"/>
    <col min="12" max="12" width="45.5703125" style="134" customWidth="1"/>
    <col min="13" max="13" width="45.5703125" style="133" customWidth="1"/>
    <col min="14" max="256" width="12.42578125" style="133"/>
    <col min="257" max="257" width="186.7109375" style="133" customWidth="1"/>
    <col min="258" max="258" width="56.42578125" style="133" customWidth="1"/>
    <col min="259" max="263" width="45.5703125" style="133" customWidth="1"/>
    <col min="264" max="264" width="54.7109375" style="133" customWidth="1"/>
    <col min="265" max="269" width="45.5703125" style="133" customWidth="1"/>
    <col min="270" max="512" width="12.42578125" style="133"/>
    <col min="513" max="513" width="186.7109375" style="133" customWidth="1"/>
    <col min="514" max="514" width="56.42578125" style="133" customWidth="1"/>
    <col min="515" max="519" width="45.5703125" style="133" customWidth="1"/>
    <col min="520" max="520" width="54.7109375" style="133" customWidth="1"/>
    <col min="521" max="525" width="45.5703125" style="133" customWidth="1"/>
    <col min="526" max="768" width="12.42578125" style="133"/>
    <col min="769" max="769" width="186.7109375" style="133" customWidth="1"/>
    <col min="770" max="770" width="56.42578125" style="133" customWidth="1"/>
    <col min="771" max="775" width="45.5703125" style="133" customWidth="1"/>
    <col min="776" max="776" width="54.7109375" style="133" customWidth="1"/>
    <col min="777" max="781" width="45.5703125" style="133" customWidth="1"/>
    <col min="782" max="1024" width="12.42578125" style="133"/>
    <col min="1025" max="1025" width="186.7109375" style="133" customWidth="1"/>
    <col min="1026" max="1026" width="56.42578125" style="133" customWidth="1"/>
    <col min="1027" max="1031" width="45.5703125" style="133" customWidth="1"/>
    <col min="1032" max="1032" width="54.7109375" style="133" customWidth="1"/>
    <col min="1033" max="1037" width="45.5703125" style="133" customWidth="1"/>
    <col min="1038" max="1280" width="12.42578125" style="133"/>
    <col min="1281" max="1281" width="186.7109375" style="133" customWidth="1"/>
    <col min="1282" max="1282" width="56.42578125" style="133" customWidth="1"/>
    <col min="1283" max="1287" width="45.5703125" style="133" customWidth="1"/>
    <col min="1288" max="1288" width="54.7109375" style="133" customWidth="1"/>
    <col min="1289" max="1293" width="45.5703125" style="133" customWidth="1"/>
    <col min="1294" max="1536" width="12.42578125" style="133"/>
    <col min="1537" max="1537" width="186.7109375" style="133" customWidth="1"/>
    <col min="1538" max="1538" width="56.42578125" style="133" customWidth="1"/>
    <col min="1539" max="1543" width="45.5703125" style="133" customWidth="1"/>
    <col min="1544" max="1544" width="54.7109375" style="133" customWidth="1"/>
    <col min="1545" max="1549" width="45.5703125" style="133" customWidth="1"/>
    <col min="1550" max="1792" width="12.42578125" style="133"/>
    <col min="1793" max="1793" width="186.7109375" style="133" customWidth="1"/>
    <col min="1794" max="1794" width="56.42578125" style="133" customWidth="1"/>
    <col min="1795" max="1799" width="45.5703125" style="133" customWidth="1"/>
    <col min="1800" max="1800" width="54.7109375" style="133" customWidth="1"/>
    <col min="1801" max="1805" width="45.5703125" style="133" customWidth="1"/>
    <col min="1806" max="2048" width="12.42578125" style="133"/>
    <col min="2049" max="2049" width="186.7109375" style="133" customWidth="1"/>
    <col min="2050" max="2050" width="56.42578125" style="133" customWidth="1"/>
    <col min="2051" max="2055" width="45.5703125" style="133" customWidth="1"/>
    <col min="2056" max="2056" width="54.7109375" style="133" customWidth="1"/>
    <col min="2057" max="2061" width="45.5703125" style="133" customWidth="1"/>
    <col min="2062" max="2304" width="12.42578125" style="133"/>
    <col min="2305" max="2305" width="186.7109375" style="133" customWidth="1"/>
    <col min="2306" max="2306" width="56.42578125" style="133" customWidth="1"/>
    <col min="2307" max="2311" width="45.5703125" style="133" customWidth="1"/>
    <col min="2312" max="2312" width="54.7109375" style="133" customWidth="1"/>
    <col min="2313" max="2317" width="45.5703125" style="133" customWidth="1"/>
    <col min="2318" max="2560" width="12.42578125" style="133"/>
    <col min="2561" max="2561" width="186.7109375" style="133" customWidth="1"/>
    <col min="2562" max="2562" width="56.42578125" style="133" customWidth="1"/>
    <col min="2563" max="2567" width="45.5703125" style="133" customWidth="1"/>
    <col min="2568" max="2568" width="54.7109375" style="133" customWidth="1"/>
    <col min="2569" max="2573" width="45.5703125" style="133" customWidth="1"/>
    <col min="2574" max="2816" width="12.42578125" style="133"/>
    <col min="2817" max="2817" width="186.7109375" style="133" customWidth="1"/>
    <col min="2818" max="2818" width="56.42578125" style="133" customWidth="1"/>
    <col min="2819" max="2823" width="45.5703125" style="133" customWidth="1"/>
    <col min="2824" max="2824" width="54.7109375" style="133" customWidth="1"/>
    <col min="2825" max="2829" width="45.5703125" style="133" customWidth="1"/>
    <col min="2830" max="3072" width="12.42578125" style="133"/>
    <col min="3073" max="3073" width="186.7109375" style="133" customWidth="1"/>
    <col min="3074" max="3074" width="56.42578125" style="133" customWidth="1"/>
    <col min="3075" max="3079" width="45.5703125" style="133" customWidth="1"/>
    <col min="3080" max="3080" width="54.7109375" style="133" customWidth="1"/>
    <col min="3081" max="3085" width="45.5703125" style="133" customWidth="1"/>
    <col min="3086" max="3328" width="12.42578125" style="133"/>
    <col min="3329" max="3329" width="186.7109375" style="133" customWidth="1"/>
    <col min="3330" max="3330" width="56.42578125" style="133" customWidth="1"/>
    <col min="3331" max="3335" width="45.5703125" style="133" customWidth="1"/>
    <col min="3336" max="3336" width="54.7109375" style="133" customWidth="1"/>
    <col min="3337" max="3341" width="45.5703125" style="133" customWidth="1"/>
    <col min="3342" max="3584" width="12.42578125" style="133"/>
    <col min="3585" max="3585" width="186.7109375" style="133" customWidth="1"/>
    <col min="3586" max="3586" width="56.42578125" style="133" customWidth="1"/>
    <col min="3587" max="3591" width="45.5703125" style="133" customWidth="1"/>
    <col min="3592" max="3592" width="54.7109375" style="133" customWidth="1"/>
    <col min="3593" max="3597" width="45.5703125" style="133" customWidth="1"/>
    <col min="3598" max="3840" width="12.42578125" style="133"/>
    <col min="3841" max="3841" width="186.7109375" style="133" customWidth="1"/>
    <col min="3842" max="3842" width="56.42578125" style="133" customWidth="1"/>
    <col min="3843" max="3847" width="45.5703125" style="133" customWidth="1"/>
    <col min="3848" max="3848" width="54.7109375" style="133" customWidth="1"/>
    <col min="3849" max="3853" width="45.5703125" style="133" customWidth="1"/>
    <col min="3854" max="4096" width="12.42578125" style="133"/>
    <col min="4097" max="4097" width="186.7109375" style="133" customWidth="1"/>
    <col min="4098" max="4098" width="56.42578125" style="133" customWidth="1"/>
    <col min="4099" max="4103" width="45.5703125" style="133" customWidth="1"/>
    <col min="4104" max="4104" width="54.7109375" style="133" customWidth="1"/>
    <col min="4105" max="4109" width="45.5703125" style="133" customWidth="1"/>
    <col min="4110" max="4352" width="12.42578125" style="133"/>
    <col min="4353" max="4353" width="186.7109375" style="133" customWidth="1"/>
    <col min="4354" max="4354" width="56.42578125" style="133" customWidth="1"/>
    <col min="4355" max="4359" width="45.5703125" style="133" customWidth="1"/>
    <col min="4360" max="4360" width="54.7109375" style="133" customWidth="1"/>
    <col min="4361" max="4365" width="45.5703125" style="133" customWidth="1"/>
    <col min="4366" max="4608" width="12.42578125" style="133"/>
    <col min="4609" max="4609" width="186.7109375" style="133" customWidth="1"/>
    <col min="4610" max="4610" width="56.42578125" style="133" customWidth="1"/>
    <col min="4611" max="4615" width="45.5703125" style="133" customWidth="1"/>
    <col min="4616" max="4616" width="54.7109375" style="133" customWidth="1"/>
    <col min="4617" max="4621" width="45.5703125" style="133" customWidth="1"/>
    <col min="4622" max="4864" width="12.42578125" style="133"/>
    <col min="4865" max="4865" width="186.7109375" style="133" customWidth="1"/>
    <col min="4866" max="4866" width="56.42578125" style="133" customWidth="1"/>
    <col min="4867" max="4871" width="45.5703125" style="133" customWidth="1"/>
    <col min="4872" max="4872" width="54.7109375" style="133" customWidth="1"/>
    <col min="4873" max="4877" width="45.5703125" style="133" customWidth="1"/>
    <col min="4878" max="5120" width="12.42578125" style="133"/>
    <col min="5121" max="5121" width="186.7109375" style="133" customWidth="1"/>
    <col min="5122" max="5122" width="56.42578125" style="133" customWidth="1"/>
    <col min="5123" max="5127" width="45.5703125" style="133" customWidth="1"/>
    <col min="5128" max="5128" width="54.7109375" style="133" customWidth="1"/>
    <col min="5129" max="5133" width="45.5703125" style="133" customWidth="1"/>
    <col min="5134" max="5376" width="12.42578125" style="133"/>
    <col min="5377" max="5377" width="186.7109375" style="133" customWidth="1"/>
    <col min="5378" max="5378" width="56.42578125" style="133" customWidth="1"/>
    <col min="5379" max="5383" width="45.5703125" style="133" customWidth="1"/>
    <col min="5384" max="5384" width="54.7109375" style="133" customWidth="1"/>
    <col min="5385" max="5389" width="45.5703125" style="133" customWidth="1"/>
    <col min="5390" max="5632" width="12.42578125" style="133"/>
    <col min="5633" max="5633" width="186.7109375" style="133" customWidth="1"/>
    <col min="5634" max="5634" width="56.42578125" style="133" customWidth="1"/>
    <col min="5635" max="5639" width="45.5703125" style="133" customWidth="1"/>
    <col min="5640" max="5640" width="54.7109375" style="133" customWidth="1"/>
    <col min="5641" max="5645" width="45.5703125" style="133" customWidth="1"/>
    <col min="5646" max="5888" width="12.42578125" style="133"/>
    <col min="5889" max="5889" width="186.7109375" style="133" customWidth="1"/>
    <col min="5890" max="5890" width="56.42578125" style="133" customWidth="1"/>
    <col min="5891" max="5895" width="45.5703125" style="133" customWidth="1"/>
    <col min="5896" max="5896" width="54.7109375" style="133" customWidth="1"/>
    <col min="5897" max="5901" width="45.5703125" style="133" customWidth="1"/>
    <col min="5902" max="6144" width="12.42578125" style="133"/>
    <col min="6145" max="6145" width="186.7109375" style="133" customWidth="1"/>
    <col min="6146" max="6146" width="56.42578125" style="133" customWidth="1"/>
    <col min="6147" max="6151" width="45.5703125" style="133" customWidth="1"/>
    <col min="6152" max="6152" width="54.7109375" style="133" customWidth="1"/>
    <col min="6153" max="6157" width="45.5703125" style="133" customWidth="1"/>
    <col min="6158" max="6400" width="12.42578125" style="133"/>
    <col min="6401" max="6401" width="186.7109375" style="133" customWidth="1"/>
    <col min="6402" max="6402" width="56.42578125" style="133" customWidth="1"/>
    <col min="6403" max="6407" width="45.5703125" style="133" customWidth="1"/>
    <col min="6408" max="6408" width="54.7109375" style="133" customWidth="1"/>
    <col min="6409" max="6413" width="45.5703125" style="133" customWidth="1"/>
    <col min="6414" max="6656" width="12.42578125" style="133"/>
    <col min="6657" max="6657" width="186.7109375" style="133" customWidth="1"/>
    <col min="6658" max="6658" width="56.42578125" style="133" customWidth="1"/>
    <col min="6659" max="6663" width="45.5703125" style="133" customWidth="1"/>
    <col min="6664" max="6664" width="54.7109375" style="133" customWidth="1"/>
    <col min="6665" max="6669" width="45.5703125" style="133" customWidth="1"/>
    <col min="6670" max="6912" width="12.42578125" style="133"/>
    <col min="6913" max="6913" width="186.7109375" style="133" customWidth="1"/>
    <col min="6914" max="6914" width="56.42578125" style="133" customWidth="1"/>
    <col min="6915" max="6919" width="45.5703125" style="133" customWidth="1"/>
    <col min="6920" max="6920" width="54.7109375" style="133" customWidth="1"/>
    <col min="6921" max="6925" width="45.5703125" style="133" customWidth="1"/>
    <col min="6926" max="7168" width="12.42578125" style="133"/>
    <col min="7169" max="7169" width="186.7109375" style="133" customWidth="1"/>
    <col min="7170" max="7170" width="56.42578125" style="133" customWidth="1"/>
    <col min="7171" max="7175" width="45.5703125" style="133" customWidth="1"/>
    <col min="7176" max="7176" width="54.7109375" style="133" customWidth="1"/>
    <col min="7177" max="7181" width="45.5703125" style="133" customWidth="1"/>
    <col min="7182" max="7424" width="12.42578125" style="133"/>
    <col min="7425" max="7425" width="186.7109375" style="133" customWidth="1"/>
    <col min="7426" max="7426" width="56.42578125" style="133" customWidth="1"/>
    <col min="7427" max="7431" width="45.5703125" style="133" customWidth="1"/>
    <col min="7432" max="7432" width="54.7109375" style="133" customWidth="1"/>
    <col min="7433" max="7437" width="45.5703125" style="133" customWidth="1"/>
    <col min="7438" max="7680" width="12.42578125" style="133"/>
    <col min="7681" max="7681" width="186.7109375" style="133" customWidth="1"/>
    <col min="7682" max="7682" width="56.42578125" style="133" customWidth="1"/>
    <col min="7683" max="7687" width="45.5703125" style="133" customWidth="1"/>
    <col min="7688" max="7688" width="54.7109375" style="133" customWidth="1"/>
    <col min="7689" max="7693" width="45.5703125" style="133" customWidth="1"/>
    <col min="7694" max="7936" width="12.42578125" style="133"/>
    <col min="7937" max="7937" width="186.7109375" style="133" customWidth="1"/>
    <col min="7938" max="7938" width="56.42578125" style="133" customWidth="1"/>
    <col min="7939" max="7943" width="45.5703125" style="133" customWidth="1"/>
    <col min="7944" max="7944" width="54.7109375" style="133" customWidth="1"/>
    <col min="7945" max="7949" width="45.5703125" style="133" customWidth="1"/>
    <col min="7950" max="8192" width="12.42578125" style="133"/>
    <col min="8193" max="8193" width="186.7109375" style="133" customWidth="1"/>
    <col min="8194" max="8194" width="56.42578125" style="133" customWidth="1"/>
    <col min="8195" max="8199" width="45.5703125" style="133" customWidth="1"/>
    <col min="8200" max="8200" width="54.7109375" style="133" customWidth="1"/>
    <col min="8201" max="8205" width="45.5703125" style="133" customWidth="1"/>
    <col min="8206" max="8448" width="12.42578125" style="133"/>
    <col min="8449" max="8449" width="186.7109375" style="133" customWidth="1"/>
    <col min="8450" max="8450" width="56.42578125" style="133" customWidth="1"/>
    <col min="8451" max="8455" width="45.5703125" style="133" customWidth="1"/>
    <col min="8456" max="8456" width="54.7109375" style="133" customWidth="1"/>
    <col min="8457" max="8461" width="45.5703125" style="133" customWidth="1"/>
    <col min="8462" max="8704" width="12.42578125" style="133"/>
    <col min="8705" max="8705" width="186.7109375" style="133" customWidth="1"/>
    <col min="8706" max="8706" width="56.42578125" style="133" customWidth="1"/>
    <col min="8707" max="8711" width="45.5703125" style="133" customWidth="1"/>
    <col min="8712" max="8712" width="54.7109375" style="133" customWidth="1"/>
    <col min="8713" max="8717" width="45.5703125" style="133" customWidth="1"/>
    <col min="8718" max="8960" width="12.42578125" style="133"/>
    <col min="8961" max="8961" width="186.7109375" style="133" customWidth="1"/>
    <col min="8962" max="8962" width="56.42578125" style="133" customWidth="1"/>
    <col min="8963" max="8967" width="45.5703125" style="133" customWidth="1"/>
    <col min="8968" max="8968" width="54.7109375" style="133" customWidth="1"/>
    <col min="8969" max="8973" width="45.5703125" style="133" customWidth="1"/>
    <col min="8974" max="9216" width="12.42578125" style="133"/>
    <col min="9217" max="9217" width="186.7109375" style="133" customWidth="1"/>
    <col min="9218" max="9218" width="56.42578125" style="133" customWidth="1"/>
    <col min="9219" max="9223" width="45.5703125" style="133" customWidth="1"/>
    <col min="9224" max="9224" width="54.7109375" style="133" customWidth="1"/>
    <col min="9225" max="9229" width="45.5703125" style="133" customWidth="1"/>
    <col min="9230" max="9472" width="12.42578125" style="133"/>
    <col min="9473" max="9473" width="186.7109375" style="133" customWidth="1"/>
    <col min="9474" max="9474" width="56.42578125" style="133" customWidth="1"/>
    <col min="9475" max="9479" width="45.5703125" style="133" customWidth="1"/>
    <col min="9480" max="9480" width="54.7109375" style="133" customWidth="1"/>
    <col min="9481" max="9485" width="45.5703125" style="133" customWidth="1"/>
    <col min="9486" max="9728" width="12.42578125" style="133"/>
    <col min="9729" max="9729" width="186.7109375" style="133" customWidth="1"/>
    <col min="9730" max="9730" width="56.42578125" style="133" customWidth="1"/>
    <col min="9731" max="9735" width="45.5703125" style="133" customWidth="1"/>
    <col min="9736" max="9736" width="54.7109375" style="133" customWidth="1"/>
    <col min="9737" max="9741" width="45.5703125" style="133" customWidth="1"/>
    <col min="9742" max="9984" width="12.42578125" style="133"/>
    <col min="9985" max="9985" width="186.7109375" style="133" customWidth="1"/>
    <col min="9986" max="9986" width="56.42578125" style="133" customWidth="1"/>
    <col min="9987" max="9991" width="45.5703125" style="133" customWidth="1"/>
    <col min="9992" max="9992" width="54.7109375" style="133" customWidth="1"/>
    <col min="9993" max="9997" width="45.5703125" style="133" customWidth="1"/>
    <col min="9998" max="10240" width="12.42578125" style="133"/>
    <col min="10241" max="10241" width="186.7109375" style="133" customWidth="1"/>
    <col min="10242" max="10242" width="56.42578125" style="133" customWidth="1"/>
    <col min="10243" max="10247" width="45.5703125" style="133" customWidth="1"/>
    <col min="10248" max="10248" width="54.7109375" style="133" customWidth="1"/>
    <col min="10249" max="10253" width="45.5703125" style="133" customWidth="1"/>
    <col min="10254" max="10496" width="12.42578125" style="133"/>
    <col min="10497" max="10497" width="186.7109375" style="133" customWidth="1"/>
    <col min="10498" max="10498" width="56.42578125" style="133" customWidth="1"/>
    <col min="10499" max="10503" width="45.5703125" style="133" customWidth="1"/>
    <col min="10504" max="10504" width="54.7109375" style="133" customWidth="1"/>
    <col min="10505" max="10509" width="45.5703125" style="133" customWidth="1"/>
    <col min="10510" max="10752" width="12.42578125" style="133"/>
    <col min="10753" max="10753" width="186.7109375" style="133" customWidth="1"/>
    <col min="10754" max="10754" width="56.42578125" style="133" customWidth="1"/>
    <col min="10755" max="10759" width="45.5703125" style="133" customWidth="1"/>
    <col min="10760" max="10760" width="54.7109375" style="133" customWidth="1"/>
    <col min="10761" max="10765" width="45.5703125" style="133" customWidth="1"/>
    <col min="10766" max="11008" width="12.42578125" style="133"/>
    <col min="11009" max="11009" width="186.7109375" style="133" customWidth="1"/>
    <col min="11010" max="11010" width="56.42578125" style="133" customWidth="1"/>
    <col min="11011" max="11015" width="45.5703125" style="133" customWidth="1"/>
    <col min="11016" max="11016" width="54.7109375" style="133" customWidth="1"/>
    <col min="11017" max="11021" width="45.5703125" style="133" customWidth="1"/>
    <col min="11022" max="11264" width="12.42578125" style="133"/>
    <col min="11265" max="11265" width="186.7109375" style="133" customWidth="1"/>
    <col min="11266" max="11266" width="56.42578125" style="133" customWidth="1"/>
    <col min="11267" max="11271" width="45.5703125" style="133" customWidth="1"/>
    <col min="11272" max="11272" width="54.7109375" style="133" customWidth="1"/>
    <col min="11273" max="11277" width="45.5703125" style="133" customWidth="1"/>
    <col min="11278" max="11520" width="12.42578125" style="133"/>
    <col min="11521" max="11521" width="186.7109375" style="133" customWidth="1"/>
    <col min="11522" max="11522" width="56.42578125" style="133" customWidth="1"/>
    <col min="11523" max="11527" width="45.5703125" style="133" customWidth="1"/>
    <col min="11528" max="11528" width="54.7109375" style="133" customWidth="1"/>
    <col min="11529" max="11533" width="45.5703125" style="133" customWidth="1"/>
    <col min="11534" max="11776" width="12.42578125" style="133"/>
    <col min="11777" max="11777" width="186.7109375" style="133" customWidth="1"/>
    <col min="11778" max="11778" width="56.42578125" style="133" customWidth="1"/>
    <col min="11779" max="11783" width="45.5703125" style="133" customWidth="1"/>
    <col min="11784" max="11784" width="54.7109375" style="133" customWidth="1"/>
    <col min="11785" max="11789" width="45.5703125" style="133" customWidth="1"/>
    <col min="11790" max="12032" width="12.42578125" style="133"/>
    <col min="12033" max="12033" width="186.7109375" style="133" customWidth="1"/>
    <col min="12034" max="12034" width="56.42578125" style="133" customWidth="1"/>
    <col min="12035" max="12039" width="45.5703125" style="133" customWidth="1"/>
    <col min="12040" max="12040" width="54.7109375" style="133" customWidth="1"/>
    <col min="12041" max="12045" width="45.5703125" style="133" customWidth="1"/>
    <col min="12046" max="12288" width="12.42578125" style="133"/>
    <col min="12289" max="12289" width="186.7109375" style="133" customWidth="1"/>
    <col min="12290" max="12290" width="56.42578125" style="133" customWidth="1"/>
    <col min="12291" max="12295" width="45.5703125" style="133" customWidth="1"/>
    <col min="12296" max="12296" width="54.7109375" style="133" customWidth="1"/>
    <col min="12297" max="12301" width="45.5703125" style="133" customWidth="1"/>
    <col min="12302" max="12544" width="12.42578125" style="133"/>
    <col min="12545" max="12545" width="186.7109375" style="133" customWidth="1"/>
    <col min="12546" max="12546" width="56.42578125" style="133" customWidth="1"/>
    <col min="12547" max="12551" width="45.5703125" style="133" customWidth="1"/>
    <col min="12552" max="12552" width="54.7109375" style="133" customWidth="1"/>
    <col min="12553" max="12557" width="45.5703125" style="133" customWidth="1"/>
    <col min="12558" max="12800" width="12.42578125" style="133"/>
    <col min="12801" max="12801" width="186.7109375" style="133" customWidth="1"/>
    <col min="12802" max="12802" width="56.42578125" style="133" customWidth="1"/>
    <col min="12803" max="12807" width="45.5703125" style="133" customWidth="1"/>
    <col min="12808" max="12808" width="54.7109375" style="133" customWidth="1"/>
    <col min="12809" max="12813" width="45.5703125" style="133" customWidth="1"/>
    <col min="12814" max="13056" width="12.42578125" style="133"/>
    <col min="13057" max="13057" width="186.7109375" style="133" customWidth="1"/>
    <col min="13058" max="13058" width="56.42578125" style="133" customWidth="1"/>
    <col min="13059" max="13063" width="45.5703125" style="133" customWidth="1"/>
    <col min="13064" max="13064" width="54.7109375" style="133" customWidth="1"/>
    <col min="13065" max="13069" width="45.5703125" style="133" customWidth="1"/>
    <col min="13070" max="13312" width="12.42578125" style="133"/>
    <col min="13313" max="13313" width="186.7109375" style="133" customWidth="1"/>
    <col min="13314" max="13314" width="56.42578125" style="133" customWidth="1"/>
    <col min="13315" max="13319" width="45.5703125" style="133" customWidth="1"/>
    <col min="13320" max="13320" width="54.7109375" style="133" customWidth="1"/>
    <col min="13321" max="13325" width="45.5703125" style="133" customWidth="1"/>
    <col min="13326" max="13568" width="12.42578125" style="133"/>
    <col min="13569" max="13569" width="186.7109375" style="133" customWidth="1"/>
    <col min="13570" max="13570" width="56.42578125" style="133" customWidth="1"/>
    <col min="13571" max="13575" width="45.5703125" style="133" customWidth="1"/>
    <col min="13576" max="13576" width="54.7109375" style="133" customWidth="1"/>
    <col min="13577" max="13581" width="45.5703125" style="133" customWidth="1"/>
    <col min="13582" max="13824" width="12.42578125" style="133"/>
    <col min="13825" max="13825" width="186.7109375" style="133" customWidth="1"/>
    <col min="13826" max="13826" width="56.42578125" style="133" customWidth="1"/>
    <col min="13827" max="13831" width="45.5703125" style="133" customWidth="1"/>
    <col min="13832" max="13832" width="54.7109375" style="133" customWidth="1"/>
    <col min="13833" max="13837" width="45.5703125" style="133" customWidth="1"/>
    <col min="13838" max="14080" width="12.42578125" style="133"/>
    <col min="14081" max="14081" width="186.7109375" style="133" customWidth="1"/>
    <col min="14082" max="14082" width="56.42578125" style="133" customWidth="1"/>
    <col min="14083" max="14087" width="45.5703125" style="133" customWidth="1"/>
    <col min="14088" max="14088" width="54.7109375" style="133" customWidth="1"/>
    <col min="14089" max="14093" width="45.5703125" style="133" customWidth="1"/>
    <col min="14094" max="14336" width="12.42578125" style="133"/>
    <col min="14337" max="14337" width="186.7109375" style="133" customWidth="1"/>
    <col min="14338" max="14338" width="56.42578125" style="133" customWidth="1"/>
    <col min="14339" max="14343" width="45.5703125" style="133" customWidth="1"/>
    <col min="14344" max="14344" width="54.7109375" style="133" customWidth="1"/>
    <col min="14345" max="14349" width="45.5703125" style="133" customWidth="1"/>
    <col min="14350" max="14592" width="12.42578125" style="133"/>
    <col min="14593" max="14593" width="186.7109375" style="133" customWidth="1"/>
    <col min="14594" max="14594" width="56.42578125" style="133" customWidth="1"/>
    <col min="14595" max="14599" width="45.5703125" style="133" customWidth="1"/>
    <col min="14600" max="14600" width="54.7109375" style="133" customWidth="1"/>
    <col min="14601" max="14605" width="45.5703125" style="133" customWidth="1"/>
    <col min="14606" max="14848" width="12.42578125" style="133"/>
    <col min="14849" max="14849" width="186.7109375" style="133" customWidth="1"/>
    <col min="14850" max="14850" width="56.42578125" style="133" customWidth="1"/>
    <col min="14851" max="14855" width="45.5703125" style="133" customWidth="1"/>
    <col min="14856" max="14856" width="54.7109375" style="133" customWidth="1"/>
    <col min="14857" max="14861" width="45.5703125" style="133" customWidth="1"/>
    <col min="14862" max="15104" width="12.42578125" style="133"/>
    <col min="15105" max="15105" width="186.7109375" style="133" customWidth="1"/>
    <col min="15106" max="15106" width="56.42578125" style="133" customWidth="1"/>
    <col min="15107" max="15111" width="45.5703125" style="133" customWidth="1"/>
    <col min="15112" max="15112" width="54.7109375" style="133" customWidth="1"/>
    <col min="15113" max="15117" width="45.5703125" style="133" customWidth="1"/>
    <col min="15118" max="15360" width="12.42578125" style="133"/>
    <col min="15361" max="15361" width="186.7109375" style="133" customWidth="1"/>
    <col min="15362" max="15362" width="56.42578125" style="133" customWidth="1"/>
    <col min="15363" max="15367" width="45.5703125" style="133" customWidth="1"/>
    <col min="15368" max="15368" width="54.7109375" style="133" customWidth="1"/>
    <col min="15369" max="15373" width="45.5703125" style="133" customWidth="1"/>
    <col min="15374" max="15616" width="12.42578125" style="133"/>
    <col min="15617" max="15617" width="186.7109375" style="133" customWidth="1"/>
    <col min="15618" max="15618" width="56.42578125" style="133" customWidth="1"/>
    <col min="15619" max="15623" width="45.5703125" style="133" customWidth="1"/>
    <col min="15624" max="15624" width="54.7109375" style="133" customWidth="1"/>
    <col min="15625" max="15629" width="45.5703125" style="133" customWidth="1"/>
    <col min="15630" max="15872" width="12.42578125" style="133"/>
    <col min="15873" max="15873" width="186.7109375" style="133" customWidth="1"/>
    <col min="15874" max="15874" width="56.42578125" style="133" customWidth="1"/>
    <col min="15875" max="15879" width="45.5703125" style="133" customWidth="1"/>
    <col min="15880" max="15880" width="54.7109375" style="133" customWidth="1"/>
    <col min="15881" max="15885" width="45.5703125" style="133" customWidth="1"/>
    <col min="15886" max="16128" width="12.42578125" style="133"/>
    <col min="16129" max="16129" width="186.7109375" style="133" customWidth="1"/>
    <col min="16130" max="16130" width="56.42578125" style="133" customWidth="1"/>
    <col min="16131" max="16135" width="45.5703125" style="133" customWidth="1"/>
    <col min="16136" max="16136" width="54.7109375" style="133" customWidth="1"/>
    <col min="16137" max="16141" width="45.5703125" style="133" customWidth="1"/>
    <col min="16142" max="16384" width="12.42578125" style="133"/>
  </cols>
  <sheetData>
    <row r="1" spans="1:17" s="11" customFormat="1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100</v>
      </c>
      <c r="L1" s="9"/>
      <c r="M1" s="8"/>
      <c r="N1" s="10"/>
      <c r="O1" s="10"/>
      <c r="P1" s="10"/>
      <c r="Q1" s="10"/>
    </row>
    <row r="2" spans="1:17" s="11" customFormat="1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s="11" customFormat="1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s="11" customFormat="1" ht="45" thickTop="1">
      <c r="A4" s="17"/>
      <c r="B4" s="793"/>
      <c r="C4" s="807"/>
      <c r="D4" s="793"/>
      <c r="E4" s="807"/>
      <c r="F4" s="793"/>
      <c r="G4" s="808"/>
      <c r="H4" s="18" t="s">
        <v>4</v>
      </c>
      <c r="I4" s="19"/>
      <c r="J4" s="18"/>
      <c r="K4" s="19"/>
      <c r="L4" s="18"/>
      <c r="M4" s="20"/>
    </row>
    <row r="5" spans="1:17" s="11" customFormat="1" ht="44.25">
      <c r="A5" s="21"/>
      <c r="B5" s="794"/>
      <c r="C5" s="809"/>
      <c r="D5" s="794"/>
      <c r="E5" s="809"/>
      <c r="F5" s="794"/>
      <c r="G5" s="810"/>
      <c r="H5" s="5"/>
      <c r="I5" s="22"/>
      <c r="J5" s="5"/>
      <c r="K5" s="22"/>
      <c r="L5" s="5"/>
      <c r="M5" s="23"/>
    </row>
    <row r="6" spans="1:17" s="11" customFormat="1" ht="45">
      <c r="A6" s="24"/>
      <c r="B6" s="795" t="s">
        <v>148</v>
      </c>
      <c r="C6" s="811"/>
      <c r="D6" s="812"/>
      <c r="E6" s="811"/>
      <c r="F6" s="812"/>
      <c r="G6" s="813"/>
      <c r="H6" s="25" t="s">
        <v>5</v>
      </c>
      <c r="I6" s="26"/>
      <c r="J6" s="27"/>
      <c r="K6" s="26"/>
      <c r="L6" s="27"/>
      <c r="M6" s="29" t="s">
        <v>4</v>
      </c>
    </row>
    <row r="7" spans="1:17" s="11" customFormat="1" ht="44.25">
      <c r="A7" s="21" t="s">
        <v>4</v>
      </c>
      <c r="B7" s="794" t="s">
        <v>4</v>
      </c>
      <c r="C7" s="809"/>
      <c r="D7" s="794" t="s">
        <v>4</v>
      </c>
      <c r="E7" s="809"/>
      <c r="F7" s="794" t="s">
        <v>4</v>
      </c>
      <c r="G7" s="810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 s="11" customFormat="1" ht="44.25">
      <c r="A8" s="21" t="s">
        <v>4</v>
      </c>
      <c r="B8" s="794" t="s">
        <v>4</v>
      </c>
      <c r="C8" s="809"/>
      <c r="D8" s="794" t="s">
        <v>4</v>
      </c>
      <c r="E8" s="809"/>
      <c r="F8" s="794" t="s">
        <v>4</v>
      </c>
      <c r="G8" s="810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s="11" customFormat="1" ht="45">
      <c r="A9" s="30" t="s">
        <v>4</v>
      </c>
      <c r="B9" s="796" t="s">
        <v>4</v>
      </c>
      <c r="C9" s="814" t="s">
        <v>6</v>
      </c>
      <c r="D9" s="815" t="s">
        <v>4</v>
      </c>
      <c r="E9" s="814" t="s">
        <v>6</v>
      </c>
      <c r="F9" s="815" t="s">
        <v>4</v>
      </c>
      <c r="G9" s="816" t="s">
        <v>6</v>
      </c>
      <c r="H9" s="31" t="s">
        <v>4</v>
      </c>
      <c r="I9" s="32" t="s">
        <v>6</v>
      </c>
      <c r="J9" s="33" t="s">
        <v>4</v>
      </c>
      <c r="K9" s="32" t="s">
        <v>6</v>
      </c>
      <c r="L9" s="33" t="s">
        <v>4</v>
      </c>
      <c r="M9" s="34" t="s">
        <v>6</v>
      </c>
      <c r="N9" s="35"/>
    </row>
    <row r="10" spans="1:17" s="11" customFormat="1" ht="45">
      <c r="A10" s="36" t="s">
        <v>7</v>
      </c>
      <c r="B10" s="797" t="s">
        <v>8</v>
      </c>
      <c r="C10" s="817" t="s">
        <v>9</v>
      </c>
      <c r="D10" s="818" t="s">
        <v>10</v>
      </c>
      <c r="E10" s="817" t="s">
        <v>9</v>
      </c>
      <c r="F10" s="818" t="s">
        <v>9</v>
      </c>
      <c r="G10" s="819" t="s">
        <v>9</v>
      </c>
      <c r="H10" s="37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35"/>
    </row>
    <row r="11" spans="1:17" s="11" customFormat="1" ht="44.25">
      <c r="A11" s="41" t="s">
        <v>11</v>
      </c>
      <c r="B11" s="786" t="s">
        <v>4</v>
      </c>
      <c r="C11" s="820"/>
      <c r="D11" s="787" t="s">
        <v>4</v>
      </c>
      <c r="E11" s="820"/>
      <c r="F11" s="787" t="s">
        <v>4</v>
      </c>
      <c r="G11" s="821"/>
      <c r="H11" s="42" t="s">
        <v>4</v>
      </c>
      <c r="I11" s="43"/>
      <c r="J11" s="44" t="s">
        <v>4</v>
      </c>
      <c r="K11" s="43"/>
      <c r="L11" s="44" t="s">
        <v>4</v>
      </c>
      <c r="M11" s="45" t="s">
        <v>11</v>
      </c>
      <c r="N11" s="35"/>
    </row>
    <row r="12" spans="1:17" s="11" customFormat="1" ht="45">
      <c r="A12" s="24" t="s">
        <v>12</v>
      </c>
      <c r="B12" s="798" t="s">
        <v>4</v>
      </c>
      <c r="C12" s="822" t="s">
        <v>4</v>
      </c>
      <c r="D12" s="823"/>
      <c r="E12" s="824"/>
      <c r="F12" s="823"/>
      <c r="G12" s="825"/>
      <c r="H12" s="46"/>
      <c r="I12" s="49"/>
      <c r="J12" s="48"/>
      <c r="K12" s="49"/>
      <c r="L12" s="48"/>
      <c r="M12" s="50"/>
      <c r="N12" s="35"/>
    </row>
    <row r="13" spans="1:17" s="10" customFormat="1" ht="44.25">
      <c r="A13" s="51" t="s">
        <v>13</v>
      </c>
      <c r="B13" s="826">
        <v>68742811</v>
      </c>
      <c r="C13" s="682">
        <v>1</v>
      </c>
      <c r="D13" s="827">
        <v>0</v>
      </c>
      <c r="E13" s="657">
        <v>0</v>
      </c>
      <c r="F13" s="828">
        <v>68742811</v>
      </c>
      <c r="G13" s="685">
        <v>0.23287537342507064</v>
      </c>
      <c r="H13" s="9">
        <v>65125417</v>
      </c>
      <c r="I13" s="52">
        <v>1</v>
      </c>
      <c r="J13" s="53">
        <v>0</v>
      </c>
      <c r="K13" s="54">
        <v>0</v>
      </c>
      <c r="L13" s="55">
        <v>65125417</v>
      </c>
      <c r="M13" s="56">
        <v>0.22821583425925293</v>
      </c>
      <c r="N13" s="57"/>
    </row>
    <row r="14" spans="1:17" s="11" customFormat="1" ht="44.25">
      <c r="A14" s="21" t="s">
        <v>14</v>
      </c>
      <c r="B14" s="794">
        <v>0</v>
      </c>
      <c r="C14" s="655">
        <v>0</v>
      </c>
      <c r="D14" s="829">
        <v>0</v>
      </c>
      <c r="E14" s="660">
        <v>0</v>
      </c>
      <c r="F14" s="830">
        <v>0</v>
      </c>
      <c r="G14" s="659">
        <v>0</v>
      </c>
      <c r="H14" s="5">
        <v>0</v>
      </c>
      <c r="I14" s="58">
        <v>0</v>
      </c>
      <c r="J14" s="59">
        <v>0</v>
      </c>
      <c r="K14" s="60">
        <v>0</v>
      </c>
      <c r="L14" s="61">
        <v>0</v>
      </c>
      <c r="M14" s="62">
        <v>0</v>
      </c>
      <c r="N14" s="35"/>
    </row>
    <row r="15" spans="1:17" s="11" customFormat="1" ht="44.25">
      <c r="A15" s="41" t="s">
        <v>15</v>
      </c>
      <c r="B15" s="783">
        <v>2705580</v>
      </c>
      <c r="C15" s="831">
        <v>1</v>
      </c>
      <c r="D15" s="784">
        <v>0</v>
      </c>
      <c r="E15" s="832">
        <v>0</v>
      </c>
      <c r="F15" s="823">
        <v>2705580</v>
      </c>
      <c r="G15" s="833">
        <v>1</v>
      </c>
      <c r="H15" s="63">
        <v>2683748</v>
      </c>
      <c r="I15" s="126">
        <v>1</v>
      </c>
      <c r="J15" s="42">
        <v>0</v>
      </c>
      <c r="K15" s="66">
        <v>0</v>
      </c>
      <c r="L15" s="48">
        <v>2683748</v>
      </c>
      <c r="M15" s="67">
        <v>9.4045277093826752E-3</v>
      </c>
      <c r="N15" s="35"/>
    </row>
    <row r="16" spans="1:17" s="11" customFormat="1" ht="44.25">
      <c r="A16" s="68" t="s">
        <v>16</v>
      </c>
      <c r="B16" s="794">
        <v>52573</v>
      </c>
      <c r="C16" s="682">
        <v>1</v>
      </c>
      <c r="D16" s="829">
        <v>0</v>
      </c>
      <c r="E16" s="657">
        <v>0</v>
      </c>
      <c r="F16" s="834">
        <v>52573</v>
      </c>
      <c r="G16" s="685">
        <v>1.7809799787029713E-4</v>
      </c>
      <c r="H16" s="5">
        <v>0</v>
      </c>
      <c r="I16" s="52">
        <v>0</v>
      </c>
      <c r="J16" s="59">
        <v>0</v>
      </c>
      <c r="K16" s="54">
        <v>0</v>
      </c>
      <c r="L16" s="69">
        <v>0</v>
      </c>
      <c r="M16" s="56">
        <v>0</v>
      </c>
      <c r="N16" s="35"/>
    </row>
    <row r="17" spans="1:14" s="11" customFormat="1" ht="44.25">
      <c r="A17" s="70" t="s">
        <v>17</v>
      </c>
      <c r="B17" s="786">
        <v>2653007</v>
      </c>
      <c r="C17" s="655">
        <v>1</v>
      </c>
      <c r="D17" s="784">
        <v>0</v>
      </c>
      <c r="E17" s="660">
        <v>0</v>
      </c>
      <c r="F17" s="787">
        <v>2653007</v>
      </c>
      <c r="G17" s="659">
        <v>8.9874124557450287E-3</v>
      </c>
      <c r="H17" s="42">
        <v>2683748</v>
      </c>
      <c r="I17" s="58">
        <v>1</v>
      </c>
      <c r="J17" s="65">
        <v>0</v>
      </c>
      <c r="K17" s="60">
        <v>0</v>
      </c>
      <c r="L17" s="44">
        <v>2683748</v>
      </c>
      <c r="M17" s="62">
        <v>9.4045277093826752E-3</v>
      </c>
      <c r="N17" s="35"/>
    </row>
    <row r="18" spans="1:14" s="11" customFormat="1" ht="44.25">
      <c r="A18" s="70" t="s">
        <v>18</v>
      </c>
      <c r="B18" s="786">
        <v>0</v>
      </c>
      <c r="C18" s="655">
        <v>0</v>
      </c>
      <c r="D18" s="784">
        <v>0</v>
      </c>
      <c r="E18" s="660">
        <v>0</v>
      </c>
      <c r="F18" s="787">
        <v>0</v>
      </c>
      <c r="G18" s="659">
        <v>0</v>
      </c>
      <c r="H18" s="42">
        <v>0</v>
      </c>
      <c r="I18" s="58">
        <v>0</v>
      </c>
      <c r="J18" s="65">
        <v>0</v>
      </c>
      <c r="K18" s="60">
        <v>0</v>
      </c>
      <c r="L18" s="44">
        <v>0</v>
      </c>
      <c r="M18" s="62">
        <v>0</v>
      </c>
      <c r="N18" s="35"/>
    </row>
    <row r="19" spans="1:14" s="11" customFormat="1" ht="44.25">
      <c r="A19" s="70" t="s">
        <v>19</v>
      </c>
      <c r="B19" s="786">
        <v>0</v>
      </c>
      <c r="C19" s="655">
        <v>0</v>
      </c>
      <c r="D19" s="784">
        <v>0</v>
      </c>
      <c r="E19" s="660">
        <v>0</v>
      </c>
      <c r="F19" s="787">
        <v>0</v>
      </c>
      <c r="G19" s="659">
        <v>0</v>
      </c>
      <c r="H19" s="42">
        <v>0</v>
      </c>
      <c r="I19" s="58">
        <v>0</v>
      </c>
      <c r="J19" s="65">
        <v>0</v>
      </c>
      <c r="K19" s="60">
        <v>0</v>
      </c>
      <c r="L19" s="44">
        <v>0</v>
      </c>
      <c r="M19" s="62">
        <v>0</v>
      </c>
      <c r="N19" s="35"/>
    </row>
    <row r="20" spans="1:14" s="11" customFormat="1" ht="44.25">
      <c r="A20" s="70" t="s">
        <v>20</v>
      </c>
      <c r="B20" s="786">
        <v>0</v>
      </c>
      <c r="C20" s="655">
        <v>0</v>
      </c>
      <c r="D20" s="784">
        <v>0</v>
      </c>
      <c r="E20" s="660">
        <v>0</v>
      </c>
      <c r="F20" s="787">
        <v>0</v>
      </c>
      <c r="G20" s="659">
        <v>0</v>
      </c>
      <c r="H20" s="42">
        <v>0</v>
      </c>
      <c r="I20" s="58">
        <v>0</v>
      </c>
      <c r="J20" s="65">
        <v>0</v>
      </c>
      <c r="K20" s="60">
        <v>0</v>
      </c>
      <c r="L20" s="44">
        <v>0</v>
      </c>
      <c r="M20" s="62">
        <v>0</v>
      </c>
      <c r="N20" s="35"/>
    </row>
    <row r="21" spans="1:14" s="11" customFormat="1" ht="44.25">
      <c r="A21" s="70" t="s">
        <v>21</v>
      </c>
      <c r="B21" s="786">
        <v>0</v>
      </c>
      <c r="C21" s="655">
        <v>0</v>
      </c>
      <c r="D21" s="784">
        <v>0</v>
      </c>
      <c r="E21" s="660">
        <v>0</v>
      </c>
      <c r="F21" s="787">
        <v>0</v>
      </c>
      <c r="G21" s="659">
        <v>0</v>
      </c>
      <c r="H21" s="42">
        <v>0</v>
      </c>
      <c r="I21" s="58">
        <v>0</v>
      </c>
      <c r="J21" s="65">
        <v>0</v>
      </c>
      <c r="K21" s="60">
        <v>0</v>
      </c>
      <c r="L21" s="44">
        <v>0</v>
      </c>
      <c r="M21" s="62">
        <v>0</v>
      </c>
      <c r="N21" s="35"/>
    </row>
    <row r="22" spans="1:14" s="11" customFormat="1" ht="44.25">
      <c r="A22" s="70" t="s">
        <v>22</v>
      </c>
      <c r="B22" s="786">
        <v>0</v>
      </c>
      <c r="C22" s="655">
        <v>0</v>
      </c>
      <c r="D22" s="784">
        <v>0</v>
      </c>
      <c r="E22" s="660">
        <v>0</v>
      </c>
      <c r="F22" s="787">
        <v>0</v>
      </c>
      <c r="G22" s="659">
        <v>0</v>
      </c>
      <c r="H22" s="42">
        <v>0</v>
      </c>
      <c r="I22" s="58">
        <v>0</v>
      </c>
      <c r="J22" s="65">
        <v>0</v>
      </c>
      <c r="K22" s="60">
        <v>0</v>
      </c>
      <c r="L22" s="44">
        <v>0</v>
      </c>
      <c r="M22" s="62">
        <v>0</v>
      </c>
      <c r="N22" s="35"/>
    </row>
    <row r="23" spans="1:14" s="11" customFormat="1" ht="44.25">
      <c r="A23" s="70" t="s">
        <v>23</v>
      </c>
      <c r="B23" s="786">
        <v>0</v>
      </c>
      <c r="C23" s="655">
        <v>0</v>
      </c>
      <c r="D23" s="784">
        <v>0</v>
      </c>
      <c r="E23" s="660">
        <v>0</v>
      </c>
      <c r="F23" s="787">
        <v>0</v>
      </c>
      <c r="G23" s="659">
        <v>0</v>
      </c>
      <c r="H23" s="42">
        <v>0</v>
      </c>
      <c r="I23" s="58">
        <v>0</v>
      </c>
      <c r="J23" s="65">
        <v>0</v>
      </c>
      <c r="K23" s="60">
        <v>0</v>
      </c>
      <c r="L23" s="44">
        <v>0</v>
      </c>
      <c r="M23" s="62">
        <v>0</v>
      </c>
      <c r="N23" s="35"/>
    </row>
    <row r="24" spans="1:14" s="11" customFormat="1" ht="44.25">
      <c r="A24" s="70" t="s">
        <v>24</v>
      </c>
      <c r="B24" s="786">
        <v>0</v>
      </c>
      <c r="C24" s="655">
        <v>0</v>
      </c>
      <c r="D24" s="784">
        <v>0</v>
      </c>
      <c r="E24" s="660">
        <v>0</v>
      </c>
      <c r="F24" s="787">
        <v>0</v>
      </c>
      <c r="G24" s="659">
        <v>0</v>
      </c>
      <c r="H24" s="42">
        <v>0</v>
      </c>
      <c r="I24" s="58">
        <v>0</v>
      </c>
      <c r="J24" s="65">
        <v>0</v>
      </c>
      <c r="K24" s="60">
        <v>0</v>
      </c>
      <c r="L24" s="44">
        <v>0</v>
      </c>
      <c r="M24" s="62">
        <v>0</v>
      </c>
      <c r="N24" s="35"/>
    </row>
    <row r="25" spans="1:14" s="11" customFormat="1" ht="44.25">
      <c r="A25" s="70" t="s">
        <v>25</v>
      </c>
      <c r="B25" s="786">
        <v>0</v>
      </c>
      <c r="C25" s="655">
        <v>0</v>
      </c>
      <c r="D25" s="784">
        <v>0</v>
      </c>
      <c r="E25" s="660">
        <v>0</v>
      </c>
      <c r="F25" s="787">
        <v>0</v>
      </c>
      <c r="G25" s="659">
        <v>0</v>
      </c>
      <c r="H25" s="42">
        <v>0</v>
      </c>
      <c r="I25" s="58">
        <v>0</v>
      </c>
      <c r="J25" s="65">
        <v>0</v>
      </c>
      <c r="K25" s="60">
        <v>0</v>
      </c>
      <c r="L25" s="44">
        <v>0</v>
      </c>
      <c r="M25" s="62">
        <v>0</v>
      </c>
      <c r="N25" s="35"/>
    </row>
    <row r="26" spans="1:14" s="11" customFormat="1" ht="44.25">
      <c r="A26" s="70" t="s">
        <v>26</v>
      </c>
      <c r="B26" s="786">
        <v>0</v>
      </c>
      <c r="C26" s="655">
        <v>0</v>
      </c>
      <c r="D26" s="784">
        <v>0</v>
      </c>
      <c r="E26" s="660">
        <v>0</v>
      </c>
      <c r="F26" s="787">
        <v>0</v>
      </c>
      <c r="G26" s="659">
        <v>0</v>
      </c>
      <c r="H26" s="42">
        <v>0</v>
      </c>
      <c r="I26" s="58">
        <v>0</v>
      </c>
      <c r="J26" s="65">
        <v>0</v>
      </c>
      <c r="K26" s="60">
        <v>0</v>
      </c>
      <c r="L26" s="44">
        <v>0</v>
      </c>
      <c r="M26" s="62">
        <v>0</v>
      </c>
      <c r="N26" s="35"/>
    </row>
    <row r="27" spans="1:14" s="11" customFormat="1" ht="44.25">
      <c r="A27" s="70" t="s">
        <v>27</v>
      </c>
      <c r="B27" s="786">
        <v>0</v>
      </c>
      <c r="C27" s="655">
        <v>0</v>
      </c>
      <c r="D27" s="784">
        <v>0</v>
      </c>
      <c r="E27" s="660">
        <v>0</v>
      </c>
      <c r="F27" s="787">
        <v>0</v>
      </c>
      <c r="G27" s="659">
        <v>0</v>
      </c>
      <c r="H27" s="42">
        <v>0</v>
      </c>
      <c r="I27" s="58">
        <v>0</v>
      </c>
      <c r="J27" s="65">
        <v>0</v>
      </c>
      <c r="K27" s="60">
        <v>0</v>
      </c>
      <c r="L27" s="44">
        <v>0</v>
      </c>
      <c r="M27" s="62">
        <v>0</v>
      </c>
      <c r="N27" s="35"/>
    </row>
    <row r="28" spans="1:14" s="11" customFormat="1" ht="44.25">
      <c r="A28" s="71" t="s">
        <v>28</v>
      </c>
      <c r="B28" s="786">
        <v>0</v>
      </c>
      <c r="C28" s="655">
        <v>0</v>
      </c>
      <c r="D28" s="784">
        <v>0</v>
      </c>
      <c r="E28" s="660">
        <v>0</v>
      </c>
      <c r="F28" s="787">
        <v>0</v>
      </c>
      <c r="G28" s="659">
        <v>0</v>
      </c>
      <c r="H28" s="42">
        <v>0</v>
      </c>
      <c r="I28" s="58">
        <v>0</v>
      </c>
      <c r="J28" s="65">
        <v>0</v>
      </c>
      <c r="K28" s="60">
        <v>0</v>
      </c>
      <c r="L28" s="44">
        <v>0</v>
      </c>
      <c r="M28" s="62">
        <v>0</v>
      </c>
      <c r="N28" s="35"/>
    </row>
    <row r="29" spans="1:14" s="11" customFormat="1" ht="44.25">
      <c r="A29" s="71" t="s">
        <v>29</v>
      </c>
      <c r="B29" s="786">
        <v>0</v>
      </c>
      <c r="C29" s="655">
        <v>0</v>
      </c>
      <c r="D29" s="784">
        <v>0</v>
      </c>
      <c r="E29" s="660">
        <v>0</v>
      </c>
      <c r="F29" s="787">
        <v>0</v>
      </c>
      <c r="G29" s="659">
        <v>0</v>
      </c>
      <c r="H29" s="42">
        <v>0</v>
      </c>
      <c r="I29" s="58">
        <v>0</v>
      </c>
      <c r="J29" s="65">
        <v>0</v>
      </c>
      <c r="K29" s="60">
        <v>0</v>
      </c>
      <c r="L29" s="44">
        <v>0</v>
      </c>
      <c r="M29" s="62">
        <v>0</v>
      </c>
      <c r="N29" s="35"/>
    </row>
    <row r="30" spans="1:14" s="11" customFormat="1" ht="44.25">
      <c r="A30" s="71" t="s">
        <v>30</v>
      </c>
      <c r="B30" s="786">
        <v>0</v>
      </c>
      <c r="C30" s="655">
        <v>0</v>
      </c>
      <c r="D30" s="784">
        <v>0</v>
      </c>
      <c r="E30" s="660">
        <v>0</v>
      </c>
      <c r="F30" s="787">
        <v>0</v>
      </c>
      <c r="G30" s="659">
        <v>0</v>
      </c>
      <c r="H30" s="42">
        <v>0</v>
      </c>
      <c r="I30" s="58">
        <v>0</v>
      </c>
      <c r="J30" s="65">
        <v>0</v>
      </c>
      <c r="K30" s="60">
        <v>0</v>
      </c>
      <c r="L30" s="44">
        <v>0</v>
      </c>
      <c r="M30" s="62">
        <v>0</v>
      </c>
      <c r="N30" s="35"/>
    </row>
    <row r="31" spans="1:14" s="11" customFormat="1" ht="44.25">
      <c r="A31" s="71" t="s">
        <v>31</v>
      </c>
      <c r="B31" s="786">
        <v>0</v>
      </c>
      <c r="C31" s="655">
        <v>0</v>
      </c>
      <c r="D31" s="784">
        <v>0</v>
      </c>
      <c r="E31" s="660">
        <v>0</v>
      </c>
      <c r="F31" s="787">
        <v>0</v>
      </c>
      <c r="G31" s="659">
        <v>0</v>
      </c>
      <c r="H31" s="42">
        <v>0</v>
      </c>
      <c r="I31" s="58">
        <v>0</v>
      </c>
      <c r="J31" s="65">
        <v>0</v>
      </c>
      <c r="K31" s="60">
        <v>0</v>
      </c>
      <c r="L31" s="44">
        <v>0</v>
      </c>
      <c r="M31" s="62">
        <v>0</v>
      </c>
      <c r="N31" s="35"/>
    </row>
    <row r="32" spans="1:14" s="11" customFormat="1" ht="44.25">
      <c r="A32" s="71" t="s">
        <v>32</v>
      </c>
      <c r="B32" s="786">
        <v>0</v>
      </c>
      <c r="C32" s="655">
        <v>0</v>
      </c>
      <c r="D32" s="784">
        <v>0</v>
      </c>
      <c r="E32" s="660">
        <v>0</v>
      </c>
      <c r="F32" s="787">
        <v>0</v>
      </c>
      <c r="G32" s="659">
        <v>0</v>
      </c>
      <c r="H32" s="42">
        <v>0</v>
      </c>
      <c r="I32" s="58">
        <v>0</v>
      </c>
      <c r="J32" s="65">
        <v>0</v>
      </c>
      <c r="K32" s="60">
        <v>0</v>
      </c>
      <c r="L32" s="44">
        <v>0</v>
      </c>
      <c r="M32" s="62">
        <v>0</v>
      </c>
      <c r="N32" s="35"/>
    </row>
    <row r="33" spans="1:14" s="11" customFormat="1" ht="44.25">
      <c r="A33" s="71" t="s">
        <v>33</v>
      </c>
      <c r="B33" s="786">
        <v>0</v>
      </c>
      <c r="C33" s="655">
        <v>0</v>
      </c>
      <c r="D33" s="784">
        <v>0</v>
      </c>
      <c r="E33" s="660">
        <v>0</v>
      </c>
      <c r="F33" s="787">
        <v>0</v>
      </c>
      <c r="G33" s="659">
        <v>0</v>
      </c>
      <c r="H33" s="42">
        <v>0</v>
      </c>
      <c r="I33" s="58">
        <v>0</v>
      </c>
      <c r="J33" s="65">
        <v>0</v>
      </c>
      <c r="K33" s="60">
        <v>0</v>
      </c>
      <c r="L33" s="44">
        <v>0</v>
      </c>
      <c r="M33" s="62">
        <v>0</v>
      </c>
      <c r="N33" s="35"/>
    </row>
    <row r="34" spans="1:14" s="11" customFormat="1" ht="45">
      <c r="A34" s="72" t="s">
        <v>34</v>
      </c>
      <c r="B34" s="835"/>
      <c r="C34" s="666" t="s">
        <v>4</v>
      </c>
      <c r="D34" s="784"/>
      <c r="E34" s="667" t="s">
        <v>4</v>
      </c>
      <c r="F34" s="787"/>
      <c r="G34" s="668" t="s">
        <v>4</v>
      </c>
      <c r="H34" s="73" t="s">
        <v>4</v>
      </c>
      <c r="I34" s="74" t="s">
        <v>4</v>
      </c>
      <c r="J34" s="65"/>
      <c r="K34" s="75" t="s">
        <v>4</v>
      </c>
      <c r="L34" s="44"/>
      <c r="M34" s="76" t="s">
        <v>4</v>
      </c>
      <c r="N34" s="35"/>
    </row>
    <row r="35" spans="1:14" s="11" customFormat="1" ht="44.25">
      <c r="A35" s="68" t="s">
        <v>35</v>
      </c>
      <c r="B35" s="786">
        <v>0</v>
      </c>
      <c r="C35" s="655">
        <v>0</v>
      </c>
      <c r="D35" s="784">
        <v>0</v>
      </c>
      <c r="E35" s="660">
        <v>0</v>
      </c>
      <c r="F35" s="787">
        <v>0</v>
      </c>
      <c r="G35" s="659">
        <v>0</v>
      </c>
      <c r="H35" s="42">
        <v>0</v>
      </c>
      <c r="I35" s="58">
        <v>0</v>
      </c>
      <c r="J35" s="65">
        <v>0</v>
      </c>
      <c r="K35" s="60">
        <v>0</v>
      </c>
      <c r="L35" s="44">
        <v>0</v>
      </c>
      <c r="M35" s="62">
        <v>0</v>
      </c>
      <c r="N35" s="35"/>
    </row>
    <row r="36" spans="1:14" s="11" customFormat="1" ht="45">
      <c r="A36" s="72" t="s">
        <v>36</v>
      </c>
      <c r="B36" s="835"/>
      <c r="C36" s="666" t="s">
        <v>4</v>
      </c>
      <c r="D36" s="784"/>
      <c r="E36" s="667" t="s">
        <v>4</v>
      </c>
      <c r="F36" s="787"/>
      <c r="G36" s="668" t="s">
        <v>4</v>
      </c>
      <c r="H36" s="73"/>
      <c r="I36" s="74" t="s">
        <v>4</v>
      </c>
      <c r="J36" s="65"/>
      <c r="K36" s="75" t="s">
        <v>4</v>
      </c>
      <c r="L36" s="44"/>
      <c r="M36" s="76" t="s">
        <v>4</v>
      </c>
      <c r="N36" s="35"/>
    </row>
    <row r="37" spans="1:14" s="11" customFormat="1" ht="44.25">
      <c r="A37" s="70" t="s">
        <v>35</v>
      </c>
      <c r="B37" s="836">
        <v>0</v>
      </c>
      <c r="C37" s="655">
        <v>0</v>
      </c>
      <c r="D37" s="837">
        <v>0</v>
      </c>
      <c r="E37" s="660">
        <v>0</v>
      </c>
      <c r="F37" s="838">
        <v>0</v>
      </c>
      <c r="G37" s="659">
        <v>0</v>
      </c>
      <c r="H37" s="77">
        <v>0</v>
      </c>
      <c r="I37" s="58">
        <v>0</v>
      </c>
      <c r="J37" s="78">
        <v>0</v>
      </c>
      <c r="K37" s="60">
        <v>0</v>
      </c>
      <c r="L37" s="79">
        <v>0</v>
      </c>
      <c r="M37" s="62">
        <v>0</v>
      </c>
      <c r="N37" s="35"/>
    </row>
    <row r="38" spans="1:14" s="11" customFormat="1" ht="44.25">
      <c r="A38" s="70" t="s">
        <v>76</v>
      </c>
      <c r="B38" s="836"/>
      <c r="C38" s="655" t="s">
        <v>11</v>
      </c>
      <c r="D38" s="837"/>
      <c r="E38" s="660" t="s">
        <v>11</v>
      </c>
      <c r="F38" s="787">
        <v>0</v>
      </c>
      <c r="G38" s="659">
        <v>0</v>
      </c>
      <c r="H38" s="77"/>
      <c r="I38" s="58" t="s">
        <v>11</v>
      </c>
      <c r="J38" s="78"/>
      <c r="K38" s="60" t="s">
        <v>11</v>
      </c>
      <c r="L38" s="44">
        <v>0</v>
      </c>
      <c r="M38" s="62">
        <v>0</v>
      </c>
      <c r="N38" s="35"/>
    </row>
    <row r="39" spans="1:14" s="85" customFormat="1" ht="45">
      <c r="A39" s="72" t="s">
        <v>37</v>
      </c>
      <c r="B39" s="839">
        <v>71448391</v>
      </c>
      <c r="C39" s="674">
        <v>1</v>
      </c>
      <c r="D39" s="839">
        <v>0</v>
      </c>
      <c r="E39" s="676">
        <v>0</v>
      </c>
      <c r="F39" s="839">
        <v>71448391</v>
      </c>
      <c r="G39" s="675">
        <v>0.24204088387868597</v>
      </c>
      <c r="H39" s="80">
        <v>67809165</v>
      </c>
      <c r="I39" s="81">
        <v>1</v>
      </c>
      <c r="J39" s="80">
        <v>0</v>
      </c>
      <c r="K39" s="82">
        <v>0</v>
      </c>
      <c r="L39" s="80">
        <v>67809165</v>
      </c>
      <c r="M39" s="83">
        <v>0.23762036196863559</v>
      </c>
      <c r="N39" s="84"/>
    </row>
    <row r="40" spans="1:14" s="11" customFormat="1" ht="45">
      <c r="A40" s="86" t="s">
        <v>38</v>
      </c>
      <c r="B40" s="783"/>
      <c r="C40" s="666" t="s">
        <v>4</v>
      </c>
      <c r="D40" s="784"/>
      <c r="E40" s="667" t="s">
        <v>4</v>
      </c>
      <c r="F40" s="787"/>
      <c r="G40" s="668" t="s">
        <v>4</v>
      </c>
      <c r="H40" s="63"/>
      <c r="I40" s="74" t="s">
        <v>4</v>
      </c>
      <c r="J40" s="65"/>
      <c r="K40" s="75" t="s">
        <v>4</v>
      </c>
      <c r="L40" s="44"/>
      <c r="M40" s="76" t="s">
        <v>4</v>
      </c>
      <c r="N40" s="35"/>
    </row>
    <row r="41" spans="1:14" s="11" customFormat="1" ht="44.25">
      <c r="A41" s="21" t="s">
        <v>39</v>
      </c>
      <c r="B41" s="798">
        <v>0</v>
      </c>
      <c r="C41" s="682">
        <v>0</v>
      </c>
      <c r="D41" s="840">
        <v>0</v>
      </c>
      <c r="E41" s="657">
        <v>0</v>
      </c>
      <c r="F41" s="823">
        <v>0</v>
      </c>
      <c r="G41" s="685">
        <v>0</v>
      </c>
      <c r="H41" s="46">
        <v>0</v>
      </c>
      <c r="I41" s="52">
        <v>0</v>
      </c>
      <c r="J41" s="87">
        <v>0</v>
      </c>
      <c r="K41" s="54">
        <v>0</v>
      </c>
      <c r="L41" s="48">
        <v>0</v>
      </c>
      <c r="M41" s="56">
        <v>0</v>
      </c>
      <c r="N41" s="35"/>
    </row>
    <row r="42" spans="1:14" s="11" customFormat="1" ht="44.25">
      <c r="A42" s="88" t="s">
        <v>40</v>
      </c>
      <c r="B42" s="786">
        <v>0</v>
      </c>
      <c r="C42" s="655">
        <v>0</v>
      </c>
      <c r="D42" s="784">
        <v>0</v>
      </c>
      <c r="E42" s="660">
        <v>0</v>
      </c>
      <c r="F42" s="787">
        <v>0</v>
      </c>
      <c r="G42" s="659">
        <v>0</v>
      </c>
      <c r="H42" s="42">
        <v>0</v>
      </c>
      <c r="I42" s="58">
        <v>0</v>
      </c>
      <c r="J42" s="65">
        <v>0</v>
      </c>
      <c r="K42" s="60">
        <v>0</v>
      </c>
      <c r="L42" s="44">
        <v>0</v>
      </c>
      <c r="M42" s="62">
        <v>0</v>
      </c>
      <c r="N42" s="35"/>
    </row>
    <row r="43" spans="1:14" s="11" customFormat="1" ht="44.25">
      <c r="A43" s="89" t="s">
        <v>41</v>
      </c>
      <c r="B43" s="786">
        <v>0</v>
      </c>
      <c r="C43" s="655">
        <v>0</v>
      </c>
      <c r="D43" s="784">
        <v>0</v>
      </c>
      <c r="E43" s="660">
        <v>0</v>
      </c>
      <c r="F43" s="838">
        <v>0</v>
      </c>
      <c r="G43" s="659">
        <v>0</v>
      </c>
      <c r="H43" s="42">
        <v>0</v>
      </c>
      <c r="I43" s="58">
        <v>0</v>
      </c>
      <c r="J43" s="65">
        <v>0</v>
      </c>
      <c r="K43" s="60">
        <v>0</v>
      </c>
      <c r="L43" s="79">
        <v>0</v>
      </c>
      <c r="M43" s="62">
        <v>0</v>
      </c>
      <c r="N43" s="35"/>
    </row>
    <row r="44" spans="1:14" s="11" customFormat="1" ht="44.25">
      <c r="A44" s="41" t="s">
        <v>42</v>
      </c>
      <c r="B44" s="786">
        <v>0</v>
      </c>
      <c r="C44" s="655">
        <v>0</v>
      </c>
      <c r="D44" s="784">
        <v>0</v>
      </c>
      <c r="E44" s="660">
        <v>0</v>
      </c>
      <c r="F44" s="838">
        <v>0</v>
      </c>
      <c r="G44" s="659">
        <v>0</v>
      </c>
      <c r="H44" s="42">
        <v>0</v>
      </c>
      <c r="I44" s="58">
        <v>0</v>
      </c>
      <c r="J44" s="65">
        <v>0</v>
      </c>
      <c r="K44" s="60">
        <v>0</v>
      </c>
      <c r="L44" s="79">
        <v>0</v>
      </c>
      <c r="M44" s="62">
        <v>0</v>
      </c>
      <c r="N44" s="35"/>
    </row>
    <row r="45" spans="1:14" s="11" customFormat="1" ht="44.25">
      <c r="A45" s="88" t="s">
        <v>43</v>
      </c>
      <c r="B45" s="786">
        <v>0</v>
      </c>
      <c r="C45" s="655">
        <v>0</v>
      </c>
      <c r="D45" s="784">
        <v>0</v>
      </c>
      <c r="E45" s="660">
        <v>0</v>
      </c>
      <c r="F45" s="838">
        <v>0</v>
      </c>
      <c r="G45" s="659">
        <v>0</v>
      </c>
      <c r="H45" s="42">
        <v>0</v>
      </c>
      <c r="I45" s="58">
        <v>0</v>
      </c>
      <c r="J45" s="65">
        <v>0</v>
      </c>
      <c r="K45" s="60">
        <v>0</v>
      </c>
      <c r="L45" s="79">
        <v>0</v>
      </c>
      <c r="M45" s="62">
        <v>0</v>
      </c>
      <c r="N45" s="35"/>
    </row>
    <row r="46" spans="1:14" s="85" customFormat="1" ht="45">
      <c r="A46" s="86" t="s">
        <v>44</v>
      </c>
      <c r="B46" s="791">
        <v>0</v>
      </c>
      <c r="C46" s="674">
        <v>0</v>
      </c>
      <c r="D46" s="792">
        <v>0</v>
      </c>
      <c r="E46" s="676">
        <v>0</v>
      </c>
      <c r="F46" s="841">
        <v>0</v>
      </c>
      <c r="G46" s="675">
        <v>0</v>
      </c>
      <c r="H46" s="90">
        <v>0</v>
      </c>
      <c r="I46" s="81">
        <v>0</v>
      </c>
      <c r="J46" s="91">
        <v>0</v>
      </c>
      <c r="K46" s="82">
        <v>0</v>
      </c>
      <c r="L46" s="92">
        <v>0</v>
      </c>
      <c r="M46" s="83">
        <v>0</v>
      </c>
      <c r="N46" s="84"/>
    </row>
    <row r="47" spans="1:14" s="85" customFormat="1" ht="45">
      <c r="A47" s="93" t="s">
        <v>45</v>
      </c>
      <c r="B47" s="789">
        <v>20942299</v>
      </c>
      <c r="C47" s="674">
        <v>1</v>
      </c>
      <c r="D47" s="789">
        <v>0</v>
      </c>
      <c r="E47" s="676">
        <v>0</v>
      </c>
      <c r="F47" s="842">
        <v>20942299</v>
      </c>
      <c r="G47" s="675">
        <v>7.0944810505413916E-2</v>
      </c>
      <c r="H47" s="94">
        <v>0</v>
      </c>
      <c r="I47" s="81">
        <v>0</v>
      </c>
      <c r="J47" s="94">
        <v>0</v>
      </c>
      <c r="K47" s="82">
        <v>0</v>
      </c>
      <c r="L47" s="95">
        <v>0</v>
      </c>
      <c r="M47" s="83">
        <v>0</v>
      </c>
      <c r="N47" s="84"/>
    </row>
    <row r="48" spans="1:14" s="11" customFormat="1" ht="45">
      <c r="A48" s="24" t="s">
        <v>46</v>
      </c>
      <c r="B48" s="843"/>
      <c r="C48" s="697" t="s">
        <v>4</v>
      </c>
      <c r="D48" s="829"/>
      <c r="E48" s="699" t="s">
        <v>4</v>
      </c>
      <c r="F48" s="823"/>
      <c r="G48" s="700" t="s">
        <v>4</v>
      </c>
      <c r="H48" s="96"/>
      <c r="I48" s="97" t="s">
        <v>4</v>
      </c>
      <c r="J48" s="59"/>
      <c r="K48" s="98" t="s">
        <v>4</v>
      </c>
      <c r="L48" s="48"/>
      <c r="M48" s="99" t="s">
        <v>4</v>
      </c>
      <c r="N48" s="35"/>
    </row>
    <row r="49" spans="1:14" s="11" customFormat="1" ht="44.25">
      <c r="A49" s="21" t="s">
        <v>47</v>
      </c>
      <c r="B49" s="843">
        <v>46969101</v>
      </c>
      <c r="C49" s="682">
        <v>0.91537094309898925</v>
      </c>
      <c r="D49" s="829">
        <v>4342448</v>
      </c>
      <c r="E49" s="657">
        <v>8.3457403033204106E-2</v>
      </c>
      <c r="F49" s="844">
        <v>51311549</v>
      </c>
      <c r="G49" s="685">
        <v>0.17382466559876072</v>
      </c>
      <c r="H49" s="96">
        <v>52031909</v>
      </c>
      <c r="I49" s="52">
        <v>0.83475558240964509</v>
      </c>
      <c r="J49" s="59">
        <v>10300000</v>
      </c>
      <c r="K49" s="54">
        <v>0.16524441759035488</v>
      </c>
      <c r="L49" s="100">
        <v>62331909</v>
      </c>
      <c r="M49" s="56">
        <v>0.21842667991526005</v>
      </c>
      <c r="N49" s="35"/>
    </row>
    <row r="50" spans="1:14" s="11" customFormat="1" ht="44.25">
      <c r="A50" s="41" t="s">
        <v>48</v>
      </c>
      <c r="B50" s="783">
        <v>4488873</v>
      </c>
      <c r="C50" s="655">
        <v>1</v>
      </c>
      <c r="D50" s="784">
        <v>0</v>
      </c>
      <c r="E50" s="660">
        <v>0</v>
      </c>
      <c r="F50" s="785">
        <v>4488873</v>
      </c>
      <c r="G50" s="659">
        <v>1.5206651589105327E-2</v>
      </c>
      <c r="H50" s="63">
        <v>4393763</v>
      </c>
      <c r="I50" s="58">
        <v>1</v>
      </c>
      <c r="J50" s="65">
        <v>0</v>
      </c>
      <c r="K50" s="60">
        <v>0</v>
      </c>
      <c r="L50" s="101">
        <v>4393763</v>
      </c>
      <c r="M50" s="62">
        <v>1.5396850181895003E-2</v>
      </c>
      <c r="N50" s="35"/>
    </row>
    <row r="51" spans="1:14" s="11" customFormat="1" ht="44.25">
      <c r="A51" s="102" t="s">
        <v>49</v>
      </c>
      <c r="B51" s="440">
        <v>2855855</v>
      </c>
      <c r="C51" s="655">
        <v>0.79206996751405256</v>
      </c>
      <c r="D51" s="441">
        <v>749704</v>
      </c>
      <c r="E51" s="660">
        <v>0.21478720508816915</v>
      </c>
      <c r="F51" s="613">
        <v>3605559</v>
      </c>
      <c r="G51" s="659">
        <v>1.2214308468286587E-2</v>
      </c>
      <c r="H51" s="103">
        <v>3490450</v>
      </c>
      <c r="I51" s="58">
        <v>0.54619784209249744</v>
      </c>
      <c r="J51" s="104">
        <v>2900000</v>
      </c>
      <c r="K51" s="60">
        <v>0.45380215790750261</v>
      </c>
      <c r="L51" s="105">
        <v>6390450</v>
      </c>
      <c r="M51" s="62">
        <v>2.2393743414219409E-2</v>
      </c>
      <c r="N51" s="35"/>
    </row>
    <row r="52" spans="1:14" s="11" customFormat="1" ht="44.25">
      <c r="A52" s="102" t="s">
        <v>50</v>
      </c>
      <c r="B52" s="440">
        <v>1440464</v>
      </c>
      <c r="C52" s="655">
        <v>0.78355286598218532</v>
      </c>
      <c r="D52" s="441">
        <v>397911</v>
      </c>
      <c r="E52" s="660">
        <v>0.22339490231304737</v>
      </c>
      <c r="F52" s="613">
        <v>1838375</v>
      </c>
      <c r="G52" s="659">
        <v>6.2277387030378242E-3</v>
      </c>
      <c r="H52" s="103">
        <v>1781200</v>
      </c>
      <c r="I52" s="58">
        <v>1</v>
      </c>
      <c r="J52" s="104">
        <v>0</v>
      </c>
      <c r="K52" s="60">
        <v>0</v>
      </c>
      <c r="L52" s="105">
        <v>1781200</v>
      </c>
      <c r="M52" s="62">
        <v>6.2417726090349844E-3</v>
      </c>
      <c r="N52" s="35"/>
    </row>
    <row r="53" spans="1:14" s="11" customFormat="1" ht="44.25">
      <c r="A53" s="41" t="s">
        <v>51</v>
      </c>
      <c r="B53" s="783">
        <v>353567</v>
      </c>
      <c r="C53" s="655">
        <v>2.7254057734045253E-2</v>
      </c>
      <c r="D53" s="784">
        <v>12619437</v>
      </c>
      <c r="E53" s="660">
        <v>17.253810500410172</v>
      </c>
      <c r="F53" s="785">
        <v>12973004</v>
      </c>
      <c r="G53" s="659">
        <v>4.3947768602958862E-2</v>
      </c>
      <c r="H53" s="63">
        <v>731400</v>
      </c>
      <c r="I53" s="58">
        <v>0.3674638263665595</v>
      </c>
      <c r="J53" s="65">
        <v>1259000</v>
      </c>
      <c r="K53" s="60">
        <v>0.6325361736334405</v>
      </c>
      <c r="L53" s="101">
        <v>1990400</v>
      </c>
      <c r="M53" s="62">
        <v>6.9748620037184102E-3</v>
      </c>
      <c r="N53" s="35"/>
    </row>
    <row r="54" spans="1:14" s="85" customFormat="1" ht="45">
      <c r="A54" s="93" t="s">
        <v>52</v>
      </c>
      <c r="B54" s="845">
        <v>56107860</v>
      </c>
      <c r="C54" s="674">
        <v>0.75599374593760815</v>
      </c>
      <c r="D54" s="792">
        <v>18109500</v>
      </c>
      <c r="E54" s="676">
        <v>0.29008282437689498</v>
      </c>
      <c r="F54" s="846">
        <v>74217360</v>
      </c>
      <c r="G54" s="675">
        <v>0.2514211329621493</v>
      </c>
      <c r="H54" s="106">
        <v>62428722</v>
      </c>
      <c r="I54" s="81">
        <v>0.81194656800990928</v>
      </c>
      <c r="J54" s="91">
        <v>14459000</v>
      </c>
      <c r="K54" s="82">
        <v>0.1880534319900907</v>
      </c>
      <c r="L54" s="107">
        <v>76887722</v>
      </c>
      <c r="M54" s="83">
        <v>0.26943390812412787</v>
      </c>
      <c r="N54" s="84"/>
    </row>
    <row r="55" spans="1:14" s="11" customFormat="1" ht="44.25">
      <c r="A55" s="51" t="s">
        <v>53</v>
      </c>
      <c r="B55" s="847">
        <v>0</v>
      </c>
      <c r="C55" s="655">
        <v>0</v>
      </c>
      <c r="D55" s="848">
        <v>0</v>
      </c>
      <c r="E55" s="660">
        <v>0</v>
      </c>
      <c r="F55" s="849">
        <v>0</v>
      </c>
      <c r="G55" s="659">
        <v>0</v>
      </c>
      <c r="H55" s="108">
        <v>0</v>
      </c>
      <c r="I55" s="58">
        <v>0</v>
      </c>
      <c r="J55" s="109">
        <v>0</v>
      </c>
      <c r="K55" s="60">
        <v>0</v>
      </c>
      <c r="L55" s="110">
        <v>0</v>
      </c>
      <c r="M55" s="62">
        <v>0</v>
      </c>
      <c r="N55" s="35"/>
    </row>
    <row r="56" spans="1:14" s="11" customFormat="1" ht="44.25">
      <c r="A56" s="111" t="s">
        <v>54</v>
      </c>
      <c r="B56" s="786">
        <v>0</v>
      </c>
      <c r="C56" s="655">
        <v>0</v>
      </c>
      <c r="D56" s="784">
        <v>0</v>
      </c>
      <c r="E56" s="660">
        <v>0</v>
      </c>
      <c r="F56" s="787">
        <v>0</v>
      </c>
      <c r="G56" s="659">
        <v>0</v>
      </c>
      <c r="H56" s="42">
        <v>0</v>
      </c>
      <c r="I56" s="58">
        <v>0</v>
      </c>
      <c r="J56" s="65">
        <v>0</v>
      </c>
      <c r="K56" s="60">
        <v>0</v>
      </c>
      <c r="L56" s="44">
        <v>0</v>
      </c>
      <c r="M56" s="62">
        <v>0</v>
      </c>
      <c r="N56" s="35"/>
    </row>
    <row r="57" spans="1:14" s="11" customFormat="1" ht="44.25">
      <c r="A57" s="89" t="s">
        <v>55</v>
      </c>
      <c r="B57" s="786">
        <v>0</v>
      </c>
      <c r="C57" s="655">
        <v>0</v>
      </c>
      <c r="D57" s="784">
        <v>0</v>
      </c>
      <c r="E57" s="660">
        <v>0</v>
      </c>
      <c r="F57" s="787">
        <v>0</v>
      </c>
      <c r="G57" s="659">
        <v>0</v>
      </c>
      <c r="H57" s="42">
        <v>0</v>
      </c>
      <c r="I57" s="58">
        <v>0</v>
      </c>
      <c r="J57" s="65">
        <v>0</v>
      </c>
      <c r="K57" s="60">
        <v>0</v>
      </c>
      <c r="L57" s="44">
        <v>0</v>
      </c>
      <c r="M57" s="62">
        <v>0</v>
      </c>
      <c r="N57" s="35"/>
    </row>
    <row r="58" spans="1:14" s="11" customFormat="1" ht="44.25">
      <c r="A58" s="88" t="s">
        <v>56</v>
      </c>
      <c r="B58" s="836">
        <v>0</v>
      </c>
      <c r="C58" s="655">
        <v>0</v>
      </c>
      <c r="D58" s="837">
        <v>7632098</v>
      </c>
      <c r="E58" s="660">
        <v>1</v>
      </c>
      <c r="F58" s="838">
        <v>7632098</v>
      </c>
      <c r="G58" s="659">
        <v>2.5854742421963728E-2</v>
      </c>
      <c r="H58" s="77">
        <v>0</v>
      </c>
      <c r="I58" s="58">
        <v>0</v>
      </c>
      <c r="J58" s="78">
        <v>14689888</v>
      </c>
      <c r="K58" s="60">
        <v>1</v>
      </c>
      <c r="L58" s="79">
        <v>14689888</v>
      </c>
      <c r="M58" s="62">
        <v>5.1477060716478611E-2</v>
      </c>
      <c r="N58" s="35"/>
    </row>
    <row r="59" spans="1:14" s="11" customFormat="1" ht="44.25">
      <c r="A59" s="112" t="s">
        <v>57</v>
      </c>
      <c r="B59" s="786">
        <v>0</v>
      </c>
      <c r="C59" s="655">
        <v>0</v>
      </c>
      <c r="D59" s="784">
        <v>0</v>
      </c>
      <c r="E59" s="660">
        <v>0</v>
      </c>
      <c r="F59" s="787">
        <v>0</v>
      </c>
      <c r="G59" s="659">
        <v>0</v>
      </c>
      <c r="H59" s="42">
        <v>0</v>
      </c>
      <c r="I59" s="58">
        <v>0</v>
      </c>
      <c r="J59" s="65">
        <v>0</v>
      </c>
      <c r="K59" s="60">
        <v>0</v>
      </c>
      <c r="L59" s="44">
        <v>0</v>
      </c>
      <c r="M59" s="62">
        <v>0</v>
      </c>
      <c r="N59" s="35"/>
    </row>
    <row r="60" spans="1:14" s="11" customFormat="1" ht="44.25">
      <c r="A60" s="112" t="s">
        <v>58</v>
      </c>
      <c r="B60" s="786">
        <v>0</v>
      </c>
      <c r="C60" s="655">
        <v>0</v>
      </c>
      <c r="D60" s="784">
        <v>7452543</v>
      </c>
      <c r="E60" s="660">
        <v>1</v>
      </c>
      <c r="F60" s="787">
        <v>7452543</v>
      </c>
      <c r="G60" s="659">
        <v>2.5246476087388923E-2</v>
      </c>
      <c r="H60" s="42">
        <v>0</v>
      </c>
      <c r="I60" s="58">
        <v>0</v>
      </c>
      <c r="J60" s="65">
        <v>6783528</v>
      </c>
      <c r="K60" s="60">
        <v>1</v>
      </c>
      <c r="L60" s="44">
        <v>6783528</v>
      </c>
      <c r="M60" s="62">
        <v>2.3771187549417171E-2</v>
      </c>
      <c r="N60" s="35"/>
    </row>
    <row r="61" spans="1:14" s="11" customFormat="1" ht="44.25">
      <c r="A61" s="113" t="s">
        <v>59</v>
      </c>
      <c r="B61" s="786">
        <v>0</v>
      </c>
      <c r="C61" s="655">
        <v>0</v>
      </c>
      <c r="D61" s="784">
        <v>23251224</v>
      </c>
      <c r="E61" s="660">
        <v>1</v>
      </c>
      <c r="F61" s="787">
        <v>23251224</v>
      </c>
      <c r="G61" s="659">
        <v>7.8766599631632239E-2</v>
      </c>
      <c r="H61" s="42">
        <v>0</v>
      </c>
      <c r="I61" s="58">
        <v>0</v>
      </c>
      <c r="J61" s="65">
        <v>22326300</v>
      </c>
      <c r="K61" s="60">
        <v>1</v>
      </c>
      <c r="L61" s="44">
        <v>22326300</v>
      </c>
      <c r="M61" s="62">
        <v>7.8236968224285747E-2</v>
      </c>
      <c r="N61" s="35"/>
    </row>
    <row r="62" spans="1:14" s="11" customFormat="1" ht="44.25">
      <c r="A62" s="113" t="s">
        <v>60</v>
      </c>
      <c r="B62" s="786">
        <v>0</v>
      </c>
      <c r="C62" s="655">
        <v>0</v>
      </c>
      <c r="D62" s="784">
        <v>0</v>
      </c>
      <c r="E62" s="660">
        <v>0</v>
      </c>
      <c r="F62" s="787">
        <v>0</v>
      </c>
      <c r="G62" s="659">
        <v>0</v>
      </c>
      <c r="H62" s="42">
        <v>0</v>
      </c>
      <c r="I62" s="58">
        <v>0</v>
      </c>
      <c r="J62" s="65">
        <v>0</v>
      </c>
      <c r="K62" s="60">
        <v>0</v>
      </c>
      <c r="L62" s="44">
        <v>0</v>
      </c>
      <c r="M62" s="62">
        <v>0</v>
      </c>
      <c r="N62" s="35"/>
    </row>
    <row r="63" spans="1:14" s="11" customFormat="1" ht="44.25">
      <c r="A63" s="89" t="s">
        <v>61</v>
      </c>
      <c r="B63" s="786">
        <v>0</v>
      </c>
      <c r="C63" s="655">
        <v>0</v>
      </c>
      <c r="D63" s="784">
        <v>18938830</v>
      </c>
      <c r="E63" s="660">
        <v>1</v>
      </c>
      <c r="F63" s="787">
        <v>18938830</v>
      </c>
      <c r="G63" s="659">
        <v>6.4157794019856579E-2</v>
      </c>
      <c r="H63" s="42">
        <v>0</v>
      </c>
      <c r="I63" s="58">
        <v>0</v>
      </c>
      <c r="J63" s="65">
        <v>18160000</v>
      </c>
      <c r="K63" s="60">
        <v>1</v>
      </c>
      <c r="L63" s="44">
        <v>18160000</v>
      </c>
      <c r="M63" s="62">
        <v>6.3637205580549805E-2</v>
      </c>
      <c r="N63" s="35"/>
    </row>
    <row r="64" spans="1:14" s="11" customFormat="1" ht="44.25">
      <c r="A64" s="88" t="s">
        <v>62</v>
      </c>
      <c r="B64" s="786">
        <v>5528993</v>
      </c>
      <c r="C64" s="655">
        <v>0.19233788755055006</v>
      </c>
      <c r="D64" s="784">
        <v>23217257</v>
      </c>
      <c r="E64" s="660">
        <v>1.7193752494758692</v>
      </c>
      <c r="F64" s="787">
        <v>28746250</v>
      </c>
      <c r="G64" s="659">
        <v>9.7381727717250857E-2</v>
      </c>
      <c r="H64" s="42">
        <v>13503310</v>
      </c>
      <c r="I64" s="58">
        <v>0.35161838914406074</v>
      </c>
      <c r="J64" s="65">
        <v>24900000</v>
      </c>
      <c r="K64" s="60">
        <v>0.64838161085593926</v>
      </c>
      <c r="L64" s="44">
        <v>38403310</v>
      </c>
      <c r="M64" s="62">
        <v>0.13457485316319295</v>
      </c>
      <c r="N64" s="35"/>
    </row>
    <row r="65" spans="1:14" s="85" customFormat="1" ht="45">
      <c r="A65" s="114" t="s">
        <v>63</v>
      </c>
      <c r="B65" s="791">
        <v>61636853</v>
      </c>
      <c r="C65" s="674">
        <v>0.38465742008441739</v>
      </c>
      <c r="D65" s="792">
        <v>98601452</v>
      </c>
      <c r="E65" s="676">
        <v>1.298548839045951</v>
      </c>
      <c r="F65" s="791">
        <v>160238305</v>
      </c>
      <c r="G65" s="675">
        <v>0.5428284728402416</v>
      </c>
      <c r="H65" s="90">
        <v>75932032</v>
      </c>
      <c r="I65" s="81">
        <v>0.42838765340499435</v>
      </c>
      <c r="J65" s="91">
        <v>101318716</v>
      </c>
      <c r="K65" s="82">
        <v>0.57161234659500559</v>
      </c>
      <c r="L65" s="90">
        <v>177250748</v>
      </c>
      <c r="M65" s="83">
        <v>0.62113118335805217</v>
      </c>
      <c r="N65" s="84"/>
    </row>
    <row r="66" spans="1:14" s="11" customFormat="1" ht="45">
      <c r="A66" s="24" t="s">
        <v>64</v>
      </c>
      <c r="B66" s="783"/>
      <c r="C66" s="666" t="s">
        <v>4</v>
      </c>
      <c r="D66" s="784"/>
      <c r="E66" s="667" t="s">
        <v>4</v>
      </c>
      <c r="F66" s="787"/>
      <c r="G66" s="668" t="s">
        <v>4</v>
      </c>
      <c r="H66" s="63"/>
      <c r="I66" s="74" t="s">
        <v>4</v>
      </c>
      <c r="J66" s="65"/>
      <c r="K66" s="75" t="s">
        <v>4</v>
      </c>
      <c r="L66" s="44"/>
      <c r="M66" s="76" t="s">
        <v>4</v>
      </c>
    </row>
    <row r="67" spans="1:14" s="11" customFormat="1" ht="44.25">
      <c r="A67" s="115" t="s">
        <v>65</v>
      </c>
      <c r="B67" s="794">
        <v>0</v>
      </c>
      <c r="C67" s="682">
        <v>0</v>
      </c>
      <c r="D67" s="829">
        <v>0</v>
      </c>
      <c r="E67" s="657">
        <v>0</v>
      </c>
      <c r="F67" s="834">
        <v>0</v>
      </c>
      <c r="G67" s="685">
        <v>0</v>
      </c>
      <c r="H67" s="5">
        <v>0</v>
      </c>
      <c r="I67" s="52">
        <v>0</v>
      </c>
      <c r="J67" s="59">
        <v>0</v>
      </c>
      <c r="K67" s="54">
        <v>0</v>
      </c>
      <c r="L67" s="69">
        <v>0</v>
      </c>
      <c r="M67" s="56">
        <v>0</v>
      </c>
    </row>
    <row r="68" spans="1:14" s="11" customFormat="1" ht="44.25">
      <c r="A68" s="41" t="s">
        <v>66</v>
      </c>
      <c r="B68" s="786">
        <v>0</v>
      </c>
      <c r="C68" s="655">
        <v>0</v>
      </c>
      <c r="D68" s="784">
        <v>0</v>
      </c>
      <c r="E68" s="660">
        <v>0</v>
      </c>
      <c r="F68" s="787">
        <v>0</v>
      </c>
      <c r="G68" s="659">
        <v>0</v>
      </c>
      <c r="H68" s="42">
        <v>0</v>
      </c>
      <c r="I68" s="58">
        <v>0</v>
      </c>
      <c r="J68" s="65">
        <v>0</v>
      </c>
      <c r="K68" s="60">
        <v>0</v>
      </c>
      <c r="L68" s="44">
        <v>0</v>
      </c>
      <c r="M68" s="62">
        <v>0</v>
      </c>
    </row>
    <row r="69" spans="1:14" s="11" customFormat="1" ht="45">
      <c r="A69" s="116" t="s">
        <v>67</v>
      </c>
      <c r="B69" s="783"/>
      <c r="C69" s="666" t="s">
        <v>4</v>
      </c>
      <c r="D69" s="784"/>
      <c r="E69" s="667" t="s">
        <v>4</v>
      </c>
      <c r="F69" s="787"/>
      <c r="G69" s="668" t="s">
        <v>4</v>
      </c>
      <c r="H69" s="63"/>
      <c r="I69" s="74" t="s">
        <v>4</v>
      </c>
      <c r="J69" s="65"/>
      <c r="K69" s="75" t="s">
        <v>4</v>
      </c>
      <c r="L69" s="44"/>
      <c r="M69" s="76" t="s">
        <v>4</v>
      </c>
    </row>
    <row r="70" spans="1:14" s="11" customFormat="1" ht="44.25">
      <c r="A70" s="89" t="s">
        <v>68</v>
      </c>
      <c r="B70" s="794">
        <v>0</v>
      </c>
      <c r="C70" s="682">
        <v>0</v>
      </c>
      <c r="D70" s="829">
        <v>20422146</v>
      </c>
      <c r="E70" s="657">
        <v>1</v>
      </c>
      <c r="F70" s="834">
        <v>20422146</v>
      </c>
      <c r="G70" s="685">
        <v>6.9182723352574471E-2</v>
      </c>
      <c r="H70" s="5">
        <v>0</v>
      </c>
      <c r="I70" s="52">
        <v>0</v>
      </c>
      <c r="J70" s="59">
        <v>20400000</v>
      </c>
      <c r="K70" s="54">
        <v>1</v>
      </c>
      <c r="L70" s="69">
        <v>20400000</v>
      </c>
      <c r="M70" s="56">
        <v>7.1486728735859914E-2</v>
      </c>
    </row>
    <row r="71" spans="1:14" s="11" customFormat="1" ht="44.25">
      <c r="A71" s="41" t="s">
        <v>69</v>
      </c>
      <c r="B71" s="786">
        <v>0</v>
      </c>
      <c r="C71" s="655">
        <v>0</v>
      </c>
      <c r="D71" s="784">
        <v>22140274</v>
      </c>
      <c r="E71" s="660">
        <v>1</v>
      </c>
      <c r="F71" s="787">
        <v>22140274</v>
      </c>
      <c r="G71" s="659">
        <v>7.5003109423083997E-2</v>
      </c>
      <c r="H71" s="42">
        <v>0</v>
      </c>
      <c r="I71" s="58">
        <v>0</v>
      </c>
      <c r="J71" s="65">
        <v>19907740</v>
      </c>
      <c r="K71" s="60">
        <v>1</v>
      </c>
      <c r="L71" s="44">
        <v>19907740</v>
      </c>
      <c r="M71" s="62">
        <v>6.9761725937452349E-2</v>
      </c>
    </row>
    <row r="72" spans="1:14" s="85" customFormat="1" ht="45">
      <c r="A72" s="86" t="s">
        <v>70</v>
      </c>
      <c r="B72" s="788">
        <v>0</v>
      </c>
      <c r="C72" s="674">
        <v>0</v>
      </c>
      <c r="D72" s="850">
        <v>42562420</v>
      </c>
      <c r="E72" s="676">
        <v>1</v>
      </c>
      <c r="F72" s="846">
        <v>42562420</v>
      </c>
      <c r="G72" s="804">
        <v>0.14418583277565847</v>
      </c>
      <c r="H72" s="117">
        <v>0</v>
      </c>
      <c r="I72" s="81">
        <v>0</v>
      </c>
      <c r="J72" s="118">
        <v>40307740</v>
      </c>
      <c r="K72" s="82">
        <v>1</v>
      </c>
      <c r="L72" s="128">
        <v>40307740</v>
      </c>
      <c r="M72" s="83">
        <v>0.14124845467331226</v>
      </c>
    </row>
    <row r="73" spans="1:14" s="85" customFormat="1" ht="45">
      <c r="A73" s="86" t="s">
        <v>71</v>
      </c>
      <c r="B73" s="788">
        <v>0</v>
      </c>
      <c r="C73" s="676">
        <v>0</v>
      </c>
      <c r="D73" s="789">
        <v>0</v>
      </c>
      <c r="E73" s="676">
        <v>0</v>
      </c>
      <c r="F73" s="790">
        <v>0</v>
      </c>
      <c r="G73" s="675">
        <v>0</v>
      </c>
      <c r="H73" s="117">
        <v>0</v>
      </c>
      <c r="I73" s="82">
        <v>0</v>
      </c>
      <c r="J73" s="94">
        <v>0</v>
      </c>
      <c r="K73" s="82">
        <v>0</v>
      </c>
      <c r="L73" s="129">
        <v>0</v>
      </c>
      <c r="M73" s="83">
        <v>0</v>
      </c>
    </row>
    <row r="74" spans="1:14" s="85" customFormat="1" ht="45.75" thickBot="1">
      <c r="A74" s="119" t="s">
        <v>72</v>
      </c>
      <c r="B74" s="789">
        <v>154027543</v>
      </c>
      <c r="C74" s="851">
        <v>0.52178869429519148</v>
      </c>
      <c r="D74" s="850">
        <v>141163872</v>
      </c>
      <c r="E74" s="852">
        <v>0.47821130570480852</v>
      </c>
      <c r="F74" s="789">
        <v>295191415</v>
      </c>
      <c r="G74" s="853">
        <v>1</v>
      </c>
      <c r="H74" s="120">
        <v>143741197</v>
      </c>
      <c r="I74" s="121">
        <v>0.5037052920640589</v>
      </c>
      <c r="J74" s="120">
        <v>141626456</v>
      </c>
      <c r="K74" s="122">
        <v>0.49629470793594116</v>
      </c>
      <c r="L74" s="120">
        <v>285367653</v>
      </c>
      <c r="M74" s="123">
        <v>1</v>
      </c>
    </row>
    <row r="75" spans="1:14" ht="21" thickTop="1">
      <c r="A75" s="130"/>
      <c r="B75" s="131"/>
      <c r="C75" s="132"/>
      <c r="D75" s="131"/>
      <c r="E75" s="132"/>
      <c r="F75" s="131"/>
      <c r="G75" s="132"/>
      <c r="H75" s="131"/>
      <c r="I75" s="132"/>
      <c r="J75" s="131"/>
      <c r="K75" s="132"/>
      <c r="L75" s="131"/>
      <c r="M75" s="132"/>
    </row>
    <row r="76" spans="1:14" s="11" customFormat="1" ht="44.25">
      <c r="A76" s="4" t="s">
        <v>4</v>
      </c>
      <c r="B76" s="2"/>
      <c r="C76" s="4"/>
      <c r="D76" s="2"/>
      <c r="E76" s="4"/>
      <c r="F76" s="2"/>
      <c r="G76" s="4"/>
      <c r="H76" s="2"/>
      <c r="I76" s="4"/>
      <c r="J76" s="2"/>
      <c r="K76" s="4"/>
      <c r="L76" s="2"/>
      <c r="M76" s="4"/>
    </row>
    <row r="77" spans="1:14" s="11" customFormat="1" ht="44.25">
      <c r="A77" s="4" t="s">
        <v>73</v>
      </c>
      <c r="B77" s="2"/>
      <c r="C77" s="4"/>
      <c r="D77" s="2"/>
      <c r="E77" s="4"/>
      <c r="F77" s="2"/>
      <c r="G77" s="4"/>
      <c r="H77" s="2"/>
      <c r="I77" s="4"/>
      <c r="J77" s="2"/>
      <c r="K77" s="4"/>
      <c r="L77" s="2"/>
      <c r="M77" s="4"/>
    </row>
  </sheetData>
  <pageMargins left="0.28999999999999998" right="0.26" top="0.45" bottom="0.3" header="0.3" footer="0.54"/>
  <pageSetup scale="17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7"/>
  <sheetViews>
    <sheetView topLeftCell="A40" zoomScale="30" zoomScaleNormal="30" workbookViewId="0">
      <selection activeCell="F67" sqref="F67"/>
    </sheetView>
  </sheetViews>
  <sheetFormatPr defaultColWidth="12.42578125" defaultRowHeight="15"/>
  <cols>
    <col min="1" max="1" width="186.7109375" style="133" customWidth="1"/>
    <col min="2" max="2" width="56.42578125" style="134" customWidth="1"/>
    <col min="3" max="3" width="45.5703125" style="133" customWidth="1"/>
    <col min="4" max="4" width="45.5703125" style="134" customWidth="1"/>
    <col min="5" max="5" width="45.5703125" style="133" customWidth="1"/>
    <col min="6" max="6" width="51.28515625" style="134" bestFit="1" customWidth="1"/>
    <col min="7" max="7" width="45.5703125" style="133" customWidth="1"/>
    <col min="8" max="8" width="54.7109375" style="134" customWidth="1"/>
    <col min="9" max="9" width="45.5703125" style="133" customWidth="1"/>
    <col min="10" max="10" width="45.5703125" style="134" customWidth="1"/>
    <col min="11" max="11" width="45.5703125" style="133" customWidth="1"/>
    <col min="12" max="12" width="45.5703125" style="134" customWidth="1"/>
    <col min="13" max="13" width="45.5703125" style="133" customWidth="1"/>
    <col min="14" max="256" width="12.42578125" style="133"/>
    <col min="257" max="257" width="186.7109375" style="133" customWidth="1"/>
    <col min="258" max="258" width="56.42578125" style="133" customWidth="1"/>
    <col min="259" max="261" width="45.5703125" style="133" customWidth="1"/>
    <col min="262" max="262" width="51.28515625" style="133" bestFit="1" customWidth="1"/>
    <col min="263" max="263" width="45.5703125" style="133" customWidth="1"/>
    <col min="264" max="264" width="54.7109375" style="133" customWidth="1"/>
    <col min="265" max="269" width="45.5703125" style="133" customWidth="1"/>
    <col min="270" max="512" width="12.42578125" style="133"/>
    <col min="513" max="513" width="186.7109375" style="133" customWidth="1"/>
    <col min="514" max="514" width="56.42578125" style="133" customWidth="1"/>
    <col min="515" max="517" width="45.5703125" style="133" customWidth="1"/>
    <col min="518" max="518" width="51.28515625" style="133" bestFit="1" customWidth="1"/>
    <col min="519" max="519" width="45.5703125" style="133" customWidth="1"/>
    <col min="520" max="520" width="54.7109375" style="133" customWidth="1"/>
    <col min="521" max="525" width="45.5703125" style="133" customWidth="1"/>
    <col min="526" max="768" width="12.42578125" style="133"/>
    <col min="769" max="769" width="186.7109375" style="133" customWidth="1"/>
    <col min="770" max="770" width="56.42578125" style="133" customWidth="1"/>
    <col min="771" max="773" width="45.5703125" style="133" customWidth="1"/>
    <col min="774" max="774" width="51.28515625" style="133" bestFit="1" customWidth="1"/>
    <col min="775" max="775" width="45.5703125" style="133" customWidth="1"/>
    <col min="776" max="776" width="54.7109375" style="133" customWidth="1"/>
    <col min="777" max="781" width="45.5703125" style="133" customWidth="1"/>
    <col min="782" max="1024" width="12.42578125" style="133"/>
    <col min="1025" max="1025" width="186.7109375" style="133" customWidth="1"/>
    <col min="1026" max="1026" width="56.42578125" style="133" customWidth="1"/>
    <col min="1027" max="1029" width="45.5703125" style="133" customWidth="1"/>
    <col min="1030" max="1030" width="51.28515625" style="133" bestFit="1" customWidth="1"/>
    <col min="1031" max="1031" width="45.5703125" style="133" customWidth="1"/>
    <col min="1032" max="1032" width="54.7109375" style="133" customWidth="1"/>
    <col min="1033" max="1037" width="45.5703125" style="133" customWidth="1"/>
    <col min="1038" max="1280" width="12.42578125" style="133"/>
    <col min="1281" max="1281" width="186.7109375" style="133" customWidth="1"/>
    <col min="1282" max="1282" width="56.42578125" style="133" customWidth="1"/>
    <col min="1283" max="1285" width="45.5703125" style="133" customWidth="1"/>
    <col min="1286" max="1286" width="51.28515625" style="133" bestFit="1" customWidth="1"/>
    <col min="1287" max="1287" width="45.5703125" style="133" customWidth="1"/>
    <col min="1288" max="1288" width="54.7109375" style="133" customWidth="1"/>
    <col min="1289" max="1293" width="45.5703125" style="133" customWidth="1"/>
    <col min="1294" max="1536" width="12.42578125" style="133"/>
    <col min="1537" max="1537" width="186.7109375" style="133" customWidth="1"/>
    <col min="1538" max="1538" width="56.42578125" style="133" customWidth="1"/>
    <col min="1539" max="1541" width="45.5703125" style="133" customWidth="1"/>
    <col min="1542" max="1542" width="51.28515625" style="133" bestFit="1" customWidth="1"/>
    <col min="1543" max="1543" width="45.5703125" style="133" customWidth="1"/>
    <col min="1544" max="1544" width="54.7109375" style="133" customWidth="1"/>
    <col min="1545" max="1549" width="45.5703125" style="133" customWidth="1"/>
    <col min="1550" max="1792" width="12.42578125" style="133"/>
    <col min="1793" max="1793" width="186.7109375" style="133" customWidth="1"/>
    <col min="1794" max="1794" width="56.42578125" style="133" customWidth="1"/>
    <col min="1795" max="1797" width="45.5703125" style="133" customWidth="1"/>
    <col min="1798" max="1798" width="51.28515625" style="133" bestFit="1" customWidth="1"/>
    <col min="1799" max="1799" width="45.5703125" style="133" customWidth="1"/>
    <col min="1800" max="1800" width="54.7109375" style="133" customWidth="1"/>
    <col min="1801" max="1805" width="45.5703125" style="133" customWidth="1"/>
    <col min="1806" max="2048" width="12.42578125" style="133"/>
    <col min="2049" max="2049" width="186.7109375" style="133" customWidth="1"/>
    <col min="2050" max="2050" width="56.42578125" style="133" customWidth="1"/>
    <col min="2051" max="2053" width="45.5703125" style="133" customWidth="1"/>
    <col min="2054" max="2054" width="51.28515625" style="133" bestFit="1" customWidth="1"/>
    <col min="2055" max="2055" width="45.5703125" style="133" customWidth="1"/>
    <col min="2056" max="2056" width="54.7109375" style="133" customWidth="1"/>
    <col min="2057" max="2061" width="45.5703125" style="133" customWidth="1"/>
    <col min="2062" max="2304" width="12.42578125" style="133"/>
    <col min="2305" max="2305" width="186.7109375" style="133" customWidth="1"/>
    <col min="2306" max="2306" width="56.42578125" style="133" customWidth="1"/>
    <col min="2307" max="2309" width="45.5703125" style="133" customWidth="1"/>
    <col min="2310" max="2310" width="51.28515625" style="133" bestFit="1" customWidth="1"/>
    <col min="2311" max="2311" width="45.5703125" style="133" customWidth="1"/>
    <col min="2312" max="2312" width="54.7109375" style="133" customWidth="1"/>
    <col min="2313" max="2317" width="45.5703125" style="133" customWidth="1"/>
    <col min="2318" max="2560" width="12.42578125" style="133"/>
    <col min="2561" max="2561" width="186.7109375" style="133" customWidth="1"/>
    <col min="2562" max="2562" width="56.42578125" style="133" customWidth="1"/>
    <col min="2563" max="2565" width="45.5703125" style="133" customWidth="1"/>
    <col min="2566" max="2566" width="51.28515625" style="133" bestFit="1" customWidth="1"/>
    <col min="2567" max="2567" width="45.5703125" style="133" customWidth="1"/>
    <col min="2568" max="2568" width="54.7109375" style="133" customWidth="1"/>
    <col min="2569" max="2573" width="45.5703125" style="133" customWidth="1"/>
    <col min="2574" max="2816" width="12.42578125" style="133"/>
    <col min="2817" max="2817" width="186.7109375" style="133" customWidth="1"/>
    <col min="2818" max="2818" width="56.42578125" style="133" customWidth="1"/>
    <col min="2819" max="2821" width="45.5703125" style="133" customWidth="1"/>
    <col min="2822" max="2822" width="51.28515625" style="133" bestFit="1" customWidth="1"/>
    <col min="2823" max="2823" width="45.5703125" style="133" customWidth="1"/>
    <col min="2824" max="2824" width="54.7109375" style="133" customWidth="1"/>
    <col min="2825" max="2829" width="45.5703125" style="133" customWidth="1"/>
    <col min="2830" max="3072" width="12.42578125" style="133"/>
    <col min="3073" max="3073" width="186.7109375" style="133" customWidth="1"/>
    <col min="3074" max="3074" width="56.42578125" style="133" customWidth="1"/>
    <col min="3075" max="3077" width="45.5703125" style="133" customWidth="1"/>
    <col min="3078" max="3078" width="51.28515625" style="133" bestFit="1" customWidth="1"/>
    <col min="3079" max="3079" width="45.5703125" style="133" customWidth="1"/>
    <col min="3080" max="3080" width="54.7109375" style="133" customWidth="1"/>
    <col min="3081" max="3085" width="45.5703125" style="133" customWidth="1"/>
    <col min="3086" max="3328" width="12.42578125" style="133"/>
    <col min="3329" max="3329" width="186.7109375" style="133" customWidth="1"/>
    <col min="3330" max="3330" width="56.42578125" style="133" customWidth="1"/>
    <col min="3331" max="3333" width="45.5703125" style="133" customWidth="1"/>
    <col min="3334" max="3334" width="51.28515625" style="133" bestFit="1" customWidth="1"/>
    <col min="3335" max="3335" width="45.5703125" style="133" customWidth="1"/>
    <col min="3336" max="3336" width="54.7109375" style="133" customWidth="1"/>
    <col min="3337" max="3341" width="45.5703125" style="133" customWidth="1"/>
    <col min="3342" max="3584" width="12.42578125" style="133"/>
    <col min="3585" max="3585" width="186.7109375" style="133" customWidth="1"/>
    <col min="3586" max="3586" width="56.42578125" style="133" customWidth="1"/>
    <col min="3587" max="3589" width="45.5703125" style="133" customWidth="1"/>
    <col min="3590" max="3590" width="51.28515625" style="133" bestFit="1" customWidth="1"/>
    <col min="3591" max="3591" width="45.5703125" style="133" customWidth="1"/>
    <col min="3592" max="3592" width="54.7109375" style="133" customWidth="1"/>
    <col min="3593" max="3597" width="45.5703125" style="133" customWidth="1"/>
    <col min="3598" max="3840" width="12.42578125" style="133"/>
    <col min="3841" max="3841" width="186.7109375" style="133" customWidth="1"/>
    <col min="3842" max="3842" width="56.42578125" style="133" customWidth="1"/>
    <col min="3843" max="3845" width="45.5703125" style="133" customWidth="1"/>
    <col min="3846" max="3846" width="51.28515625" style="133" bestFit="1" customWidth="1"/>
    <col min="3847" max="3847" width="45.5703125" style="133" customWidth="1"/>
    <col min="3848" max="3848" width="54.7109375" style="133" customWidth="1"/>
    <col min="3849" max="3853" width="45.5703125" style="133" customWidth="1"/>
    <col min="3854" max="4096" width="12.42578125" style="133"/>
    <col min="4097" max="4097" width="186.7109375" style="133" customWidth="1"/>
    <col min="4098" max="4098" width="56.42578125" style="133" customWidth="1"/>
    <col min="4099" max="4101" width="45.5703125" style="133" customWidth="1"/>
    <col min="4102" max="4102" width="51.28515625" style="133" bestFit="1" customWidth="1"/>
    <col min="4103" max="4103" width="45.5703125" style="133" customWidth="1"/>
    <col min="4104" max="4104" width="54.7109375" style="133" customWidth="1"/>
    <col min="4105" max="4109" width="45.5703125" style="133" customWidth="1"/>
    <col min="4110" max="4352" width="12.42578125" style="133"/>
    <col min="4353" max="4353" width="186.7109375" style="133" customWidth="1"/>
    <col min="4354" max="4354" width="56.42578125" style="133" customWidth="1"/>
    <col min="4355" max="4357" width="45.5703125" style="133" customWidth="1"/>
    <col min="4358" max="4358" width="51.28515625" style="133" bestFit="1" customWidth="1"/>
    <col min="4359" max="4359" width="45.5703125" style="133" customWidth="1"/>
    <col min="4360" max="4360" width="54.7109375" style="133" customWidth="1"/>
    <col min="4361" max="4365" width="45.5703125" style="133" customWidth="1"/>
    <col min="4366" max="4608" width="12.42578125" style="133"/>
    <col min="4609" max="4609" width="186.7109375" style="133" customWidth="1"/>
    <col min="4610" max="4610" width="56.42578125" style="133" customWidth="1"/>
    <col min="4611" max="4613" width="45.5703125" style="133" customWidth="1"/>
    <col min="4614" max="4614" width="51.28515625" style="133" bestFit="1" customWidth="1"/>
    <col min="4615" max="4615" width="45.5703125" style="133" customWidth="1"/>
    <col min="4616" max="4616" width="54.7109375" style="133" customWidth="1"/>
    <col min="4617" max="4621" width="45.5703125" style="133" customWidth="1"/>
    <col min="4622" max="4864" width="12.42578125" style="133"/>
    <col min="4865" max="4865" width="186.7109375" style="133" customWidth="1"/>
    <col min="4866" max="4866" width="56.42578125" style="133" customWidth="1"/>
    <col min="4867" max="4869" width="45.5703125" style="133" customWidth="1"/>
    <col min="4870" max="4870" width="51.28515625" style="133" bestFit="1" customWidth="1"/>
    <col min="4871" max="4871" width="45.5703125" style="133" customWidth="1"/>
    <col min="4872" max="4872" width="54.7109375" style="133" customWidth="1"/>
    <col min="4873" max="4877" width="45.5703125" style="133" customWidth="1"/>
    <col min="4878" max="5120" width="12.42578125" style="133"/>
    <col min="5121" max="5121" width="186.7109375" style="133" customWidth="1"/>
    <col min="5122" max="5122" width="56.42578125" style="133" customWidth="1"/>
    <col min="5123" max="5125" width="45.5703125" style="133" customWidth="1"/>
    <col min="5126" max="5126" width="51.28515625" style="133" bestFit="1" customWidth="1"/>
    <col min="5127" max="5127" width="45.5703125" style="133" customWidth="1"/>
    <col min="5128" max="5128" width="54.7109375" style="133" customWidth="1"/>
    <col min="5129" max="5133" width="45.5703125" style="133" customWidth="1"/>
    <col min="5134" max="5376" width="12.42578125" style="133"/>
    <col min="5377" max="5377" width="186.7109375" style="133" customWidth="1"/>
    <col min="5378" max="5378" width="56.42578125" style="133" customWidth="1"/>
    <col min="5379" max="5381" width="45.5703125" style="133" customWidth="1"/>
    <col min="5382" max="5382" width="51.28515625" style="133" bestFit="1" customWidth="1"/>
    <col min="5383" max="5383" width="45.5703125" style="133" customWidth="1"/>
    <col min="5384" max="5384" width="54.7109375" style="133" customWidth="1"/>
    <col min="5385" max="5389" width="45.5703125" style="133" customWidth="1"/>
    <col min="5390" max="5632" width="12.42578125" style="133"/>
    <col min="5633" max="5633" width="186.7109375" style="133" customWidth="1"/>
    <col min="5634" max="5634" width="56.42578125" style="133" customWidth="1"/>
    <col min="5635" max="5637" width="45.5703125" style="133" customWidth="1"/>
    <col min="5638" max="5638" width="51.28515625" style="133" bestFit="1" customWidth="1"/>
    <col min="5639" max="5639" width="45.5703125" style="133" customWidth="1"/>
    <col min="5640" max="5640" width="54.7109375" style="133" customWidth="1"/>
    <col min="5641" max="5645" width="45.5703125" style="133" customWidth="1"/>
    <col min="5646" max="5888" width="12.42578125" style="133"/>
    <col min="5889" max="5889" width="186.7109375" style="133" customWidth="1"/>
    <col min="5890" max="5890" width="56.42578125" style="133" customWidth="1"/>
    <col min="5891" max="5893" width="45.5703125" style="133" customWidth="1"/>
    <col min="5894" max="5894" width="51.28515625" style="133" bestFit="1" customWidth="1"/>
    <col min="5895" max="5895" width="45.5703125" style="133" customWidth="1"/>
    <col min="5896" max="5896" width="54.7109375" style="133" customWidth="1"/>
    <col min="5897" max="5901" width="45.5703125" style="133" customWidth="1"/>
    <col min="5902" max="6144" width="12.42578125" style="133"/>
    <col min="6145" max="6145" width="186.7109375" style="133" customWidth="1"/>
    <col min="6146" max="6146" width="56.42578125" style="133" customWidth="1"/>
    <col min="6147" max="6149" width="45.5703125" style="133" customWidth="1"/>
    <col min="6150" max="6150" width="51.28515625" style="133" bestFit="1" customWidth="1"/>
    <col min="6151" max="6151" width="45.5703125" style="133" customWidth="1"/>
    <col min="6152" max="6152" width="54.7109375" style="133" customWidth="1"/>
    <col min="6153" max="6157" width="45.5703125" style="133" customWidth="1"/>
    <col min="6158" max="6400" width="12.42578125" style="133"/>
    <col min="6401" max="6401" width="186.7109375" style="133" customWidth="1"/>
    <col min="6402" max="6402" width="56.42578125" style="133" customWidth="1"/>
    <col min="6403" max="6405" width="45.5703125" style="133" customWidth="1"/>
    <col min="6406" max="6406" width="51.28515625" style="133" bestFit="1" customWidth="1"/>
    <col min="6407" max="6407" width="45.5703125" style="133" customWidth="1"/>
    <col min="6408" max="6408" width="54.7109375" style="133" customWidth="1"/>
    <col min="6409" max="6413" width="45.5703125" style="133" customWidth="1"/>
    <col min="6414" max="6656" width="12.42578125" style="133"/>
    <col min="6657" max="6657" width="186.7109375" style="133" customWidth="1"/>
    <col min="6658" max="6658" width="56.42578125" style="133" customWidth="1"/>
    <col min="6659" max="6661" width="45.5703125" style="133" customWidth="1"/>
    <col min="6662" max="6662" width="51.28515625" style="133" bestFit="1" customWidth="1"/>
    <col min="6663" max="6663" width="45.5703125" style="133" customWidth="1"/>
    <col min="6664" max="6664" width="54.7109375" style="133" customWidth="1"/>
    <col min="6665" max="6669" width="45.5703125" style="133" customWidth="1"/>
    <col min="6670" max="6912" width="12.42578125" style="133"/>
    <col min="6913" max="6913" width="186.7109375" style="133" customWidth="1"/>
    <col min="6914" max="6914" width="56.42578125" style="133" customWidth="1"/>
    <col min="6915" max="6917" width="45.5703125" style="133" customWidth="1"/>
    <col min="6918" max="6918" width="51.28515625" style="133" bestFit="1" customWidth="1"/>
    <col min="6919" max="6919" width="45.5703125" style="133" customWidth="1"/>
    <col min="6920" max="6920" width="54.7109375" style="133" customWidth="1"/>
    <col min="6921" max="6925" width="45.5703125" style="133" customWidth="1"/>
    <col min="6926" max="7168" width="12.42578125" style="133"/>
    <col min="7169" max="7169" width="186.7109375" style="133" customWidth="1"/>
    <col min="7170" max="7170" width="56.42578125" style="133" customWidth="1"/>
    <col min="7171" max="7173" width="45.5703125" style="133" customWidth="1"/>
    <col min="7174" max="7174" width="51.28515625" style="133" bestFit="1" customWidth="1"/>
    <col min="7175" max="7175" width="45.5703125" style="133" customWidth="1"/>
    <col min="7176" max="7176" width="54.7109375" style="133" customWidth="1"/>
    <col min="7177" max="7181" width="45.5703125" style="133" customWidth="1"/>
    <col min="7182" max="7424" width="12.42578125" style="133"/>
    <col min="7425" max="7425" width="186.7109375" style="133" customWidth="1"/>
    <col min="7426" max="7426" width="56.42578125" style="133" customWidth="1"/>
    <col min="7427" max="7429" width="45.5703125" style="133" customWidth="1"/>
    <col min="7430" max="7430" width="51.28515625" style="133" bestFit="1" customWidth="1"/>
    <col min="7431" max="7431" width="45.5703125" style="133" customWidth="1"/>
    <col min="7432" max="7432" width="54.7109375" style="133" customWidth="1"/>
    <col min="7433" max="7437" width="45.5703125" style="133" customWidth="1"/>
    <col min="7438" max="7680" width="12.42578125" style="133"/>
    <col min="7681" max="7681" width="186.7109375" style="133" customWidth="1"/>
    <col min="7682" max="7682" width="56.42578125" style="133" customWidth="1"/>
    <col min="7683" max="7685" width="45.5703125" style="133" customWidth="1"/>
    <col min="7686" max="7686" width="51.28515625" style="133" bestFit="1" customWidth="1"/>
    <col min="7687" max="7687" width="45.5703125" style="133" customWidth="1"/>
    <col min="7688" max="7688" width="54.7109375" style="133" customWidth="1"/>
    <col min="7689" max="7693" width="45.5703125" style="133" customWidth="1"/>
    <col min="7694" max="7936" width="12.42578125" style="133"/>
    <col min="7937" max="7937" width="186.7109375" style="133" customWidth="1"/>
    <col min="7938" max="7938" width="56.42578125" style="133" customWidth="1"/>
    <col min="7939" max="7941" width="45.5703125" style="133" customWidth="1"/>
    <col min="7942" max="7942" width="51.28515625" style="133" bestFit="1" customWidth="1"/>
    <col min="7943" max="7943" width="45.5703125" style="133" customWidth="1"/>
    <col min="7944" max="7944" width="54.7109375" style="133" customWidth="1"/>
    <col min="7945" max="7949" width="45.5703125" style="133" customWidth="1"/>
    <col min="7950" max="8192" width="12.42578125" style="133"/>
    <col min="8193" max="8193" width="186.7109375" style="133" customWidth="1"/>
    <col min="8194" max="8194" width="56.42578125" style="133" customWidth="1"/>
    <col min="8195" max="8197" width="45.5703125" style="133" customWidth="1"/>
    <col min="8198" max="8198" width="51.28515625" style="133" bestFit="1" customWidth="1"/>
    <col min="8199" max="8199" width="45.5703125" style="133" customWidth="1"/>
    <col min="8200" max="8200" width="54.7109375" style="133" customWidth="1"/>
    <col min="8201" max="8205" width="45.5703125" style="133" customWidth="1"/>
    <col min="8206" max="8448" width="12.42578125" style="133"/>
    <col min="8449" max="8449" width="186.7109375" style="133" customWidth="1"/>
    <col min="8450" max="8450" width="56.42578125" style="133" customWidth="1"/>
    <col min="8451" max="8453" width="45.5703125" style="133" customWidth="1"/>
    <col min="8454" max="8454" width="51.28515625" style="133" bestFit="1" customWidth="1"/>
    <col min="8455" max="8455" width="45.5703125" style="133" customWidth="1"/>
    <col min="8456" max="8456" width="54.7109375" style="133" customWidth="1"/>
    <col min="8457" max="8461" width="45.5703125" style="133" customWidth="1"/>
    <col min="8462" max="8704" width="12.42578125" style="133"/>
    <col min="8705" max="8705" width="186.7109375" style="133" customWidth="1"/>
    <col min="8706" max="8706" width="56.42578125" style="133" customWidth="1"/>
    <col min="8707" max="8709" width="45.5703125" style="133" customWidth="1"/>
    <col min="8710" max="8710" width="51.28515625" style="133" bestFit="1" customWidth="1"/>
    <col min="8711" max="8711" width="45.5703125" style="133" customWidth="1"/>
    <col min="8712" max="8712" width="54.7109375" style="133" customWidth="1"/>
    <col min="8713" max="8717" width="45.5703125" style="133" customWidth="1"/>
    <col min="8718" max="8960" width="12.42578125" style="133"/>
    <col min="8961" max="8961" width="186.7109375" style="133" customWidth="1"/>
    <col min="8962" max="8962" width="56.42578125" style="133" customWidth="1"/>
    <col min="8963" max="8965" width="45.5703125" style="133" customWidth="1"/>
    <col min="8966" max="8966" width="51.28515625" style="133" bestFit="1" customWidth="1"/>
    <col min="8967" max="8967" width="45.5703125" style="133" customWidth="1"/>
    <col min="8968" max="8968" width="54.7109375" style="133" customWidth="1"/>
    <col min="8969" max="8973" width="45.5703125" style="133" customWidth="1"/>
    <col min="8974" max="9216" width="12.42578125" style="133"/>
    <col min="9217" max="9217" width="186.7109375" style="133" customWidth="1"/>
    <col min="9218" max="9218" width="56.42578125" style="133" customWidth="1"/>
    <col min="9219" max="9221" width="45.5703125" style="133" customWidth="1"/>
    <col min="9222" max="9222" width="51.28515625" style="133" bestFit="1" customWidth="1"/>
    <col min="9223" max="9223" width="45.5703125" style="133" customWidth="1"/>
    <col min="9224" max="9224" width="54.7109375" style="133" customWidth="1"/>
    <col min="9225" max="9229" width="45.5703125" style="133" customWidth="1"/>
    <col min="9230" max="9472" width="12.42578125" style="133"/>
    <col min="9473" max="9473" width="186.7109375" style="133" customWidth="1"/>
    <col min="9474" max="9474" width="56.42578125" style="133" customWidth="1"/>
    <col min="9475" max="9477" width="45.5703125" style="133" customWidth="1"/>
    <col min="9478" max="9478" width="51.28515625" style="133" bestFit="1" customWidth="1"/>
    <col min="9479" max="9479" width="45.5703125" style="133" customWidth="1"/>
    <col min="9480" max="9480" width="54.7109375" style="133" customWidth="1"/>
    <col min="9481" max="9485" width="45.5703125" style="133" customWidth="1"/>
    <col min="9486" max="9728" width="12.42578125" style="133"/>
    <col min="9729" max="9729" width="186.7109375" style="133" customWidth="1"/>
    <col min="9730" max="9730" width="56.42578125" style="133" customWidth="1"/>
    <col min="9731" max="9733" width="45.5703125" style="133" customWidth="1"/>
    <col min="9734" max="9734" width="51.28515625" style="133" bestFit="1" customWidth="1"/>
    <col min="9735" max="9735" width="45.5703125" style="133" customWidth="1"/>
    <col min="9736" max="9736" width="54.7109375" style="133" customWidth="1"/>
    <col min="9737" max="9741" width="45.5703125" style="133" customWidth="1"/>
    <col min="9742" max="9984" width="12.42578125" style="133"/>
    <col min="9985" max="9985" width="186.7109375" style="133" customWidth="1"/>
    <col min="9986" max="9986" width="56.42578125" style="133" customWidth="1"/>
    <col min="9987" max="9989" width="45.5703125" style="133" customWidth="1"/>
    <col min="9990" max="9990" width="51.28515625" style="133" bestFit="1" customWidth="1"/>
    <col min="9991" max="9991" width="45.5703125" style="133" customWidth="1"/>
    <col min="9992" max="9992" width="54.7109375" style="133" customWidth="1"/>
    <col min="9993" max="9997" width="45.5703125" style="133" customWidth="1"/>
    <col min="9998" max="10240" width="12.42578125" style="133"/>
    <col min="10241" max="10241" width="186.7109375" style="133" customWidth="1"/>
    <col min="10242" max="10242" width="56.42578125" style="133" customWidth="1"/>
    <col min="10243" max="10245" width="45.5703125" style="133" customWidth="1"/>
    <col min="10246" max="10246" width="51.28515625" style="133" bestFit="1" customWidth="1"/>
    <col min="10247" max="10247" width="45.5703125" style="133" customWidth="1"/>
    <col min="10248" max="10248" width="54.7109375" style="133" customWidth="1"/>
    <col min="10249" max="10253" width="45.5703125" style="133" customWidth="1"/>
    <col min="10254" max="10496" width="12.42578125" style="133"/>
    <col min="10497" max="10497" width="186.7109375" style="133" customWidth="1"/>
    <col min="10498" max="10498" width="56.42578125" style="133" customWidth="1"/>
    <col min="10499" max="10501" width="45.5703125" style="133" customWidth="1"/>
    <col min="10502" max="10502" width="51.28515625" style="133" bestFit="1" customWidth="1"/>
    <col min="10503" max="10503" width="45.5703125" style="133" customWidth="1"/>
    <col min="10504" max="10504" width="54.7109375" style="133" customWidth="1"/>
    <col min="10505" max="10509" width="45.5703125" style="133" customWidth="1"/>
    <col min="10510" max="10752" width="12.42578125" style="133"/>
    <col min="10753" max="10753" width="186.7109375" style="133" customWidth="1"/>
    <col min="10754" max="10754" width="56.42578125" style="133" customWidth="1"/>
    <col min="10755" max="10757" width="45.5703125" style="133" customWidth="1"/>
    <col min="10758" max="10758" width="51.28515625" style="133" bestFit="1" customWidth="1"/>
    <col min="10759" max="10759" width="45.5703125" style="133" customWidth="1"/>
    <col min="10760" max="10760" width="54.7109375" style="133" customWidth="1"/>
    <col min="10761" max="10765" width="45.5703125" style="133" customWidth="1"/>
    <col min="10766" max="11008" width="12.42578125" style="133"/>
    <col min="11009" max="11009" width="186.7109375" style="133" customWidth="1"/>
    <col min="11010" max="11010" width="56.42578125" style="133" customWidth="1"/>
    <col min="11011" max="11013" width="45.5703125" style="133" customWidth="1"/>
    <col min="11014" max="11014" width="51.28515625" style="133" bestFit="1" customWidth="1"/>
    <col min="11015" max="11015" width="45.5703125" style="133" customWidth="1"/>
    <col min="11016" max="11016" width="54.7109375" style="133" customWidth="1"/>
    <col min="11017" max="11021" width="45.5703125" style="133" customWidth="1"/>
    <col min="11022" max="11264" width="12.42578125" style="133"/>
    <col min="11265" max="11265" width="186.7109375" style="133" customWidth="1"/>
    <col min="11266" max="11266" width="56.42578125" style="133" customWidth="1"/>
    <col min="11267" max="11269" width="45.5703125" style="133" customWidth="1"/>
    <col min="11270" max="11270" width="51.28515625" style="133" bestFit="1" customWidth="1"/>
    <col min="11271" max="11271" width="45.5703125" style="133" customWidth="1"/>
    <col min="11272" max="11272" width="54.7109375" style="133" customWidth="1"/>
    <col min="11273" max="11277" width="45.5703125" style="133" customWidth="1"/>
    <col min="11278" max="11520" width="12.42578125" style="133"/>
    <col min="11521" max="11521" width="186.7109375" style="133" customWidth="1"/>
    <col min="11522" max="11522" width="56.42578125" style="133" customWidth="1"/>
    <col min="11523" max="11525" width="45.5703125" style="133" customWidth="1"/>
    <col min="11526" max="11526" width="51.28515625" style="133" bestFit="1" customWidth="1"/>
    <col min="11527" max="11527" width="45.5703125" style="133" customWidth="1"/>
    <col min="11528" max="11528" width="54.7109375" style="133" customWidth="1"/>
    <col min="11529" max="11533" width="45.5703125" style="133" customWidth="1"/>
    <col min="11534" max="11776" width="12.42578125" style="133"/>
    <col min="11777" max="11777" width="186.7109375" style="133" customWidth="1"/>
    <col min="11778" max="11778" width="56.42578125" style="133" customWidth="1"/>
    <col min="11779" max="11781" width="45.5703125" style="133" customWidth="1"/>
    <col min="11782" max="11782" width="51.28515625" style="133" bestFit="1" customWidth="1"/>
    <col min="11783" max="11783" width="45.5703125" style="133" customWidth="1"/>
    <col min="11784" max="11784" width="54.7109375" style="133" customWidth="1"/>
    <col min="11785" max="11789" width="45.5703125" style="133" customWidth="1"/>
    <col min="11790" max="12032" width="12.42578125" style="133"/>
    <col min="12033" max="12033" width="186.7109375" style="133" customWidth="1"/>
    <col min="12034" max="12034" width="56.42578125" style="133" customWidth="1"/>
    <col min="12035" max="12037" width="45.5703125" style="133" customWidth="1"/>
    <col min="12038" max="12038" width="51.28515625" style="133" bestFit="1" customWidth="1"/>
    <col min="12039" max="12039" width="45.5703125" style="133" customWidth="1"/>
    <col min="12040" max="12040" width="54.7109375" style="133" customWidth="1"/>
    <col min="12041" max="12045" width="45.5703125" style="133" customWidth="1"/>
    <col min="12046" max="12288" width="12.42578125" style="133"/>
    <col min="12289" max="12289" width="186.7109375" style="133" customWidth="1"/>
    <col min="12290" max="12290" width="56.42578125" style="133" customWidth="1"/>
    <col min="12291" max="12293" width="45.5703125" style="133" customWidth="1"/>
    <col min="12294" max="12294" width="51.28515625" style="133" bestFit="1" customWidth="1"/>
    <col min="12295" max="12295" width="45.5703125" style="133" customWidth="1"/>
    <col min="12296" max="12296" width="54.7109375" style="133" customWidth="1"/>
    <col min="12297" max="12301" width="45.5703125" style="133" customWidth="1"/>
    <col min="12302" max="12544" width="12.42578125" style="133"/>
    <col min="12545" max="12545" width="186.7109375" style="133" customWidth="1"/>
    <col min="12546" max="12546" width="56.42578125" style="133" customWidth="1"/>
    <col min="12547" max="12549" width="45.5703125" style="133" customWidth="1"/>
    <col min="12550" max="12550" width="51.28515625" style="133" bestFit="1" customWidth="1"/>
    <col min="12551" max="12551" width="45.5703125" style="133" customWidth="1"/>
    <col min="12552" max="12552" width="54.7109375" style="133" customWidth="1"/>
    <col min="12553" max="12557" width="45.5703125" style="133" customWidth="1"/>
    <col min="12558" max="12800" width="12.42578125" style="133"/>
    <col min="12801" max="12801" width="186.7109375" style="133" customWidth="1"/>
    <col min="12802" max="12802" width="56.42578125" style="133" customWidth="1"/>
    <col min="12803" max="12805" width="45.5703125" style="133" customWidth="1"/>
    <col min="12806" max="12806" width="51.28515625" style="133" bestFit="1" customWidth="1"/>
    <col min="12807" max="12807" width="45.5703125" style="133" customWidth="1"/>
    <col min="12808" max="12808" width="54.7109375" style="133" customWidth="1"/>
    <col min="12809" max="12813" width="45.5703125" style="133" customWidth="1"/>
    <col min="12814" max="13056" width="12.42578125" style="133"/>
    <col min="13057" max="13057" width="186.7109375" style="133" customWidth="1"/>
    <col min="13058" max="13058" width="56.42578125" style="133" customWidth="1"/>
    <col min="13059" max="13061" width="45.5703125" style="133" customWidth="1"/>
    <col min="13062" max="13062" width="51.28515625" style="133" bestFit="1" customWidth="1"/>
    <col min="13063" max="13063" width="45.5703125" style="133" customWidth="1"/>
    <col min="13064" max="13064" width="54.7109375" style="133" customWidth="1"/>
    <col min="13065" max="13069" width="45.5703125" style="133" customWidth="1"/>
    <col min="13070" max="13312" width="12.42578125" style="133"/>
    <col min="13313" max="13313" width="186.7109375" style="133" customWidth="1"/>
    <col min="13314" max="13314" width="56.42578125" style="133" customWidth="1"/>
    <col min="13315" max="13317" width="45.5703125" style="133" customWidth="1"/>
    <col min="13318" max="13318" width="51.28515625" style="133" bestFit="1" customWidth="1"/>
    <col min="13319" max="13319" width="45.5703125" style="133" customWidth="1"/>
    <col min="13320" max="13320" width="54.7109375" style="133" customWidth="1"/>
    <col min="13321" max="13325" width="45.5703125" style="133" customWidth="1"/>
    <col min="13326" max="13568" width="12.42578125" style="133"/>
    <col min="13569" max="13569" width="186.7109375" style="133" customWidth="1"/>
    <col min="13570" max="13570" width="56.42578125" style="133" customWidth="1"/>
    <col min="13571" max="13573" width="45.5703125" style="133" customWidth="1"/>
    <col min="13574" max="13574" width="51.28515625" style="133" bestFit="1" customWidth="1"/>
    <col min="13575" max="13575" width="45.5703125" style="133" customWidth="1"/>
    <col min="13576" max="13576" width="54.7109375" style="133" customWidth="1"/>
    <col min="13577" max="13581" width="45.5703125" style="133" customWidth="1"/>
    <col min="13582" max="13824" width="12.42578125" style="133"/>
    <col min="13825" max="13825" width="186.7109375" style="133" customWidth="1"/>
    <col min="13826" max="13826" width="56.42578125" style="133" customWidth="1"/>
    <col min="13827" max="13829" width="45.5703125" style="133" customWidth="1"/>
    <col min="13830" max="13830" width="51.28515625" style="133" bestFit="1" customWidth="1"/>
    <col min="13831" max="13831" width="45.5703125" style="133" customWidth="1"/>
    <col min="13832" max="13832" width="54.7109375" style="133" customWidth="1"/>
    <col min="13833" max="13837" width="45.5703125" style="133" customWidth="1"/>
    <col min="13838" max="14080" width="12.42578125" style="133"/>
    <col min="14081" max="14081" width="186.7109375" style="133" customWidth="1"/>
    <col min="14082" max="14082" width="56.42578125" style="133" customWidth="1"/>
    <col min="14083" max="14085" width="45.5703125" style="133" customWidth="1"/>
    <col min="14086" max="14086" width="51.28515625" style="133" bestFit="1" customWidth="1"/>
    <col min="14087" max="14087" width="45.5703125" style="133" customWidth="1"/>
    <col min="14088" max="14088" width="54.7109375" style="133" customWidth="1"/>
    <col min="14089" max="14093" width="45.5703125" style="133" customWidth="1"/>
    <col min="14094" max="14336" width="12.42578125" style="133"/>
    <col min="14337" max="14337" width="186.7109375" style="133" customWidth="1"/>
    <col min="14338" max="14338" width="56.42578125" style="133" customWidth="1"/>
    <col min="14339" max="14341" width="45.5703125" style="133" customWidth="1"/>
    <col min="14342" max="14342" width="51.28515625" style="133" bestFit="1" customWidth="1"/>
    <col min="14343" max="14343" width="45.5703125" style="133" customWidth="1"/>
    <col min="14344" max="14344" width="54.7109375" style="133" customWidth="1"/>
    <col min="14345" max="14349" width="45.5703125" style="133" customWidth="1"/>
    <col min="14350" max="14592" width="12.42578125" style="133"/>
    <col min="14593" max="14593" width="186.7109375" style="133" customWidth="1"/>
    <col min="14594" max="14594" width="56.42578125" style="133" customWidth="1"/>
    <col min="14595" max="14597" width="45.5703125" style="133" customWidth="1"/>
    <col min="14598" max="14598" width="51.28515625" style="133" bestFit="1" customWidth="1"/>
    <col min="14599" max="14599" width="45.5703125" style="133" customWidth="1"/>
    <col min="14600" max="14600" width="54.7109375" style="133" customWidth="1"/>
    <col min="14601" max="14605" width="45.5703125" style="133" customWidth="1"/>
    <col min="14606" max="14848" width="12.42578125" style="133"/>
    <col min="14849" max="14849" width="186.7109375" style="133" customWidth="1"/>
    <col min="14850" max="14850" width="56.42578125" style="133" customWidth="1"/>
    <col min="14851" max="14853" width="45.5703125" style="133" customWidth="1"/>
    <col min="14854" max="14854" width="51.28515625" style="133" bestFit="1" customWidth="1"/>
    <col min="14855" max="14855" width="45.5703125" style="133" customWidth="1"/>
    <col min="14856" max="14856" width="54.7109375" style="133" customWidth="1"/>
    <col min="14857" max="14861" width="45.5703125" style="133" customWidth="1"/>
    <col min="14862" max="15104" width="12.42578125" style="133"/>
    <col min="15105" max="15105" width="186.7109375" style="133" customWidth="1"/>
    <col min="15106" max="15106" width="56.42578125" style="133" customWidth="1"/>
    <col min="15107" max="15109" width="45.5703125" style="133" customWidth="1"/>
    <col min="15110" max="15110" width="51.28515625" style="133" bestFit="1" customWidth="1"/>
    <col min="15111" max="15111" width="45.5703125" style="133" customWidth="1"/>
    <col min="15112" max="15112" width="54.7109375" style="133" customWidth="1"/>
    <col min="15113" max="15117" width="45.5703125" style="133" customWidth="1"/>
    <col min="15118" max="15360" width="12.42578125" style="133"/>
    <col min="15361" max="15361" width="186.7109375" style="133" customWidth="1"/>
    <col min="15362" max="15362" width="56.42578125" style="133" customWidth="1"/>
    <col min="15363" max="15365" width="45.5703125" style="133" customWidth="1"/>
    <col min="15366" max="15366" width="51.28515625" style="133" bestFit="1" customWidth="1"/>
    <col min="15367" max="15367" width="45.5703125" style="133" customWidth="1"/>
    <col min="15368" max="15368" width="54.7109375" style="133" customWidth="1"/>
    <col min="15369" max="15373" width="45.5703125" style="133" customWidth="1"/>
    <col min="15374" max="15616" width="12.42578125" style="133"/>
    <col min="15617" max="15617" width="186.7109375" style="133" customWidth="1"/>
    <col min="15618" max="15618" width="56.42578125" style="133" customWidth="1"/>
    <col min="15619" max="15621" width="45.5703125" style="133" customWidth="1"/>
    <col min="15622" max="15622" width="51.28515625" style="133" bestFit="1" customWidth="1"/>
    <col min="15623" max="15623" width="45.5703125" style="133" customWidth="1"/>
    <col min="15624" max="15624" width="54.7109375" style="133" customWidth="1"/>
    <col min="15625" max="15629" width="45.5703125" style="133" customWidth="1"/>
    <col min="15630" max="15872" width="12.42578125" style="133"/>
    <col min="15873" max="15873" width="186.7109375" style="133" customWidth="1"/>
    <col min="15874" max="15874" width="56.42578125" style="133" customWidth="1"/>
    <col min="15875" max="15877" width="45.5703125" style="133" customWidth="1"/>
    <col min="15878" max="15878" width="51.28515625" style="133" bestFit="1" customWidth="1"/>
    <col min="15879" max="15879" width="45.5703125" style="133" customWidth="1"/>
    <col min="15880" max="15880" width="54.7109375" style="133" customWidth="1"/>
    <col min="15881" max="15885" width="45.5703125" style="133" customWidth="1"/>
    <col min="15886" max="16128" width="12.42578125" style="133"/>
    <col min="16129" max="16129" width="186.7109375" style="133" customWidth="1"/>
    <col min="16130" max="16130" width="56.42578125" style="133" customWidth="1"/>
    <col min="16131" max="16133" width="45.5703125" style="133" customWidth="1"/>
    <col min="16134" max="16134" width="51.28515625" style="133" bestFit="1" customWidth="1"/>
    <col min="16135" max="16135" width="45.5703125" style="133" customWidth="1"/>
    <col min="16136" max="16136" width="54.7109375" style="133" customWidth="1"/>
    <col min="16137" max="16141" width="45.5703125" style="133" customWidth="1"/>
    <col min="16142" max="16384" width="12.42578125" style="133"/>
  </cols>
  <sheetData>
    <row r="1" spans="1:17" s="11" customFormat="1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145</v>
      </c>
      <c r="L1" s="9"/>
      <c r="M1" s="8"/>
      <c r="N1" s="10"/>
      <c r="O1" s="10"/>
      <c r="P1" s="10"/>
      <c r="Q1" s="10"/>
    </row>
    <row r="2" spans="1:17" s="11" customFormat="1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s="11" customFormat="1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s="11" customFormat="1" ht="19.5" customHeight="1" thickTop="1">
      <c r="A4" s="17"/>
      <c r="B4" s="793"/>
      <c r="C4" s="19"/>
      <c r="D4" s="18"/>
      <c r="E4" s="19"/>
      <c r="F4" s="18"/>
      <c r="G4" s="20"/>
      <c r="H4" s="18" t="s">
        <v>4</v>
      </c>
      <c r="I4" s="19"/>
      <c r="J4" s="18"/>
      <c r="K4" s="19"/>
      <c r="L4" s="18"/>
      <c r="M4" s="20"/>
    </row>
    <row r="5" spans="1:17" s="11" customFormat="1" ht="19.5" customHeight="1">
      <c r="A5" s="21"/>
      <c r="B5" s="794"/>
      <c r="C5" s="22"/>
      <c r="D5" s="5"/>
      <c r="E5" s="22"/>
      <c r="F5" s="5"/>
      <c r="G5" s="23"/>
      <c r="H5" s="5"/>
      <c r="I5" s="22"/>
      <c r="J5" s="5"/>
      <c r="K5" s="22"/>
      <c r="L5" s="5"/>
      <c r="M5" s="23"/>
    </row>
    <row r="6" spans="1:17" s="11" customFormat="1" ht="45">
      <c r="A6" s="24"/>
      <c r="B6" s="795" t="s">
        <v>148</v>
      </c>
      <c r="C6" s="26"/>
      <c r="D6" s="27"/>
      <c r="E6" s="26"/>
      <c r="F6" s="27"/>
      <c r="G6" s="28"/>
      <c r="H6" s="25" t="s">
        <v>5</v>
      </c>
      <c r="I6" s="26"/>
      <c r="J6" s="27"/>
      <c r="K6" s="26"/>
      <c r="L6" s="27"/>
      <c r="M6" s="29" t="s">
        <v>4</v>
      </c>
    </row>
    <row r="7" spans="1:17" s="11" customFormat="1" ht="18.75" customHeight="1">
      <c r="A7" s="21" t="s">
        <v>4</v>
      </c>
      <c r="B7" s="794" t="s">
        <v>4</v>
      </c>
      <c r="C7" s="22"/>
      <c r="D7" s="5" t="s">
        <v>4</v>
      </c>
      <c r="E7" s="22"/>
      <c r="F7" s="5" t="s">
        <v>4</v>
      </c>
      <c r="G7" s="23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 s="11" customFormat="1" ht="18.75" customHeight="1">
      <c r="A8" s="21" t="s">
        <v>4</v>
      </c>
      <c r="B8" s="794" t="s">
        <v>4</v>
      </c>
      <c r="C8" s="22"/>
      <c r="D8" s="5" t="s">
        <v>4</v>
      </c>
      <c r="E8" s="22"/>
      <c r="F8" s="5" t="s">
        <v>4</v>
      </c>
      <c r="G8" s="23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s="11" customFormat="1" ht="45">
      <c r="A9" s="30" t="s">
        <v>4</v>
      </c>
      <c r="B9" s="796" t="s">
        <v>4</v>
      </c>
      <c r="C9" s="571" t="s">
        <v>6</v>
      </c>
      <c r="D9" s="572" t="s">
        <v>4</v>
      </c>
      <c r="E9" s="571" t="s">
        <v>6</v>
      </c>
      <c r="F9" s="572" t="s">
        <v>4</v>
      </c>
      <c r="G9" s="573" t="s">
        <v>6</v>
      </c>
      <c r="H9" s="570" t="s">
        <v>4</v>
      </c>
      <c r="I9" s="571" t="s">
        <v>6</v>
      </c>
      <c r="J9" s="572" t="s">
        <v>4</v>
      </c>
      <c r="K9" s="571" t="s">
        <v>6</v>
      </c>
      <c r="L9" s="572" t="s">
        <v>4</v>
      </c>
      <c r="M9" s="573" t="s">
        <v>6</v>
      </c>
      <c r="N9" s="35"/>
    </row>
    <row r="10" spans="1:17" s="11" customFormat="1" ht="45">
      <c r="A10" s="36" t="s">
        <v>7</v>
      </c>
      <c r="B10" s="797" t="s">
        <v>8</v>
      </c>
      <c r="C10" s="38" t="s">
        <v>9</v>
      </c>
      <c r="D10" s="39" t="s">
        <v>10</v>
      </c>
      <c r="E10" s="38" t="s">
        <v>9</v>
      </c>
      <c r="F10" s="39" t="s">
        <v>9</v>
      </c>
      <c r="G10" s="40" t="s">
        <v>9</v>
      </c>
      <c r="H10" s="37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35"/>
    </row>
    <row r="11" spans="1:17" s="11" customFormat="1" ht="44.25">
      <c r="A11" s="574" t="s">
        <v>11</v>
      </c>
      <c r="B11" s="786" t="s">
        <v>4</v>
      </c>
      <c r="C11" s="576"/>
      <c r="D11" s="577" t="s">
        <v>4</v>
      </c>
      <c r="E11" s="576"/>
      <c r="F11" s="577" t="s">
        <v>4</v>
      </c>
      <c r="G11" s="578"/>
      <c r="H11" s="575" t="s">
        <v>4</v>
      </c>
      <c r="I11" s="576"/>
      <c r="J11" s="577" t="s">
        <v>4</v>
      </c>
      <c r="K11" s="576"/>
      <c r="L11" s="577" t="s">
        <v>4</v>
      </c>
      <c r="M11" s="578" t="s">
        <v>11</v>
      </c>
      <c r="N11" s="35"/>
    </row>
    <row r="12" spans="1:17" s="11" customFormat="1" ht="45">
      <c r="A12" s="24" t="s">
        <v>12</v>
      </c>
      <c r="B12" s="798" t="s">
        <v>4</v>
      </c>
      <c r="C12" s="47" t="s">
        <v>4</v>
      </c>
      <c r="D12" s="48"/>
      <c r="E12" s="49"/>
      <c r="F12" s="48"/>
      <c r="G12" s="50"/>
      <c r="H12" s="46"/>
      <c r="I12" s="49"/>
      <c r="J12" s="48"/>
      <c r="K12" s="49"/>
      <c r="L12" s="48"/>
      <c r="M12" s="50"/>
      <c r="N12" s="35"/>
    </row>
    <row r="13" spans="1:17" s="10" customFormat="1" ht="44.25">
      <c r="A13" s="51" t="s">
        <v>13</v>
      </c>
      <c r="B13" s="799">
        <v>51030730</v>
      </c>
      <c r="C13" s="52">
        <v>1</v>
      </c>
      <c r="D13" s="642">
        <v>0</v>
      </c>
      <c r="E13" s="54">
        <v>0</v>
      </c>
      <c r="F13" s="643">
        <v>51030730</v>
      </c>
      <c r="G13" s="56">
        <v>0.26581194343314379</v>
      </c>
      <c r="H13" s="641">
        <v>47867208</v>
      </c>
      <c r="I13" s="52">
        <v>1</v>
      </c>
      <c r="J13" s="642">
        <v>0</v>
      </c>
      <c r="K13" s="54">
        <v>0</v>
      </c>
      <c r="L13" s="643">
        <v>47867208</v>
      </c>
      <c r="M13" s="56">
        <v>0.25094304544492385</v>
      </c>
      <c r="N13" s="57"/>
    </row>
    <row r="14" spans="1:17" s="11" customFormat="1" ht="44.25">
      <c r="A14" s="21" t="s">
        <v>14</v>
      </c>
      <c r="B14" s="712">
        <v>0</v>
      </c>
      <c r="C14" s="563">
        <v>0</v>
      </c>
      <c r="D14" s="645">
        <v>0</v>
      </c>
      <c r="E14" s="579">
        <v>0</v>
      </c>
      <c r="F14" s="800">
        <v>0</v>
      </c>
      <c r="G14" s="581">
        <v>0</v>
      </c>
      <c r="H14" s="644">
        <v>0</v>
      </c>
      <c r="I14" s="563">
        <v>0</v>
      </c>
      <c r="J14" s="645">
        <v>0</v>
      </c>
      <c r="K14" s="579">
        <v>0</v>
      </c>
      <c r="L14" s="646">
        <v>0</v>
      </c>
      <c r="M14" s="581">
        <v>0</v>
      </c>
      <c r="N14" s="35"/>
    </row>
    <row r="15" spans="1:17" s="11" customFormat="1" ht="44.25">
      <c r="A15" s="574" t="s">
        <v>15</v>
      </c>
      <c r="B15" s="680">
        <v>2106058</v>
      </c>
      <c r="C15" s="632">
        <v>1</v>
      </c>
      <c r="D15" s="651">
        <v>0</v>
      </c>
      <c r="E15" s="584">
        <v>0</v>
      </c>
      <c r="F15" s="649">
        <v>2106058</v>
      </c>
      <c r="G15" s="585">
        <v>1</v>
      </c>
      <c r="H15" s="647">
        <v>2083422</v>
      </c>
      <c r="I15" s="583">
        <v>1</v>
      </c>
      <c r="J15" s="648">
        <v>0</v>
      </c>
      <c r="K15" s="584">
        <v>0</v>
      </c>
      <c r="L15" s="649">
        <v>2083422</v>
      </c>
      <c r="M15" s="585">
        <v>1.0922305341622475E-2</v>
      </c>
      <c r="N15" s="35"/>
    </row>
    <row r="16" spans="1:17" s="11" customFormat="1" ht="44.25">
      <c r="A16" s="68" t="s">
        <v>16</v>
      </c>
      <c r="B16" s="712">
        <v>46501</v>
      </c>
      <c r="C16" s="52">
        <v>1</v>
      </c>
      <c r="D16" s="645">
        <v>0</v>
      </c>
      <c r="E16" s="54">
        <v>0</v>
      </c>
      <c r="F16" s="650">
        <v>46501</v>
      </c>
      <c r="G16" s="56">
        <v>2.4221721267919582E-4</v>
      </c>
      <c r="H16" s="644">
        <v>0</v>
      </c>
      <c r="I16" s="52">
        <v>0</v>
      </c>
      <c r="J16" s="645">
        <v>0</v>
      </c>
      <c r="K16" s="54">
        <v>0</v>
      </c>
      <c r="L16" s="650">
        <v>0</v>
      </c>
      <c r="M16" s="56">
        <v>0</v>
      </c>
      <c r="N16" s="35"/>
    </row>
    <row r="17" spans="1:14" s="11" customFormat="1" ht="44.25">
      <c r="A17" s="586" t="s">
        <v>17</v>
      </c>
      <c r="B17" s="654">
        <v>2059557</v>
      </c>
      <c r="C17" s="563">
        <v>1</v>
      </c>
      <c r="D17" s="651">
        <v>0</v>
      </c>
      <c r="E17" s="579">
        <v>0</v>
      </c>
      <c r="F17" s="652">
        <v>2059557</v>
      </c>
      <c r="G17" s="581">
        <v>1.0727944687080418E-2</v>
      </c>
      <c r="H17" s="648">
        <v>2083422</v>
      </c>
      <c r="I17" s="563">
        <v>1</v>
      </c>
      <c r="J17" s="651">
        <v>0</v>
      </c>
      <c r="K17" s="579">
        <v>0</v>
      </c>
      <c r="L17" s="652">
        <v>2083422</v>
      </c>
      <c r="M17" s="581">
        <v>1.0922305341622475E-2</v>
      </c>
      <c r="N17" s="35"/>
    </row>
    <row r="18" spans="1:14" s="11" customFormat="1" ht="44.25">
      <c r="A18" s="586" t="s">
        <v>18</v>
      </c>
      <c r="B18" s="654">
        <v>0</v>
      </c>
      <c r="C18" s="563">
        <v>0</v>
      </c>
      <c r="D18" s="651">
        <v>0</v>
      </c>
      <c r="E18" s="579">
        <v>0</v>
      </c>
      <c r="F18" s="652">
        <v>0</v>
      </c>
      <c r="G18" s="581">
        <v>0</v>
      </c>
      <c r="H18" s="648">
        <v>0</v>
      </c>
      <c r="I18" s="563">
        <v>0</v>
      </c>
      <c r="J18" s="651">
        <v>0</v>
      </c>
      <c r="K18" s="579">
        <v>0</v>
      </c>
      <c r="L18" s="652">
        <v>0</v>
      </c>
      <c r="M18" s="581">
        <v>0</v>
      </c>
      <c r="N18" s="35"/>
    </row>
    <row r="19" spans="1:14" s="11" customFormat="1" ht="44.25">
      <c r="A19" s="586" t="s">
        <v>19</v>
      </c>
      <c r="B19" s="654">
        <v>0</v>
      </c>
      <c r="C19" s="563">
        <v>0</v>
      </c>
      <c r="D19" s="651">
        <v>0</v>
      </c>
      <c r="E19" s="579">
        <v>0</v>
      </c>
      <c r="F19" s="652">
        <v>0</v>
      </c>
      <c r="G19" s="581">
        <v>0</v>
      </c>
      <c r="H19" s="648">
        <v>0</v>
      </c>
      <c r="I19" s="563">
        <v>0</v>
      </c>
      <c r="J19" s="651">
        <v>0</v>
      </c>
      <c r="K19" s="579">
        <v>0</v>
      </c>
      <c r="L19" s="652">
        <v>0</v>
      </c>
      <c r="M19" s="581">
        <v>0</v>
      </c>
      <c r="N19" s="35"/>
    </row>
    <row r="20" spans="1:14" s="11" customFormat="1" ht="44.25">
      <c r="A20" s="586" t="s">
        <v>20</v>
      </c>
      <c r="B20" s="654">
        <v>0</v>
      </c>
      <c r="C20" s="563">
        <v>0</v>
      </c>
      <c r="D20" s="651">
        <v>0</v>
      </c>
      <c r="E20" s="579">
        <v>0</v>
      </c>
      <c r="F20" s="652">
        <v>0</v>
      </c>
      <c r="G20" s="581">
        <v>0</v>
      </c>
      <c r="H20" s="648">
        <v>0</v>
      </c>
      <c r="I20" s="563">
        <v>0</v>
      </c>
      <c r="J20" s="651">
        <v>0</v>
      </c>
      <c r="K20" s="579">
        <v>0</v>
      </c>
      <c r="L20" s="652">
        <v>0</v>
      </c>
      <c r="M20" s="581">
        <v>0</v>
      </c>
      <c r="N20" s="35"/>
    </row>
    <row r="21" spans="1:14" s="11" customFormat="1" ht="44.25">
      <c r="A21" s="586" t="s">
        <v>21</v>
      </c>
      <c r="B21" s="654">
        <v>0</v>
      </c>
      <c r="C21" s="563">
        <v>0</v>
      </c>
      <c r="D21" s="651">
        <v>0</v>
      </c>
      <c r="E21" s="579">
        <v>0</v>
      </c>
      <c r="F21" s="652">
        <v>0</v>
      </c>
      <c r="G21" s="581">
        <v>0</v>
      </c>
      <c r="H21" s="648">
        <v>0</v>
      </c>
      <c r="I21" s="563">
        <v>0</v>
      </c>
      <c r="J21" s="651">
        <v>0</v>
      </c>
      <c r="K21" s="579">
        <v>0</v>
      </c>
      <c r="L21" s="652">
        <v>0</v>
      </c>
      <c r="M21" s="581">
        <v>0</v>
      </c>
      <c r="N21" s="35"/>
    </row>
    <row r="22" spans="1:14" s="11" customFormat="1" ht="44.25">
      <c r="A22" s="586" t="s">
        <v>22</v>
      </c>
      <c r="B22" s="654">
        <v>0</v>
      </c>
      <c r="C22" s="563">
        <v>0</v>
      </c>
      <c r="D22" s="651">
        <v>0</v>
      </c>
      <c r="E22" s="579">
        <v>0</v>
      </c>
      <c r="F22" s="652">
        <v>0</v>
      </c>
      <c r="G22" s="581">
        <v>0</v>
      </c>
      <c r="H22" s="648">
        <v>0</v>
      </c>
      <c r="I22" s="563">
        <v>0</v>
      </c>
      <c r="J22" s="651">
        <v>0</v>
      </c>
      <c r="K22" s="579">
        <v>0</v>
      </c>
      <c r="L22" s="652">
        <v>0</v>
      </c>
      <c r="M22" s="581">
        <v>0</v>
      </c>
      <c r="N22" s="35"/>
    </row>
    <row r="23" spans="1:14" s="11" customFormat="1" ht="44.25">
      <c r="A23" s="586" t="s">
        <v>23</v>
      </c>
      <c r="B23" s="654">
        <v>0</v>
      </c>
      <c r="C23" s="563">
        <v>0</v>
      </c>
      <c r="D23" s="651">
        <v>0</v>
      </c>
      <c r="E23" s="579">
        <v>0</v>
      </c>
      <c r="F23" s="652">
        <v>0</v>
      </c>
      <c r="G23" s="581">
        <v>0</v>
      </c>
      <c r="H23" s="648">
        <v>0</v>
      </c>
      <c r="I23" s="563">
        <v>0</v>
      </c>
      <c r="J23" s="651">
        <v>0</v>
      </c>
      <c r="K23" s="579">
        <v>0</v>
      </c>
      <c r="L23" s="652">
        <v>0</v>
      </c>
      <c r="M23" s="581">
        <v>0</v>
      </c>
      <c r="N23" s="35"/>
    </row>
    <row r="24" spans="1:14" s="11" customFormat="1" ht="44.25">
      <c r="A24" s="586" t="s">
        <v>24</v>
      </c>
      <c r="B24" s="654">
        <v>0</v>
      </c>
      <c r="C24" s="563">
        <v>0</v>
      </c>
      <c r="D24" s="651">
        <v>0</v>
      </c>
      <c r="E24" s="579">
        <v>0</v>
      </c>
      <c r="F24" s="652">
        <v>0</v>
      </c>
      <c r="G24" s="581">
        <v>0</v>
      </c>
      <c r="H24" s="648">
        <v>0</v>
      </c>
      <c r="I24" s="563">
        <v>0</v>
      </c>
      <c r="J24" s="651">
        <v>0</v>
      </c>
      <c r="K24" s="579">
        <v>0</v>
      </c>
      <c r="L24" s="652">
        <v>0</v>
      </c>
      <c r="M24" s="581">
        <v>0</v>
      </c>
      <c r="N24" s="35"/>
    </row>
    <row r="25" spans="1:14" s="11" customFormat="1" ht="44.25">
      <c r="A25" s="586" t="s">
        <v>25</v>
      </c>
      <c r="B25" s="654">
        <v>0</v>
      </c>
      <c r="C25" s="563">
        <v>0</v>
      </c>
      <c r="D25" s="651">
        <v>0</v>
      </c>
      <c r="E25" s="579">
        <v>0</v>
      </c>
      <c r="F25" s="652">
        <v>0</v>
      </c>
      <c r="G25" s="581">
        <v>0</v>
      </c>
      <c r="H25" s="648">
        <v>0</v>
      </c>
      <c r="I25" s="563">
        <v>0</v>
      </c>
      <c r="J25" s="651">
        <v>0</v>
      </c>
      <c r="K25" s="579">
        <v>0</v>
      </c>
      <c r="L25" s="652">
        <v>0</v>
      </c>
      <c r="M25" s="581">
        <v>0</v>
      </c>
      <c r="N25" s="35"/>
    </row>
    <row r="26" spans="1:14" s="11" customFormat="1" ht="44.25">
      <c r="A26" s="586" t="s">
        <v>26</v>
      </c>
      <c r="B26" s="654">
        <v>0</v>
      </c>
      <c r="C26" s="563">
        <v>0</v>
      </c>
      <c r="D26" s="651">
        <v>0</v>
      </c>
      <c r="E26" s="579">
        <v>0</v>
      </c>
      <c r="F26" s="652">
        <v>0</v>
      </c>
      <c r="G26" s="581">
        <v>0</v>
      </c>
      <c r="H26" s="648">
        <v>0</v>
      </c>
      <c r="I26" s="563">
        <v>0</v>
      </c>
      <c r="J26" s="651">
        <v>0</v>
      </c>
      <c r="K26" s="579">
        <v>0</v>
      </c>
      <c r="L26" s="652">
        <v>0</v>
      </c>
      <c r="M26" s="581">
        <v>0</v>
      </c>
      <c r="N26" s="35"/>
    </row>
    <row r="27" spans="1:14" s="662" customFormat="1" ht="44.25">
      <c r="A27" s="653" t="s">
        <v>27</v>
      </c>
      <c r="B27" s="654">
        <v>0</v>
      </c>
      <c r="C27" s="563">
        <v>0</v>
      </c>
      <c r="D27" s="651">
        <v>0</v>
      </c>
      <c r="E27" s="579">
        <v>0</v>
      </c>
      <c r="F27" s="652">
        <v>0</v>
      </c>
      <c r="G27" s="581">
        <v>0</v>
      </c>
      <c r="H27" s="654">
        <v>0</v>
      </c>
      <c r="I27" s="655">
        <v>0</v>
      </c>
      <c r="J27" s="656">
        <v>0</v>
      </c>
      <c r="K27" s="660">
        <v>0</v>
      </c>
      <c r="L27" s="658">
        <v>0</v>
      </c>
      <c r="M27" s="659">
        <v>0</v>
      </c>
      <c r="N27" s="661"/>
    </row>
    <row r="28" spans="1:14" s="662" customFormat="1" ht="44.25">
      <c r="A28" s="663" t="s">
        <v>28</v>
      </c>
      <c r="B28" s="654">
        <v>0</v>
      </c>
      <c r="C28" s="563">
        <v>0</v>
      </c>
      <c r="D28" s="651">
        <v>0</v>
      </c>
      <c r="E28" s="579">
        <v>0</v>
      </c>
      <c r="F28" s="652">
        <v>0</v>
      </c>
      <c r="G28" s="581">
        <v>0</v>
      </c>
      <c r="H28" s="654">
        <v>0</v>
      </c>
      <c r="I28" s="655">
        <v>0</v>
      </c>
      <c r="J28" s="656">
        <v>0</v>
      </c>
      <c r="K28" s="660">
        <v>0</v>
      </c>
      <c r="L28" s="658">
        <v>0</v>
      </c>
      <c r="M28" s="659">
        <v>0</v>
      </c>
      <c r="N28" s="661"/>
    </row>
    <row r="29" spans="1:14" s="662" customFormat="1" ht="44.25">
      <c r="A29" s="663" t="s">
        <v>29</v>
      </c>
      <c r="B29" s="654">
        <v>0</v>
      </c>
      <c r="C29" s="563">
        <v>0</v>
      </c>
      <c r="D29" s="651">
        <v>0</v>
      </c>
      <c r="E29" s="579">
        <v>0</v>
      </c>
      <c r="F29" s="652">
        <v>0</v>
      </c>
      <c r="G29" s="581">
        <v>0</v>
      </c>
      <c r="H29" s="654">
        <v>0</v>
      </c>
      <c r="I29" s="655">
        <v>0</v>
      </c>
      <c r="J29" s="656">
        <v>0</v>
      </c>
      <c r="K29" s="660">
        <v>0</v>
      </c>
      <c r="L29" s="658">
        <v>0</v>
      </c>
      <c r="M29" s="659">
        <v>0</v>
      </c>
      <c r="N29" s="661"/>
    </row>
    <row r="30" spans="1:14" s="662" customFormat="1" ht="44.25">
      <c r="A30" s="663" t="s">
        <v>30</v>
      </c>
      <c r="B30" s="654">
        <v>0</v>
      </c>
      <c r="C30" s="563">
        <v>0</v>
      </c>
      <c r="D30" s="651">
        <v>0</v>
      </c>
      <c r="E30" s="579">
        <v>0</v>
      </c>
      <c r="F30" s="652">
        <v>0</v>
      </c>
      <c r="G30" s="581">
        <v>0</v>
      </c>
      <c r="H30" s="654">
        <v>0</v>
      </c>
      <c r="I30" s="655">
        <v>0</v>
      </c>
      <c r="J30" s="656">
        <v>0</v>
      </c>
      <c r="K30" s="660">
        <v>0</v>
      </c>
      <c r="L30" s="658">
        <v>0</v>
      </c>
      <c r="M30" s="659">
        <v>0</v>
      </c>
      <c r="N30" s="661"/>
    </row>
    <row r="31" spans="1:14" s="662" customFormat="1" ht="44.25">
      <c r="A31" s="663" t="s">
        <v>31</v>
      </c>
      <c r="B31" s="654">
        <v>0</v>
      </c>
      <c r="C31" s="655">
        <v>0</v>
      </c>
      <c r="D31" s="656">
        <v>0</v>
      </c>
      <c r="E31" s="660">
        <v>0</v>
      </c>
      <c r="F31" s="658">
        <v>0</v>
      </c>
      <c r="G31" s="659">
        <v>0</v>
      </c>
      <c r="H31" s="654">
        <v>0</v>
      </c>
      <c r="I31" s="655">
        <v>0</v>
      </c>
      <c r="J31" s="656">
        <v>0</v>
      </c>
      <c r="K31" s="660">
        <v>0</v>
      </c>
      <c r="L31" s="658">
        <v>0</v>
      </c>
      <c r="M31" s="659">
        <v>0</v>
      </c>
      <c r="N31" s="661"/>
    </row>
    <row r="32" spans="1:14" s="662" customFormat="1" ht="44.25">
      <c r="A32" s="663" t="s">
        <v>32</v>
      </c>
      <c r="B32" s="654">
        <v>0</v>
      </c>
      <c r="C32" s="655">
        <v>0</v>
      </c>
      <c r="D32" s="656">
        <v>0</v>
      </c>
      <c r="E32" s="660">
        <v>0</v>
      </c>
      <c r="F32" s="658">
        <v>0</v>
      </c>
      <c r="G32" s="659">
        <v>0</v>
      </c>
      <c r="H32" s="654">
        <v>0</v>
      </c>
      <c r="I32" s="655">
        <v>0</v>
      </c>
      <c r="J32" s="656">
        <v>0</v>
      </c>
      <c r="K32" s="660">
        <v>0</v>
      </c>
      <c r="L32" s="658">
        <v>0</v>
      </c>
      <c r="M32" s="659">
        <v>0</v>
      </c>
      <c r="N32" s="661"/>
    </row>
    <row r="33" spans="1:14" s="662" customFormat="1" ht="44.25">
      <c r="A33" s="663" t="s">
        <v>33</v>
      </c>
      <c r="B33" s="654">
        <v>0</v>
      </c>
      <c r="C33" s="655">
        <v>0</v>
      </c>
      <c r="D33" s="656">
        <v>0</v>
      </c>
      <c r="E33" s="660">
        <v>0</v>
      </c>
      <c r="F33" s="658">
        <v>0</v>
      </c>
      <c r="G33" s="659">
        <v>0</v>
      </c>
      <c r="H33" s="654">
        <v>0</v>
      </c>
      <c r="I33" s="655">
        <v>0</v>
      </c>
      <c r="J33" s="656">
        <v>0</v>
      </c>
      <c r="K33" s="660">
        <v>0</v>
      </c>
      <c r="L33" s="658">
        <v>0</v>
      </c>
      <c r="M33" s="659">
        <v>0</v>
      </c>
      <c r="N33" s="661"/>
    </row>
    <row r="34" spans="1:14" s="662" customFormat="1" ht="45">
      <c r="A34" s="664" t="s">
        <v>34</v>
      </c>
      <c r="B34" s="665"/>
      <c r="C34" s="666" t="s">
        <v>4</v>
      </c>
      <c r="D34" s="656"/>
      <c r="E34" s="667" t="s">
        <v>4</v>
      </c>
      <c r="F34" s="658"/>
      <c r="G34" s="668" t="s">
        <v>4</v>
      </c>
      <c r="H34" s="665" t="s">
        <v>4</v>
      </c>
      <c r="I34" s="666" t="s">
        <v>4</v>
      </c>
      <c r="J34" s="656"/>
      <c r="K34" s="667" t="s">
        <v>4</v>
      </c>
      <c r="L34" s="658"/>
      <c r="M34" s="668" t="s">
        <v>4</v>
      </c>
      <c r="N34" s="661"/>
    </row>
    <row r="35" spans="1:14" s="662" customFormat="1" ht="44.25">
      <c r="A35" s="669" t="s">
        <v>35</v>
      </c>
      <c r="B35" s="654">
        <v>0</v>
      </c>
      <c r="C35" s="655">
        <v>0</v>
      </c>
      <c r="D35" s="656">
        <v>0</v>
      </c>
      <c r="E35" s="660">
        <v>0</v>
      </c>
      <c r="F35" s="658">
        <v>0</v>
      </c>
      <c r="G35" s="659">
        <v>0</v>
      </c>
      <c r="H35" s="654">
        <v>0</v>
      </c>
      <c r="I35" s="655">
        <v>0</v>
      </c>
      <c r="J35" s="656">
        <v>0</v>
      </c>
      <c r="K35" s="660">
        <v>0</v>
      </c>
      <c r="L35" s="658">
        <v>0</v>
      </c>
      <c r="M35" s="659">
        <v>0</v>
      </c>
      <c r="N35" s="661"/>
    </row>
    <row r="36" spans="1:14" s="662" customFormat="1" ht="45">
      <c r="A36" s="664" t="s">
        <v>36</v>
      </c>
      <c r="B36" s="665"/>
      <c r="C36" s="666" t="s">
        <v>4</v>
      </c>
      <c r="D36" s="656"/>
      <c r="E36" s="667" t="s">
        <v>4</v>
      </c>
      <c r="F36" s="658"/>
      <c r="G36" s="668" t="s">
        <v>4</v>
      </c>
      <c r="H36" s="665"/>
      <c r="I36" s="666" t="s">
        <v>4</v>
      </c>
      <c r="J36" s="656"/>
      <c r="K36" s="667" t="s">
        <v>4</v>
      </c>
      <c r="L36" s="658"/>
      <c r="M36" s="668" t="s">
        <v>4</v>
      </c>
      <c r="N36" s="661"/>
    </row>
    <row r="37" spans="1:14" s="662" customFormat="1" ht="44.25">
      <c r="A37" s="653" t="s">
        <v>35</v>
      </c>
      <c r="B37" s="670">
        <v>0</v>
      </c>
      <c r="C37" s="655">
        <v>0</v>
      </c>
      <c r="D37" s="671">
        <v>0</v>
      </c>
      <c r="E37" s="660">
        <v>0</v>
      </c>
      <c r="F37" s="672">
        <v>0</v>
      </c>
      <c r="G37" s="659">
        <v>0</v>
      </c>
      <c r="H37" s="670">
        <v>0</v>
      </c>
      <c r="I37" s="655">
        <v>0</v>
      </c>
      <c r="J37" s="671">
        <v>0</v>
      </c>
      <c r="K37" s="660">
        <v>0</v>
      </c>
      <c r="L37" s="672">
        <v>0</v>
      </c>
      <c r="M37" s="659">
        <v>0</v>
      </c>
      <c r="N37" s="661"/>
    </row>
    <row r="38" spans="1:14" s="662" customFormat="1" ht="44.25">
      <c r="A38" s="653" t="s">
        <v>76</v>
      </c>
      <c r="B38" s="670"/>
      <c r="C38" s="655" t="s">
        <v>11</v>
      </c>
      <c r="D38" s="671"/>
      <c r="E38" s="660" t="s">
        <v>11</v>
      </c>
      <c r="F38" s="658">
        <v>0</v>
      </c>
      <c r="G38" s="659">
        <v>0</v>
      </c>
      <c r="H38" s="670"/>
      <c r="I38" s="655" t="s">
        <v>11</v>
      </c>
      <c r="J38" s="671"/>
      <c r="K38" s="660" t="s">
        <v>11</v>
      </c>
      <c r="L38" s="658">
        <v>0</v>
      </c>
      <c r="M38" s="659">
        <v>0</v>
      </c>
      <c r="N38" s="661"/>
    </row>
    <row r="39" spans="1:14" s="678" customFormat="1" ht="45">
      <c r="A39" s="664" t="s">
        <v>37</v>
      </c>
      <c r="B39" s="673">
        <v>53136788</v>
      </c>
      <c r="C39" s="674">
        <v>1</v>
      </c>
      <c r="D39" s="673">
        <v>0</v>
      </c>
      <c r="E39" s="676">
        <v>0</v>
      </c>
      <c r="F39" s="673">
        <v>53136788</v>
      </c>
      <c r="G39" s="675">
        <v>0.27678210533290337</v>
      </c>
      <c r="H39" s="673">
        <v>49950630</v>
      </c>
      <c r="I39" s="674">
        <v>1</v>
      </c>
      <c r="J39" s="673">
        <v>0</v>
      </c>
      <c r="K39" s="676">
        <v>0</v>
      </c>
      <c r="L39" s="673">
        <v>49950630</v>
      </c>
      <c r="M39" s="675">
        <v>0.26186535078654632</v>
      </c>
      <c r="N39" s="677"/>
    </row>
    <row r="40" spans="1:14" s="662" customFormat="1" ht="45">
      <c r="A40" s="679" t="s">
        <v>38</v>
      </c>
      <c r="B40" s="680"/>
      <c r="C40" s="666" t="s">
        <v>4</v>
      </c>
      <c r="D40" s="656"/>
      <c r="E40" s="667" t="s">
        <v>4</v>
      </c>
      <c r="F40" s="658"/>
      <c r="G40" s="668" t="s">
        <v>4</v>
      </c>
      <c r="H40" s="680"/>
      <c r="I40" s="666" t="s">
        <v>4</v>
      </c>
      <c r="J40" s="656"/>
      <c r="K40" s="667" t="s">
        <v>4</v>
      </c>
      <c r="L40" s="658"/>
      <c r="M40" s="668" t="s">
        <v>4</v>
      </c>
      <c r="N40" s="661"/>
    </row>
    <row r="41" spans="1:14" s="662" customFormat="1" ht="44.25">
      <c r="A41" s="89" t="s">
        <v>39</v>
      </c>
      <c r="B41" s="681">
        <v>0</v>
      </c>
      <c r="C41" s="682">
        <v>0</v>
      </c>
      <c r="D41" s="683">
        <v>0</v>
      </c>
      <c r="E41" s="657">
        <v>0</v>
      </c>
      <c r="F41" s="684">
        <v>0</v>
      </c>
      <c r="G41" s="685">
        <v>0</v>
      </c>
      <c r="H41" s="681">
        <v>0</v>
      </c>
      <c r="I41" s="682">
        <v>0</v>
      </c>
      <c r="J41" s="683">
        <v>0</v>
      </c>
      <c r="K41" s="657">
        <v>0</v>
      </c>
      <c r="L41" s="684">
        <v>0</v>
      </c>
      <c r="M41" s="685">
        <v>0</v>
      </c>
      <c r="N41" s="661"/>
    </row>
    <row r="42" spans="1:14" s="662" customFormat="1" ht="44.25">
      <c r="A42" s="686" t="s">
        <v>40</v>
      </c>
      <c r="B42" s="654">
        <v>0</v>
      </c>
      <c r="C42" s="655">
        <v>0</v>
      </c>
      <c r="D42" s="656">
        <v>0</v>
      </c>
      <c r="E42" s="660">
        <v>0</v>
      </c>
      <c r="F42" s="658">
        <v>0</v>
      </c>
      <c r="G42" s="659">
        <v>0</v>
      </c>
      <c r="H42" s="654">
        <v>0</v>
      </c>
      <c r="I42" s="655">
        <v>0</v>
      </c>
      <c r="J42" s="656">
        <v>0</v>
      </c>
      <c r="K42" s="660">
        <v>0</v>
      </c>
      <c r="L42" s="658">
        <v>0</v>
      </c>
      <c r="M42" s="659">
        <v>0</v>
      </c>
      <c r="N42" s="661"/>
    </row>
    <row r="43" spans="1:14" s="662" customFormat="1" ht="44.25">
      <c r="A43" s="89" t="s">
        <v>41</v>
      </c>
      <c r="B43" s="654">
        <v>0</v>
      </c>
      <c r="C43" s="655">
        <v>0</v>
      </c>
      <c r="D43" s="656">
        <v>0</v>
      </c>
      <c r="E43" s="660">
        <v>0</v>
      </c>
      <c r="F43" s="672">
        <v>0</v>
      </c>
      <c r="G43" s="659">
        <v>0</v>
      </c>
      <c r="H43" s="654">
        <v>0</v>
      </c>
      <c r="I43" s="655">
        <v>0</v>
      </c>
      <c r="J43" s="656">
        <v>0</v>
      </c>
      <c r="K43" s="660">
        <v>0</v>
      </c>
      <c r="L43" s="672">
        <v>0</v>
      </c>
      <c r="M43" s="659">
        <v>0</v>
      </c>
      <c r="N43" s="661"/>
    </row>
    <row r="44" spans="1:14" s="662" customFormat="1" ht="44.25">
      <c r="A44" s="687" t="s">
        <v>42</v>
      </c>
      <c r="B44" s="654">
        <v>0</v>
      </c>
      <c r="C44" s="655">
        <v>0</v>
      </c>
      <c r="D44" s="656">
        <v>0</v>
      </c>
      <c r="E44" s="660">
        <v>0</v>
      </c>
      <c r="F44" s="672">
        <v>0</v>
      </c>
      <c r="G44" s="659">
        <v>0</v>
      </c>
      <c r="H44" s="654">
        <v>0</v>
      </c>
      <c r="I44" s="655">
        <v>0</v>
      </c>
      <c r="J44" s="656">
        <v>0</v>
      </c>
      <c r="K44" s="660">
        <v>0</v>
      </c>
      <c r="L44" s="672">
        <v>0</v>
      </c>
      <c r="M44" s="659">
        <v>0</v>
      </c>
      <c r="N44" s="661"/>
    </row>
    <row r="45" spans="1:14" s="662" customFormat="1" ht="44.25">
      <c r="A45" s="686" t="s">
        <v>43</v>
      </c>
      <c r="B45" s="654">
        <v>0</v>
      </c>
      <c r="C45" s="655">
        <v>0</v>
      </c>
      <c r="D45" s="656">
        <v>0</v>
      </c>
      <c r="E45" s="660">
        <v>0</v>
      </c>
      <c r="F45" s="672">
        <v>0</v>
      </c>
      <c r="G45" s="659">
        <v>0</v>
      </c>
      <c r="H45" s="654">
        <v>0</v>
      </c>
      <c r="I45" s="655">
        <v>0</v>
      </c>
      <c r="J45" s="656">
        <v>0</v>
      </c>
      <c r="K45" s="660">
        <v>0</v>
      </c>
      <c r="L45" s="672">
        <v>0</v>
      </c>
      <c r="M45" s="659">
        <v>0</v>
      </c>
      <c r="N45" s="661"/>
    </row>
    <row r="46" spans="1:14" s="678" customFormat="1" ht="45">
      <c r="A46" s="679" t="s">
        <v>44</v>
      </c>
      <c r="B46" s="688">
        <v>0</v>
      </c>
      <c r="C46" s="674">
        <v>0</v>
      </c>
      <c r="D46" s="689">
        <v>0</v>
      </c>
      <c r="E46" s="676">
        <v>0</v>
      </c>
      <c r="F46" s="690">
        <v>0</v>
      </c>
      <c r="G46" s="675">
        <v>0</v>
      </c>
      <c r="H46" s="688">
        <v>0</v>
      </c>
      <c r="I46" s="674">
        <v>0</v>
      </c>
      <c r="J46" s="689">
        <v>0</v>
      </c>
      <c r="K46" s="676">
        <v>0</v>
      </c>
      <c r="L46" s="690">
        <v>0</v>
      </c>
      <c r="M46" s="675">
        <v>0</v>
      </c>
      <c r="N46" s="677"/>
    </row>
    <row r="47" spans="1:14" s="678" customFormat="1" ht="45">
      <c r="A47" s="691" t="s">
        <v>45</v>
      </c>
      <c r="B47" s="692">
        <v>16340635</v>
      </c>
      <c r="C47" s="674">
        <v>1</v>
      </c>
      <c r="D47" s="692">
        <v>0</v>
      </c>
      <c r="E47" s="676">
        <v>0</v>
      </c>
      <c r="F47" s="694">
        <v>16340635</v>
      </c>
      <c r="G47" s="675">
        <v>8.5116084882219972E-2</v>
      </c>
      <c r="H47" s="692">
        <v>0</v>
      </c>
      <c r="I47" s="674">
        <v>0</v>
      </c>
      <c r="J47" s="692">
        <v>0</v>
      </c>
      <c r="K47" s="676">
        <v>0</v>
      </c>
      <c r="L47" s="694">
        <v>0</v>
      </c>
      <c r="M47" s="675">
        <v>0</v>
      </c>
      <c r="N47" s="677"/>
    </row>
    <row r="48" spans="1:14" s="662" customFormat="1" ht="45">
      <c r="A48" s="695" t="s">
        <v>46</v>
      </c>
      <c r="B48" s="696"/>
      <c r="C48" s="697" t="s">
        <v>4</v>
      </c>
      <c r="D48" s="698"/>
      <c r="E48" s="699" t="s">
        <v>4</v>
      </c>
      <c r="F48" s="684"/>
      <c r="G48" s="700" t="s">
        <v>4</v>
      </c>
      <c r="H48" s="696"/>
      <c r="I48" s="697" t="s">
        <v>4</v>
      </c>
      <c r="J48" s="698"/>
      <c r="K48" s="699" t="s">
        <v>4</v>
      </c>
      <c r="L48" s="684"/>
      <c r="M48" s="700" t="s">
        <v>4</v>
      </c>
      <c r="N48" s="661"/>
    </row>
    <row r="49" spans="1:14" s="662" customFormat="1" ht="44.25">
      <c r="A49" s="89" t="s">
        <v>47</v>
      </c>
      <c r="B49" s="696">
        <v>42893478</v>
      </c>
      <c r="C49" s="682">
        <v>1</v>
      </c>
      <c r="D49" s="698">
        <v>0</v>
      </c>
      <c r="E49" s="657">
        <v>0</v>
      </c>
      <c r="F49" s="701">
        <v>42893478</v>
      </c>
      <c r="G49" s="685">
        <v>0.22342613456219021</v>
      </c>
      <c r="H49" s="696">
        <v>47391783</v>
      </c>
      <c r="I49" s="682">
        <v>1</v>
      </c>
      <c r="J49" s="698">
        <v>0</v>
      </c>
      <c r="K49" s="657">
        <v>0</v>
      </c>
      <c r="L49" s="701">
        <v>47391783</v>
      </c>
      <c r="M49" s="685">
        <v>0.24845063775361556</v>
      </c>
      <c r="N49" s="661"/>
    </row>
    <row r="50" spans="1:14" s="662" customFormat="1" ht="44.25">
      <c r="A50" s="687" t="s">
        <v>48</v>
      </c>
      <c r="B50" s="680">
        <v>3209504</v>
      </c>
      <c r="C50" s="655">
        <v>1</v>
      </c>
      <c r="D50" s="656">
        <v>0</v>
      </c>
      <c r="E50" s="660">
        <v>0</v>
      </c>
      <c r="F50" s="702">
        <v>3209504</v>
      </c>
      <c r="G50" s="659">
        <v>1.6717857959242376E-2</v>
      </c>
      <c r="H50" s="680">
        <v>3940427</v>
      </c>
      <c r="I50" s="655">
        <v>1</v>
      </c>
      <c r="J50" s="656">
        <v>0</v>
      </c>
      <c r="K50" s="660">
        <v>0</v>
      </c>
      <c r="L50" s="702">
        <v>3940427</v>
      </c>
      <c r="M50" s="659">
        <v>2.06576233093312E-2</v>
      </c>
      <c r="N50" s="661"/>
    </row>
    <row r="51" spans="1:14" s="662" customFormat="1" ht="44.25">
      <c r="A51" s="610" t="s">
        <v>49</v>
      </c>
      <c r="B51" s="801">
        <v>3370190</v>
      </c>
      <c r="C51" s="655">
        <v>1</v>
      </c>
      <c r="D51" s="802">
        <v>0</v>
      </c>
      <c r="E51" s="660">
        <v>0</v>
      </c>
      <c r="F51" s="705">
        <v>3370190</v>
      </c>
      <c r="G51" s="659">
        <v>1.7554848884955138E-2</v>
      </c>
      <c r="H51" s="703">
        <v>3251670</v>
      </c>
      <c r="I51" s="655">
        <v>1</v>
      </c>
      <c r="J51" s="704">
        <v>0</v>
      </c>
      <c r="K51" s="660">
        <v>0</v>
      </c>
      <c r="L51" s="705">
        <v>3251670</v>
      </c>
      <c r="M51" s="659">
        <v>1.7046826139972389E-2</v>
      </c>
      <c r="N51" s="661"/>
    </row>
    <row r="52" spans="1:14" s="662" customFormat="1" ht="44.25">
      <c r="A52" s="610" t="s">
        <v>50</v>
      </c>
      <c r="B52" s="801">
        <v>1628384</v>
      </c>
      <c r="C52" s="655">
        <v>1</v>
      </c>
      <c r="D52" s="802">
        <v>0</v>
      </c>
      <c r="E52" s="660">
        <v>0</v>
      </c>
      <c r="F52" s="705">
        <v>1628384</v>
      </c>
      <c r="G52" s="659">
        <v>8.4820247661641594E-3</v>
      </c>
      <c r="H52" s="703">
        <v>1571501</v>
      </c>
      <c r="I52" s="655">
        <v>1</v>
      </c>
      <c r="J52" s="704">
        <v>0</v>
      </c>
      <c r="K52" s="660">
        <v>0</v>
      </c>
      <c r="L52" s="705">
        <v>1571501</v>
      </c>
      <c r="M52" s="659">
        <v>8.2385679745462324E-3</v>
      </c>
      <c r="N52" s="661"/>
    </row>
    <row r="53" spans="1:14" s="662" customFormat="1" ht="44.25">
      <c r="A53" s="687" t="s">
        <v>51</v>
      </c>
      <c r="B53" s="680">
        <v>204676</v>
      </c>
      <c r="C53" s="655">
        <v>3.6904012353024755E-2</v>
      </c>
      <c r="D53" s="656">
        <v>5341496</v>
      </c>
      <c r="E53" s="660">
        <v>27.787005150080631</v>
      </c>
      <c r="F53" s="702">
        <v>5546172</v>
      </c>
      <c r="G53" s="659">
        <v>2.8889235132134809E-2</v>
      </c>
      <c r="H53" s="680">
        <v>192230</v>
      </c>
      <c r="I53" s="655">
        <v>2.2928344242675227E-2</v>
      </c>
      <c r="J53" s="656">
        <v>8191716</v>
      </c>
      <c r="K53" s="660">
        <v>0.9770716557573248</v>
      </c>
      <c r="L53" s="702">
        <v>8383946</v>
      </c>
      <c r="M53" s="659">
        <v>4.3952698099412595E-2</v>
      </c>
      <c r="N53" s="661"/>
    </row>
    <row r="54" spans="1:14" s="678" customFormat="1" ht="45">
      <c r="A54" s="691" t="s">
        <v>52</v>
      </c>
      <c r="B54" s="706">
        <v>51306232</v>
      </c>
      <c r="C54" s="674">
        <v>0.90570679198290172</v>
      </c>
      <c r="D54" s="689">
        <v>5341496</v>
      </c>
      <c r="E54" s="676">
        <v>9.4795429747678212E-2</v>
      </c>
      <c r="F54" s="707">
        <v>56647728</v>
      </c>
      <c r="G54" s="675">
        <v>0.29507010130468669</v>
      </c>
      <c r="H54" s="706">
        <v>56347611</v>
      </c>
      <c r="I54" s="674">
        <v>0.87307404057684079</v>
      </c>
      <c r="J54" s="689">
        <v>8191716</v>
      </c>
      <c r="K54" s="676">
        <v>0.12692595942315915</v>
      </c>
      <c r="L54" s="707">
        <v>64539327</v>
      </c>
      <c r="M54" s="675">
        <v>0.33834635327687795</v>
      </c>
      <c r="N54" s="677"/>
    </row>
    <row r="55" spans="1:14" s="662" customFormat="1" ht="44.25">
      <c r="A55" s="113" t="s">
        <v>53</v>
      </c>
      <c r="B55" s="708">
        <v>0</v>
      </c>
      <c r="C55" s="655">
        <v>0</v>
      </c>
      <c r="D55" s="709">
        <v>0</v>
      </c>
      <c r="E55" s="660">
        <v>0</v>
      </c>
      <c r="F55" s="710">
        <v>0</v>
      </c>
      <c r="G55" s="659">
        <v>0</v>
      </c>
      <c r="H55" s="708">
        <v>0</v>
      </c>
      <c r="I55" s="655">
        <v>0</v>
      </c>
      <c r="J55" s="709">
        <v>0</v>
      </c>
      <c r="K55" s="660">
        <v>0</v>
      </c>
      <c r="L55" s="710">
        <v>0</v>
      </c>
      <c r="M55" s="659">
        <v>0</v>
      </c>
      <c r="N55" s="661"/>
    </row>
    <row r="56" spans="1:14" s="662" customFormat="1" ht="44.25">
      <c r="A56" s="112" t="s">
        <v>54</v>
      </c>
      <c r="B56" s="654">
        <v>0</v>
      </c>
      <c r="C56" s="655">
        <v>0</v>
      </c>
      <c r="D56" s="656">
        <v>0</v>
      </c>
      <c r="E56" s="660">
        <v>0</v>
      </c>
      <c r="F56" s="658">
        <v>0</v>
      </c>
      <c r="G56" s="659">
        <v>0</v>
      </c>
      <c r="H56" s="654">
        <v>0</v>
      </c>
      <c r="I56" s="655">
        <v>0</v>
      </c>
      <c r="J56" s="656">
        <v>0</v>
      </c>
      <c r="K56" s="660">
        <v>0</v>
      </c>
      <c r="L56" s="658">
        <v>0</v>
      </c>
      <c r="M56" s="659">
        <v>0</v>
      </c>
      <c r="N56" s="661"/>
    </row>
    <row r="57" spans="1:14" s="662" customFormat="1" ht="44.25">
      <c r="A57" s="89" t="s">
        <v>55</v>
      </c>
      <c r="B57" s="654">
        <v>334018</v>
      </c>
      <c r="C57" s="655">
        <v>1</v>
      </c>
      <c r="D57" s="656">
        <v>0</v>
      </c>
      <c r="E57" s="660">
        <v>0</v>
      </c>
      <c r="F57" s="658">
        <v>334018</v>
      </c>
      <c r="G57" s="659">
        <v>1.7398530987436749E-3</v>
      </c>
      <c r="H57" s="654">
        <v>426975</v>
      </c>
      <c r="I57" s="655">
        <v>1</v>
      </c>
      <c r="J57" s="656">
        <v>0</v>
      </c>
      <c r="K57" s="660">
        <v>0</v>
      </c>
      <c r="L57" s="658">
        <v>426975</v>
      </c>
      <c r="M57" s="659">
        <v>2.2384093684521219E-3</v>
      </c>
      <c r="N57" s="661"/>
    </row>
    <row r="58" spans="1:14" s="662" customFormat="1" ht="44.25">
      <c r="A58" s="686" t="s">
        <v>56</v>
      </c>
      <c r="B58" s="670">
        <v>0</v>
      </c>
      <c r="C58" s="655">
        <v>0</v>
      </c>
      <c r="D58" s="671">
        <v>4318468</v>
      </c>
      <c r="E58" s="660">
        <v>1</v>
      </c>
      <c r="F58" s="672">
        <v>4318468</v>
      </c>
      <c r="G58" s="659">
        <v>2.2494296509844979E-2</v>
      </c>
      <c r="H58" s="670">
        <v>0</v>
      </c>
      <c r="I58" s="655">
        <v>0</v>
      </c>
      <c r="J58" s="671">
        <v>4999309</v>
      </c>
      <c r="K58" s="660">
        <v>1</v>
      </c>
      <c r="L58" s="672">
        <v>4999309</v>
      </c>
      <c r="M58" s="659">
        <v>2.6208794663357359E-2</v>
      </c>
      <c r="N58" s="661"/>
    </row>
    <row r="59" spans="1:14" s="662" customFormat="1" ht="44.25">
      <c r="A59" s="112" t="s">
        <v>57</v>
      </c>
      <c r="B59" s="654">
        <v>0</v>
      </c>
      <c r="C59" s="655">
        <v>0</v>
      </c>
      <c r="D59" s="656">
        <v>0</v>
      </c>
      <c r="E59" s="660">
        <v>0</v>
      </c>
      <c r="F59" s="658">
        <v>0</v>
      </c>
      <c r="G59" s="659">
        <v>0</v>
      </c>
      <c r="H59" s="654">
        <v>0</v>
      </c>
      <c r="I59" s="655">
        <v>0</v>
      </c>
      <c r="J59" s="656">
        <v>0</v>
      </c>
      <c r="K59" s="660">
        <v>0</v>
      </c>
      <c r="L59" s="658">
        <v>0</v>
      </c>
      <c r="M59" s="659">
        <v>0</v>
      </c>
      <c r="N59" s="661"/>
    </row>
    <row r="60" spans="1:14" s="662" customFormat="1" ht="44.25">
      <c r="A60" s="112" t="s">
        <v>58</v>
      </c>
      <c r="B60" s="654">
        <v>0</v>
      </c>
      <c r="C60" s="655">
        <v>0</v>
      </c>
      <c r="D60" s="656">
        <v>2370204.9700000007</v>
      </c>
      <c r="E60" s="660">
        <v>1</v>
      </c>
      <c r="F60" s="658">
        <v>2370204.9700000007</v>
      </c>
      <c r="G60" s="659">
        <v>1.2346066564413177E-2</v>
      </c>
      <c r="H60" s="654">
        <v>0</v>
      </c>
      <c r="I60" s="655">
        <v>0</v>
      </c>
      <c r="J60" s="656">
        <v>2776995</v>
      </c>
      <c r="K60" s="660">
        <v>1</v>
      </c>
      <c r="L60" s="658">
        <v>2776995</v>
      </c>
      <c r="M60" s="659">
        <v>1.4558350311247029E-2</v>
      </c>
      <c r="N60" s="661"/>
    </row>
    <row r="61" spans="1:14" s="662" customFormat="1" ht="44.25">
      <c r="A61" s="113" t="s">
        <v>59</v>
      </c>
      <c r="B61" s="654">
        <v>0</v>
      </c>
      <c r="C61" s="655">
        <v>0</v>
      </c>
      <c r="D61" s="656">
        <v>20523544</v>
      </c>
      <c r="E61" s="660">
        <v>1</v>
      </c>
      <c r="F61" s="658">
        <v>20523544</v>
      </c>
      <c r="G61" s="659">
        <v>0.10690427349903944</v>
      </c>
      <c r="H61" s="654">
        <v>0</v>
      </c>
      <c r="I61" s="655">
        <v>0</v>
      </c>
      <c r="J61" s="656">
        <v>18936115</v>
      </c>
      <c r="K61" s="660">
        <v>1</v>
      </c>
      <c r="L61" s="658">
        <v>18936115</v>
      </c>
      <c r="M61" s="659">
        <v>9.9272269378972419E-2</v>
      </c>
      <c r="N61" s="661"/>
    </row>
    <row r="62" spans="1:14" s="662" customFormat="1" ht="44.25">
      <c r="A62" s="113" t="s">
        <v>60</v>
      </c>
      <c r="B62" s="654">
        <v>0</v>
      </c>
      <c r="C62" s="655">
        <v>0</v>
      </c>
      <c r="D62" s="656">
        <v>113878</v>
      </c>
      <c r="E62" s="660">
        <v>1</v>
      </c>
      <c r="F62" s="658">
        <v>113878</v>
      </c>
      <c r="G62" s="659">
        <v>5.9317459292233419E-4</v>
      </c>
      <c r="H62" s="654">
        <v>0</v>
      </c>
      <c r="I62" s="655">
        <v>0</v>
      </c>
      <c r="J62" s="656">
        <v>238000</v>
      </c>
      <c r="K62" s="660">
        <v>1</v>
      </c>
      <c r="L62" s="658">
        <v>238000</v>
      </c>
      <c r="M62" s="659">
        <v>1.2477110596442532E-3</v>
      </c>
      <c r="N62" s="661"/>
    </row>
    <row r="63" spans="1:14" s="662" customFormat="1" ht="44.25">
      <c r="A63" s="89" t="s">
        <v>61</v>
      </c>
      <c r="B63" s="654">
        <v>0</v>
      </c>
      <c r="C63" s="655">
        <v>0</v>
      </c>
      <c r="D63" s="656">
        <v>567507</v>
      </c>
      <c r="E63" s="660">
        <v>1</v>
      </c>
      <c r="F63" s="658">
        <v>567507</v>
      </c>
      <c r="G63" s="659">
        <v>2.9560646806720799E-3</v>
      </c>
      <c r="H63" s="654">
        <v>0</v>
      </c>
      <c r="I63" s="655">
        <v>0</v>
      </c>
      <c r="J63" s="656">
        <v>384544</v>
      </c>
      <c r="K63" s="660">
        <v>1</v>
      </c>
      <c r="L63" s="658">
        <v>384544</v>
      </c>
      <c r="M63" s="659">
        <v>2.0159655534447043E-3</v>
      </c>
      <c r="N63" s="661"/>
    </row>
    <row r="64" spans="1:14" s="662" customFormat="1" ht="44.25">
      <c r="A64" s="686" t="s">
        <v>62</v>
      </c>
      <c r="B64" s="654">
        <v>6265975</v>
      </c>
      <c r="C64" s="655">
        <v>0.8564656994096842</v>
      </c>
      <c r="D64" s="656">
        <v>1050109</v>
      </c>
      <c r="E64" s="660">
        <v>8.3354063850840612E-2</v>
      </c>
      <c r="F64" s="658">
        <v>7316084</v>
      </c>
      <c r="G64" s="659">
        <v>3.8108459478438349E-2</v>
      </c>
      <c r="H64" s="654">
        <v>12598174</v>
      </c>
      <c r="I64" s="655">
        <v>0.92996805391998116</v>
      </c>
      <c r="J64" s="656">
        <v>948715</v>
      </c>
      <c r="K64" s="660">
        <v>7.0031946080018809E-2</v>
      </c>
      <c r="L64" s="658">
        <v>13546889</v>
      </c>
      <c r="M64" s="659">
        <v>7.1019341298626373E-2</v>
      </c>
      <c r="N64" s="661"/>
    </row>
    <row r="65" spans="1:14" s="678" customFormat="1" ht="45">
      <c r="A65" s="114" t="s">
        <v>63</v>
      </c>
      <c r="B65" s="688">
        <v>57906225</v>
      </c>
      <c r="C65" s="674">
        <v>0.62810853202544092</v>
      </c>
      <c r="D65" s="689">
        <v>34285206.969999999</v>
      </c>
      <c r="E65" s="676">
        <v>0.4942171389750098</v>
      </c>
      <c r="F65" s="688">
        <v>92191431.969999999</v>
      </c>
      <c r="G65" s="675">
        <v>0.48021228972876073</v>
      </c>
      <c r="H65" s="688">
        <v>69372760</v>
      </c>
      <c r="I65" s="674">
        <v>0.65539886505720257</v>
      </c>
      <c r="J65" s="689">
        <v>36475394</v>
      </c>
      <c r="K65" s="676">
        <v>0.34460113494279737</v>
      </c>
      <c r="L65" s="688">
        <v>105848154</v>
      </c>
      <c r="M65" s="675">
        <v>0.55490719491062224</v>
      </c>
      <c r="N65" s="677"/>
    </row>
    <row r="66" spans="1:14" s="662" customFormat="1" ht="45">
      <c r="A66" s="695" t="s">
        <v>64</v>
      </c>
      <c r="B66" s="680"/>
      <c r="C66" s="666" t="s">
        <v>4</v>
      </c>
      <c r="D66" s="656"/>
      <c r="E66" s="667" t="s">
        <v>4</v>
      </c>
      <c r="F66" s="658"/>
      <c r="G66" s="668" t="s">
        <v>4</v>
      </c>
      <c r="H66" s="680"/>
      <c r="I66" s="666" t="s">
        <v>4</v>
      </c>
      <c r="J66" s="656"/>
      <c r="K66" s="667" t="s">
        <v>4</v>
      </c>
      <c r="L66" s="658"/>
      <c r="M66" s="668" t="s">
        <v>4</v>
      </c>
    </row>
    <row r="67" spans="1:14" s="662" customFormat="1" ht="44.25">
      <c r="A67" s="711" t="s">
        <v>65</v>
      </c>
      <c r="B67" s="712">
        <v>0</v>
      </c>
      <c r="C67" s="682">
        <v>0</v>
      </c>
      <c r="D67" s="698">
        <v>0</v>
      </c>
      <c r="E67" s="657">
        <v>0</v>
      </c>
      <c r="F67" s="713">
        <v>0</v>
      </c>
      <c r="G67" s="685">
        <v>0</v>
      </c>
      <c r="H67" s="712">
        <v>0</v>
      </c>
      <c r="I67" s="682">
        <v>0</v>
      </c>
      <c r="J67" s="698">
        <v>0</v>
      </c>
      <c r="K67" s="657">
        <v>0</v>
      </c>
      <c r="L67" s="713">
        <v>0</v>
      </c>
      <c r="M67" s="685">
        <v>0</v>
      </c>
    </row>
    <row r="68" spans="1:14" s="662" customFormat="1" ht="44.25">
      <c r="A68" s="687" t="s">
        <v>66</v>
      </c>
      <c r="B68" s="654">
        <v>0</v>
      </c>
      <c r="C68" s="655">
        <v>0</v>
      </c>
      <c r="D68" s="656">
        <v>0</v>
      </c>
      <c r="E68" s="660">
        <v>0</v>
      </c>
      <c r="F68" s="658">
        <v>0</v>
      </c>
      <c r="G68" s="659">
        <v>0</v>
      </c>
      <c r="H68" s="654">
        <v>0</v>
      </c>
      <c r="I68" s="655">
        <v>0</v>
      </c>
      <c r="J68" s="656">
        <v>0</v>
      </c>
      <c r="K68" s="660">
        <v>0</v>
      </c>
      <c r="L68" s="658">
        <v>0</v>
      </c>
      <c r="M68" s="659">
        <v>0</v>
      </c>
    </row>
    <row r="69" spans="1:14" s="662" customFormat="1" ht="45">
      <c r="A69" s="714" t="s">
        <v>67</v>
      </c>
      <c r="B69" s="680"/>
      <c r="C69" s="666" t="s">
        <v>4</v>
      </c>
      <c r="D69" s="656"/>
      <c r="E69" s="667" t="s">
        <v>4</v>
      </c>
      <c r="F69" s="658"/>
      <c r="G69" s="668" t="s">
        <v>4</v>
      </c>
      <c r="H69" s="680"/>
      <c r="I69" s="666" t="s">
        <v>4</v>
      </c>
      <c r="J69" s="656"/>
      <c r="K69" s="667" t="s">
        <v>4</v>
      </c>
      <c r="L69" s="658"/>
      <c r="M69" s="668" t="s">
        <v>4</v>
      </c>
    </row>
    <row r="70" spans="1:14" s="662" customFormat="1" ht="44.25">
      <c r="A70" s="89" t="s">
        <v>68</v>
      </c>
      <c r="B70" s="712">
        <v>0</v>
      </c>
      <c r="C70" s="682">
        <v>0</v>
      </c>
      <c r="D70" s="698">
        <v>21215304</v>
      </c>
      <c r="E70" s="657">
        <v>1</v>
      </c>
      <c r="F70" s="713">
        <v>21215304</v>
      </c>
      <c r="G70" s="685">
        <v>0.1105075546982171</v>
      </c>
      <c r="H70" s="712">
        <v>0</v>
      </c>
      <c r="I70" s="682">
        <v>0</v>
      </c>
      <c r="J70" s="698">
        <v>24000000</v>
      </c>
      <c r="K70" s="657">
        <v>1</v>
      </c>
      <c r="L70" s="713">
        <v>24000000</v>
      </c>
      <c r="M70" s="685">
        <v>0.125819602653202</v>
      </c>
    </row>
    <row r="71" spans="1:14" s="662" customFormat="1" ht="44.25">
      <c r="A71" s="687" t="s">
        <v>69</v>
      </c>
      <c r="B71" s="654">
        <v>0</v>
      </c>
      <c r="C71" s="655">
        <v>0</v>
      </c>
      <c r="D71" s="656">
        <v>9096417</v>
      </c>
      <c r="E71" s="660">
        <v>1</v>
      </c>
      <c r="F71" s="658">
        <v>9096417</v>
      </c>
      <c r="G71" s="659">
        <v>4.7381965357898806E-2</v>
      </c>
      <c r="H71" s="654">
        <v>0</v>
      </c>
      <c r="I71" s="655">
        <v>0</v>
      </c>
      <c r="J71" s="656">
        <v>10950507</v>
      </c>
      <c r="K71" s="660">
        <v>1</v>
      </c>
      <c r="L71" s="658">
        <v>10950507</v>
      </c>
      <c r="M71" s="659">
        <v>5.7407851649629457E-2</v>
      </c>
    </row>
    <row r="72" spans="1:14" s="85" customFormat="1" ht="45">
      <c r="A72" s="600" t="s">
        <v>70</v>
      </c>
      <c r="B72" s="803">
        <v>0</v>
      </c>
      <c r="C72" s="674">
        <v>0</v>
      </c>
      <c r="D72" s="693">
        <v>30311721</v>
      </c>
      <c r="E72" s="676">
        <v>1</v>
      </c>
      <c r="F72" s="707">
        <v>30311721</v>
      </c>
      <c r="G72" s="804">
        <v>0.15788952005611592</v>
      </c>
      <c r="H72" s="715">
        <v>0</v>
      </c>
      <c r="I72" s="567">
        <v>0</v>
      </c>
      <c r="J72" s="716">
        <v>34950507</v>
      </c>
      <c r="K72" s="599">
        <v>1</v>
      </c>
      <c r="L72" s="717">
        <v>34950507</v>
      </c>
      <c r="M72" s="598">
        <v>0.18322745430283147</v>
      </c>
    </row>
    <row r="73" spans="1:14" s="85" customFormat="1" ht="45">
      <c r="A73" s="600" t="s">
        <v>71</v>
      </c>
      <c r="B73" s="803">
        <v>0</v>
      </c>
      <c r="C73" s="599">
        <v>0</v>
      </c>
      <c r="D73" s="718">
        <v>0</v>
      </c>
      <c r="E73" s="599">
        <v>0</v>
      </c>
      <c r="F73" s="805">
        <v>0</v>
      </c>
      <c r="G73" s="598">
        <v>0</v>
      </c>
      <c r="H73" s="715">
        <v>0</v>
      </c>
      <c r="I73" s="599">
        <v>0</v>
      </c>
      <c r="J73" s="718">
        <v>0</v>
      </c>
      <c r="K73" s="599">
        <v>0</v>
      </c>
      <c r="L73" s="719">
        <v>0</v>
      </c>
      <c r="M73" s="598">
        <v>0</v>
      </c>
    </row>
    <row r="74" spans="1:14" s="85" customFormat="1" ht="45.75" thickBot="1">
      <c r="A74" s="622" t="s">
        <v>72</v>
      </c>
      <c r="B74" s="806">
        <v>127383648</v>
      </c>
      <c r="C74" s="623">
        <v>0.66352362657723096</v>
      </c>
      <c r="D74" s="720">
        <v>64596927.969999999</v>
      </c>
      <c r="E74" s="624">
        <v>0.33647637342276904</v>
      </c>
      <c r="F74" s="720">
        <v>191980575.97</v>
      </c>
      <c r="G74" s="625">
        <v>1</v>
      </c>
      <c r="H74" s="720">
        <v>119323390</v>
      </c>
      <c r="I74" s="623">
        <v>0.62555089654304408</v>
      </c>
      <c r="J74" s="720">
        <v>71425901</v>
      </c>
      <c r="K74" s="624">
        <v>0.37444910345695598</v>
      </c>
      <c r="L74" s="720">
        <v>190749291</v>
      </c>
      <c r="M74" s="625">
        <v>1</v>
      </c>
    </row>
    <row r="75" spans="1:14" ht="21" thickTop="1">
      <c r="A75" s="130"/>
      <c r="B75" s="131"/>
      <c r="C75" s="132"/>
      <c r="D75" s="131"/>
      <c r="E75" s="132"/>
      <c r="F75" s="131"/>
      <c r="G75" s="132"/>
      <c r="H75" s="131"/>
      <c r="I75" s="132"/>
      <c r="J75" s="131"/>
      <c r="K75" s="132"/>
      <c r="L75" s="131"/>
      <c r="M75" s="132"/>
    </row>
    <row r="76" spans="1:14" s="11" customFormat="1" ht="16.5" customHeight="1">
      <c r="A76" s="4" t="s">
        <v>4</v>
      </c>
      <c r="B76" s="2"/>
      <c r="C76" s="4"/>
      <c r="D76" s="2"/>
      <c r="E76" s="4"/>
      <c r="F76" s="2"/>
      <c r="G76" s="4"/>
      <c r="H76" s="2"/>
      <c r="I76" s="4"/>
      <c r="J76" s="2"/>
      <c r="K76" s="4"/>
      <c r="L76" s="2"/>
      <c r="M76" s="4"/>
    </row>
    <row r="77" spans="1:14" s="11" customFormat="1" ht="44.25">
      <c r="A77" s="4" t="s">
        <v>73</v>
      </c>
      <c r="B77" s="2"/>
      <c r="C77" s="4"/>
      <c r="D77" s="2"/>
      <c r="E77" s="4"/>
      <c r="F77" s="2"/>
      <c r="G77" s="4"/>
      <c r="H77" s="2"/>
      <c r="I77" s="4"/>
      <c r="J77" s="2"/>
      <c r="K77" s="4"/>
      <c r="L77" s="2"/>
      <c r="M77" s="4"/>
    </row>
  </sheetData>
  <pageMargins left="0.28999999999999998" right="0.26" top="0.45" bottom="0.3" header="0.3" footer="0.54"/>
  <pageSetup scale="1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7"/>
  <sheetViews>
    <sheetView zoomScale="30" zoomScaleNormal="30" workbookViewId="0">
      <selection activeCell="B4" sqref="B4:G74"/>
    </sheetView>
  </sheetViews>
  <sheetFormatPr defaultColWidth="12.42578125" defaultRowHeight="44.25"/>
  <cols>
    <col min="1" max="1" width="186.7109375" style="11" customWidth="1"/>
    <col min="2" max="2" width="56.42578125" style="125" customWidth="1"/>
    <col min="3" max="3" width="45.5703125" style="11" customWidth="1"/>
    <col min="4" max="4" width="45.5703125" style="125" customWidth="1"/>
    <col min="5" max="5" width="45.5703125" style="11" customWidth="1"/>
    <col min="6" max="6" width="45.5703125" style="125" customWidth="1"/>
    <col min="7" max="7" width="45.5703125" style="11" customWidth="1"/>
    <col min="8" max="8" width="54.7109375" style="125" customWidth="1"/>
    <col min="9" max="9" width="45.5703125" style="11" customWidth="1"/>
    <col min="10" max="10" width="45.5703125" style="125" customWidth="1"/>
    <col min="11" max="11" width="45.5703125" style="11" customWidth="1"/>
    <col min="12" max="12" width="45.5703125" style="125" customWidth="1"/>
    <col min="13" max="13" width="45.5703125" style="11" customWidth="1"/>
    <col min="14" max="256" width="12.42578125" style="11"/>
    <col min="257" max="257" width="186.7109375" style="11" customWidth="1"/>
    <col min="258" max="258" width="56.42578125" style="11" customWidth="1"/>
    <col min="259" max="263" width="45.5703125" style="11" customWidth="1"/>
    <col min="264" max="264" width="54.7109375" style="11" customWidth="1"/>
    <col min="265" max="269" width="45.5703125" style="11" customWidth="1"/>
    <col min="270" max="512" width="12.42578125" style="11"/>
    <col min="513" max="513" width="186.7109375" style="11" customWidth="1"/>
    <col min="514" max="514" width="56.42578125" style="11" customWidth="1"/>
    <col min="515" max="519" width="45.5703125" style="11" customWidth="1"/>
    <col min="520" max="520" width="54.7109375" style="11" customWidth="1"/>
    <col min="521" max="525" width="45.5703125" style="11" customWidth="1"/>
    <col min="526" max="768" width="12.42578125" style="11"/>
    <col min="769" max="769" width="186.7109375" style="11" customWidth="1"/>
    <col min="770" max="770" width="56.42578125" style="11" customWidth="1"/>
    <col min="771" max="775" width="45.5703125" style="11" customWidth="1"/>
    <col min="776" max="776" width="54.7109375" style="11" customWidth="1"/>
    <col min="777" max="781" width="45.5703125" style="11" customWidth="1"/>
    <col min="782" max="1024" width="12.42578125" style="11"/>
    <col min="1025" max="1025" width="186.7109375" style="11" customWidth="1"/>
    <col min="1026" max="1026" width="56.42578125" style="11" customWidth="1"/>
    <col min="1027" max="1031" width="45.5703125" style="11" customWidth="1"/>
    <col min="1032" max="1032" width="54.7109375" style="11" customWidth="1"/>
    <col min="1033" max="1037" width="45.5703125" style="11" customWidth="1"/>
    <col min="1038" max="1280" width="12.42578125" style="11"/>
    <col min="1281" max="1281" width="186.7109375" style="11" customWidth="1"/>
    <col min="1282" max="1282" width="56.42578125" style="11" customWidth="1"/>
    <col min="1283" max="1287" width="45.5703125" style="11" customWidth="1"/>
    <col min="1288" max="1288" width="54.7109375" style="11" customWidth="1"/>
    <col min="1289" max="1293" width="45.5703125" style="11" customWidth="1"/>
    <col min="1294" max="1536" width="12.42578125" style="11"/>
    <col min="1537" max="1537" width="186.7109375" style="11" customWidth="1"/>
    <col min="1538" max="1538" width="56.42578125" style="11" customWidth="1"/>
    <col min="1539" max="1543" width="45.5703125" style="11" customWidth="1"/>
    <col min="1544" max="1544" width="54.7109375" style="11" customWidth="1"/>
    <col min="1545" max="1549" width="45.5703125" style="11" customWidth="1"/>
    <col min="1550" max="1792" width="12.42578125" style="11"/>
    <col min="1793" max="1793" width="186.7109375" style="11" customWidth="1"/>
    <col min="1794" max="1794" width="56.42578125" style="11" customWidth="1"/>
    <col min="1795" max="1799" width="45.5703125" style="11" customWidth="1"/>
    <col min="1800" max="1800" width="54.7109375" style="11" customWidth="1"/>
    <col min="1801" max="1805" width="45.5703125" style="11" customWidth="1"/>
    <col min="1806" max="2048" width="12.42578125" style="11"/>
    <col min="2049" max="2049" width="186.7109375" style="11" customWidth="1"/>
    <col min="2050" max="2050" width="56.42578125" style="11" customWidth="1"/>
    <col min="2051" max="2055" width="45.5703125" style="11" customWidth="1"/>
    <col min="2056" max="2056" width="54.7109375" style="11" customWidth="1"/>
    <col min="2057" max="2061" width="45.5703125" style="11" customWidth="1"/>
    <col min="2062" max="2304" width="12.42578125" style="11"/>
    <col min="2305" max="2305" width="186.7109375" style="11" customWidth="1"/>
    <col min="2306" max="2306" width="56.42578125" style="11" customWidth="1"/>
    <col min="2307" max="2311" width="45.5703125" style="11" customWidth="1"/>
    <col min="2312" max="2312" width="54.7109375" style="11" customWidth="1"/>
    <col min="2313" max="2317" width="45.5703125" style="11" customWidth="1"/>
    <col min="2318" max="2560" width="12.42578125" style="11"/>
    <col min="2561" max="2561" width="186.7109375" style="11" customWidth="1"/>
    <col min="2562" max="2562" width="56.42578125" style="11" customWidth="1"/>
    <col min="2563" max="2567" width="45.5703125" style="11" customWidth="1"/>
    <col min="2568" max="2568" width="54.7109375" style="11" customWidth="1"/>
    <col min="2569" max="2573" width="45.5703125" style="11" customWidth="1"/>
    <col min="2574" max="2816" width="12.42578125" style="11"/>
    <col min="2817" max="2817" width="186.7109375" style="11" customWidth="1"/>
    <col min="2818" max="2818" width="56.42578125" style="11" customWidth="1"/>
    <col min="2819" max="2823" width="45.5703125" style="11" customWidth="1"/>
    <col min="2824" max="2824" width="54.7109375" style="11" customWidth="1"/>
    <col min="2825" max="2829" width="45.5703125" style="11" customWidth="1"/>
    <col min="2830" max="3072" width="12.42578125" style="11"/>
    <col min="3073" max="3073" width="186.7109375" style="11" customWidth="1"/>
    <col min="3074" max="3074" width="56.42578125" style="11" customWidth="1"/>
    <col min="3075" max="3079" width="45.5703125" style="11" customWidth="1"/>
    <col min="3080" max="3080" width="54.7109375" style="11" customWidth="1"/>
    <col min="3081" max="3085" width="45.5703125" style="11" customWidth="1"/>
    <col min="3086" max="3328" width="12.42578125" style="11"/>
    <col min="3329" max="3329" width="186.7109375" style="11" customWidth="1"/>
    <col min="3330" max="3330" width="56.42578125" style="11" customWidth="1"/>
    <col min="3331" max="3335" width="45.5703125" style="11" customWidth="1"/>
    <col min="3336" max="3336" width="54.7109375" style="11" customWidth="1"/>
    <col min="3337" max="3341" width="45.5703125" style="11" customWidth="1"/>
    <col min="3342" max="3584" width="12.42578125" style="11"/>
    <col min="3585" max="3585" width="186.7109375" style="11" customWidth="1"/>
    <col min="3586" max="3586" width="56.42578125" style="11" customWidth="1"/>
    <col min="3587" max="3591" width="45.5703125" style="11" customWidth="1"/>
    <col min="3592" max="3592" width="54.7109375" style="11" customWidth="1"/>
    <col min="3593" max="3597" width="45.5703125" style="11" customWidth="1"/>
    <col min="3598" max="3840" width="12.42578125" style="11"/>
    <col min="3841" max="3841" width="186.7109375" style="11" customWidth="1"/>
    <col min="3842" max="3842" width="56.42578125" style="11" customWidth="1"/>
    <col min="3843" max="3847" width="45.5703125" style="11" customWidth="1"/>
    <col min="3848" max="3848" width="54.7109375" style="11" customWidth="1"/>
    <col min="3849" max="3853" width="45.5703125" style="11" customWidth="1"/>
    <col min="3854" max="4096" width="12.42578125" style="11"/>
    <col min="4097" max="4097" width="186.7109375" style="11" customWidth="1"/>
    <col min="4098" max="4098" width="56.42578125" style="11" customWidth="1"/>
    <col min="4099" max="4103" width="45.5703125" style="11" customWidth="1"/>
    <col min="4104" max="4104" width="54.7109375" style="11" customWidth="1"/>
    <col min="4105" max="4109" width="45.5703125" style="11" customWidth="1"/>
    <col min="4110" max="4352" width="12.42578125" style="11"/>
    <col min="4353" max="4353" width="186.7109375" style="11" customWidth="1"/>
    <col min="4354" max="4354" width="56.42578125" style="11" customWidth="1"/>
    <col min="4355" max="4359" width="45.5703125" style="11" customWidth="1"/>
    <col min="4360" max="4360" width="54.7109375" style="11" customWidth="1"/>
    <col min="4361" max="4365" width="45.5703125" style="11" customWidth="1"/>
    <col min="4366" max="4608" width="12.42578125" style="11"/>
    <col min="4609" max="4609" width="186.7109375" style="11" customWidth="1"/>
    <col min="4610" max="4610" width="56.42578125" style="11" customWidth="1"/>
    <col min="4611" max="4615" width="45.5703125" style="11" customWidth="1"/>
    <col min="4616" max="4616" width="54.7109375" style="11" customWidth="1"/>
    <col min="4617" max="4621" width="45.5703125" style="11" customWidth="1"/>
    <col min="4622" max="4864" width="12.42578125" style="11"/>
    <col min="4865" max="4865" width="186.7109375" style="11" customWidth="1"/>
    <col min="4866" max="4866" width="56.42578125" style="11" customWidth="1"/>
    <col min="4867" max="4871" width="45.5703125" style="11" customWidth="1"/>
    <col min="4872" max="4872" width="54.7109375" style="11" customWidth="1"/>
    <col min="4873" max="4877" width="45.5703125" style="11" customWidth="1"/>
    <col min="4878" max="5120" width="12.42578125" style="11"/>
    <col min="5121" max="5121" width="186.7109375" style="11" customWidth="1"/>
    <col min="5122" max="5122" width="56.42578125" style="11" customWidth="1"/>
    <col min="5123" max="5127" width="45.5703125" style="11" customWidth="1"/>
    <col min="5128" max="5128" width="54.7109375" style="11" customWidth="1"/>
    <col min="5129" max="5133" width="45.5703125" style="11" customWidth="1"/>
    <col min="5134" max="5376" width="12.42578125" style="11"/>
    <col min="5377" max="5377" width="186.7109375" style="11" customWidth="1"/>
    <col min="5378" max="5378" width="56.42578125" style="11" customWidth="1"/>
    <col min="5379" max="5383" width="45.5703125" style="11" customWidth="1"/>
    <col min="5384" max="5384" width="54.7109375" style="11" customWidth="1"/>
    <col min="5385" max="5389" width="45.5703125" style="11" customWidth="1"/>
    <col min="5390" max="5632" width="12.42578125" style="11"/>
    <col min="5633" max="5633" width="186.7109375" style="11" customWidth="1"/>
    <col min="5634" max="5634" width="56.42578125" style="11" customWidth="1"/>
    <col min="5635" max="5639" width="45.5703125" style="11" customWidth="1"/>
    <col min="5640" max="5640" width="54.7109375" style="11" customWidth="1"/>
    <col min="5641" max="5645" width="45.5703125" style="11" customWidth="1"/>
    <col min="5646" max="5888" width="12.42578125" style="11"/>
    <col min="5889" max="5889" width="186.7109375" style="11" customWidth="1"/>
    <col min="5890" max="5890" width="56.42578125" style="11" customWidth="1"/>
    <col min="5891" max="5895" width="45.5703125" style="11" customWidth="1"/>
    <col min="5896" max="5896" width="54.7109375" style="11" customWidth="1"/>
    <col min="5897" max="5901" width="45.5703125" style="11" customWidth="1"/>
    <col min="5902" max="6144" width="12.42578125" style="11"/>
    <col min="6145" max="6145" width="186.7109375" style="11" customWidth="1"/>
    <col min="6146" max="6146" width="56.42578125" style="11" customWidth="1"/>
    <col min="6147" max="6151" width="45.5703125" style="11" customWidth="1"/>
    <col min="6152" max="6152" width="54.7109375" style="11" customWidth="1"/>
    <col min="6153" max="6157" width="45.5703125" style="11" customWidth="1"/>
    <col min="6158" max="6400" width="12.42578125" style="11"/>
    <col min="6401" max="6401" width="186.7109375" style="11" customWidth="1"/>
    <col min="6402" max="6402" width="56.42578125" style="11" customWidth="1"/>
    <col min="6403" max="6407" width="45.5703125" style="11" customWidth="1"/>
    <col min="6408" max="6408" width="54.7109375" style="11" customWidth="1"/>
    <col min="6409" max="6413" width="45.5703125" style="11" customWidth="1"/>
    <col min="6414" max="6656" width="12.42578125" style="11"/>
    <col min="6657" max="6657" width="186.7109375" style="11" customWidth="1"/>
    <col min="6658" max="6658" width="56.42578125" style="11" customWidth="1"/>
    <col min="6659" max="6663" width="45.5703125" style="11" customWidth="1"/>
    <col min="6664" max="6664" width="54.7109375" style="11" customWidth="1"/>
    <col min="6665" max="6669" width="45.5703125" style="11" customWidth="1"/>
    <col min="6670" max="6912" width="12.42578125" style="11"/>
    <col min="6913" max="6913" width="186.7109375" style="11" customWidth="1"/>
    <col min="6914" max="6914" width="56.42578125" style="11" customWidth="1"/>
    <col min="6915" max="6919" width="45.5703125" style="11" customWidth="1"/>
    <col min="6920" max="6920" width="54.7109375" style="11" customWidth="1"/>
    <col min="6921" max="6925" width="45.5703125" style="11" customWidth="1"/>
    <col min="6926" max="7168" width="12.42578125" style="11"/>
    <col min="7169" max="7169" width="186.7109375" style="11" customWidth="1"/>
    <col min="7170" max="7170" width="56.42578125" style="11" customWidth="1"/>
    <col min="7171" max="7175" width="45.5703125" style="11" customWidth="1"/>
    <col min="7176" max="7176" width="54.7109375" style="11" customWidth="1"/>
    <col min="7177" max="7181" width="45.5703125" style="11" customWidth="1"/>
    <col min="7182" max="7424" width="12.42578125" style="11"/>
    <col min="7425" max="7425" width="186.7109375" style="11" customWidth="1"/>
    <col min="7426" max="7426" width="56.42578125" style="11" customWidth="1"/>
    <col min="7427" max="7431" width="45.5703125" style="11" customWidth="1"/>
    <col min="7432" max="7432" width="54.7109375" style="11" customWidth="1"/>
    <col min="7433" max="7437" width="45.5703125" style="11" customWidth="1"/>
    <col min="7438" max="7680" width="12.42578125" style="11"/>
    <col min="7681" max="7681" width="186.7109375" style="11" customWidth="1"/>
    <col min="7682" max="7682" width="56.42578125" style="11" customWidth="1"/>
    <col min="7683" max="7687" width="45.5703125" style="11" customWidth="1"/>
    <col min="7688" max="7688" width="54.7109375" style="11" customWidth="1"/>
    <col min="7689" max="7693" width="45.5703125" style="11" customWidth="1"/>
    <col min="7694" max="7936" width="12.42578125" style="11"/>
    <col min="7937" max="7937" width="186.7109375" style="11" customWidth="1"/>
    <col min="7938" max="7938" width="56.42578125" style="11" customWidth="1"/>
    <col min="7939" max="7943" width="45.5703125" style="11" customWidth="1"/>
    <col min="7944" max="7944" width="54.7109375" style="11" customWidth="1"/>
    <col min="7945" max="7949" width="45.5703125" style="11" customWidth="1"/>
    <col min="7950" max="8192" width="12.42578125" style="11"/>
    <col min="8193" max="8193" width="186.7109375" style="11" customWidth="1"/>
    <col min="8194" max="8194" width="56.42578125" style="11" customWidth="1"/>
    <col min="8195" max="8199" width="45.5703125" style="11" customWidth="1"/>
    <col min="8200" max="8200" width="54.7109375" style="11" customWidth="1"/>
    <col min="8201" max="8205" width="45.5703125" style="11" customWidth="1"/>
    <col min="8206" max="8448" width="12.42578125" style="11"/>
    <col min="8449" max="8449" width="186.7109375" style="11" customWidth="1"/>
    <col min="8450" max="8450" width="56.42578125" style="11" customWidth="1"/>
    <col min="8451" max="8455" width="45.5703125" style="11" customWidth="1"/>
    <col min="8456" max="8456" width="54.7109375" style="11" customWidth="1"/>
    <col min="8457" max="8461" width="45.5703125" style="11" customWidth="1"/>
    <col min="8462" max="8704" width="12.42578125" style="11"/>
    <col min="8705" max="8705" width="186.7109375" style="11" customWidth="1"/>
    <col min="8706" max="8706" width="56.42578125" style="11" customWidth="1"/>
    <col min="8707" max="8711" width="45.5703125" style="11" customWidth="1"/>
    <col min="8712" max="8712" width="54.7109375" style="11" customWidth="1"/>
    <col min="8713" max="8717" width="45.5703125" style="11" customWidth="1"/>
    <col min="8718" max="8960" width="12.42578125" style="11"/>
    <col min="8961" max="8961" width="186.7109375" style="11" customWidth="1"/>
    <col min="8962" max="8962" width="56.42578125" style="11" customWidth="1"/>
    <col min="8963" max="8967" width="45.5703125" style="11" customWidth="1"/>
    <col min="8968" max="8968" width="54.7109375" style="11" customWidth="1"/>
    <col min="8969" max="8973" width="45.5703125" style="11" customWidth="1"/>
    <col min="8974" max="9216" width="12.42578125" style="11"/>
    <col min="9217" max="9217" width="186.7109375" style="11" customWidth="1"/>
    <col min="9218" max="9218" width="56.42578125" style="11" customWidth="1"/>
    <col min="9219" max="9223" width="45.5703125" style="11" customWidth="1"/>
    <col min="9224" max="9224" width="54.7109375" style="11" customWidth="1"/>
    <col min="9225" max="9229" width="45.5703125" style="11" customWidth="1"/>
    <col min="9230" max="9472" width="12.42578125" style="11"/>
    <col min="9473" max="9473" width="186.7109375" style="11" customWidth="1"/>
    <col min="9474" max="9474" width="56.42578125" style="11" customWidth="1"/>
    <col min="9475" max="9479" width="45.5703125" style="11" customWidth="1"/>
    <col min="9480" max="9480" width="54.7109375" style="11" customWidth="1"/>
    <col min="9481" max="9485" width="45.5703125" style="11" customWidth="1"/>
    <col min="9486" max="9728" width="12.42578125" style="11"/>
    <col min="9729" max="9729" width="186.7109375" style="11" customWidth="1"/>
    <col min="9730" max="9730" width="56.42578125" style="11" customWidth="1"/>
    <col min="9731" max="9735" width="45.5703125" style="11" customWidth="1"/>
    <col min="9736" max="9736" width="54.7109375" style="11" customWidth="1"/>
    <col min="9737" max="9741" width="45.5703125" style="11" customWidth="1"/>
    <col min="9742" max="9984" width="12.42578125" style="11"/>
    <col min="9985" max="9985" width="186.7109375" style="11" customWidth="1"/>
    <col min="9986" max="9986" width="56.42578125" style="11" customWidth="1"/>
    <col min="9987" max="9991" width="45.5703125" style="11" customWidth="1"/>
    <col min="9992" max="9992" width="54.7109375" style="11" customWidth="1"/>
    <col min="9993" max="9997" width="45.5703125" style="11" customWidth="1"/>
    <col min="9998" max="10240" width="12.42578125" style="11"/>
    <col min="10241" max="10241" width="186.7109375" style="11" customWidth="1"/>
    <col min="10242" max="10242" width="56.42578125" style="11" customWidth="1"/>
    <col min="10243" max="10247" width="45.5703125" style="11" customWidth="1"/>
    <col min="10248" max="10248" width="54.7109375" style="11" customWidth="1"/>
    <col min="10249" max="10253" width="45.5703125" style="11" customWidth="1"/>
    <col min="10254" max="10496" width="12.42578125" style="11"/>
    <col min="10497" max="10497" width="186.7109375" style="11" customWidth="1"/>
    <col min="10498" max="10498" width="56.42578125" style="11" customWidth="1"/>
    <col min="10499" max="10503" width="45.5703125" style="11" customWidth="1"/>
    <col min="10504" max="10504" width="54.7109375" style="11" customWidth="1"/>
    <col min="10505" max="10509" width="45.5703125" style="11" customWidth="1"/>
    <col min="10510" max="10752" width="12.42578125" style="11"/>
    <col min="10753" max="10753" width="186.7109375" style="11" customWidth="1"/>
    <col min="10754" max="10754" width="56.42578125" style="11" customWidth="1"/>
    <col min="10755" max="10759" width="45.5703125" style="11" customWidth="1"/>
    <col min="10760" max="10760" width="54.7109375" style="11" customWidth="1"/>
    <col min="10761" max="10765" width="45.5703125" style="11" customWidth="1"/>
    <col min="10766" max="11008" width="12.42578125" style="11"/>
    <col min="11009" max="11009" width="186.7109375" style="11" customWidth="1"/>
    <col min="11010" max="11010" width="56.42578125" style="11" customWidth="1"/>
    <col min="11011" max="11015" width="45.5703125" style="11" customWidth="1"/>
    <col min="11016" max="11016" width="54.7109375" style="11" customWidth="1"/>
    <col min="11017" max="11021" width="45.5703125" style="11" customWidth="1"/>
    <col min="11022" max="11264" width="12.42578125" style="11"/>
    <col min="11265" max="11265" width="186.7109375" style="11" customWidth="1"/>
    <col min="11266" max="11266" width="56.42578125" style="11" customWidth="1"/>
    <col min="11267" max="11271" width="45.5703125" style="11" customWidth="1"/>
    <col min="11272" max="11272" width="54.7109375" style="11" customWidth="1"/>
    <col min="11273" max="11277" width="45.5703125" style="11" customWidth="1"/>
    <col min="11278" max="11520" width="12.42578125" style="11"/>
    <col min="11521" max="11521" width="186.7109375" style="11" customWidth="1"/>
    <col min="11522" max="11522" width="56.42578125" style="11" customWidth="1"/>
    <col min="11523" max="11527" width="45.5703125" style="11" customWidth="1"/>
    <col min="11528" max="11528" width="54.7109375" style="11" customWidth="1"/>
    <col min="11529" max="11533" width="45.5703125" style="11" customWidth="1"/>
    <col min="11534" max="11776" width="12.42578125" style="11"/>
    <col min="11777" max="11777" width="186.7109375" style="11" customWidth="1"/>
    <col min="11778" max="11778" width="56.42578125" style="11" customWidth="1"/>
    <col min="11779" max="11783" width="45.5703125" style="11" customWidth="1"/>
    <col min="11784" max="11784" width="54.7109375" style="11" customWidth="1"/>
    <col min="11785" max="11789" width="45.5703125" style="11" customWidth="1"/>
    <col min="11790" max="12032" width="12.42578125" style="11"/>
    <col min="12033" max="12033" width="186.7109375" style="11" customWidth="1"/>
    <col min="12034" max="12034" width="56.42578125" style="11" customWidth="1"/>
    <col min="12035" max="12039" width="45.5703125" style="11" customWidth="1"/>
    <col min="12040" max="12040" width="54.7109375" style="11" customWidth="1"/>
    <col min="12041" max="12045" width="45.5703125" style="11" customWidth="1"/>
    <col min="12046" max="12288" width="12.42578125" style="11"/>
    <col min="12289" max="12289" width="186.7109375" style="11" customWidth="1"/>
    <col min="12290" max="12290" width="56.42578125" style="11" customWidth="1"/>
    <col min="12291" max="12295" width="45.5703125" style="11" customWidth="1"/>
    <col min="12296" max="12296" width="54.7109375" style="11" customWidth="1"/>
    <col min="12297" max="12301" width="45.5703125" style="11" customWidth="1"/>
    <col min="12302" max="12544" width="12.42578125" style="11"/>
    <col min="12545" max="12545" width="186.7109375" style="11" customWidth="1"/>
    <col min="12546" max="12546" width="56.42578125" style="11" customWidth="1"/>
    <col min="12547" max="12551" width="45.5703125" style="11" customWidth="1"/>
    <col min="12552" max="12552" width="54.7109375" style="11" customWidth="1"/>
    <col min="12553" max="12557" width="45.5703125" style="11" customWidth="1"/>
    <col min="12558" max="12800" width="12.42578125" style="11"/>
    <col min="12801" max="12801" width="186.7109375" style="11" customWidth="1"/>
    <col min="12802" max="12802" width="56.42578125" style="11" customWidth="1"/>
    <col min="12803" max="12807" width="45.5703125" style="11" customWidth="1"/>
    <col min="12808" max="12808" width="54.7109375" style="11" customWidth="1"/>
    <col min="12809" max="12813" width="45.5703125" style="11" customWidth="1"/>
    <col min="12814" max="13056" width="12.42578125" style="11"/>
    <col min="13057" max="13057" width="186.7109375" style="11" customWidth="1"/>
    <col min="13058" max="13058" width="56.42578125" style="11" customWidth="1"/>
    <col min="13059" max="13063" width="45.5703125" style="11" customWidth="1"/>
    <col min="13064" max="13064" width="54.7109375" style="11" customWidth="1"/>
    <col min="13065" max="13069" width="45.5703125" style="11" customWidth="1"/>
    <col min="13070" max="13312" width="12.42578125" style="11"/>
    <col min="13313" max="13313" width="186.7109375" style="11" customWidth="1"/>
    <col min="13314" max="13314" width="56.42578125" style="11" customWidth="1"/>
    <col min="13315" max="13319" width="45.5703125" style="11" customWidth="1"/>
    <col min="13320" max="13320" width="54.7109375" style="11" customWidth="1"/>
    <col min="13321" max="13325" width="45.5703125" style="11" customWidth="1"/>
    <col min="13326" max="13568" width="12.42578125" style="11"/>
    <col min="13569" max="13569" width="186.7109375" style="11" customWidth="1"/>
    <col min="13570" max="13570" width="56.42578125" style="11" customWidth="1"/>
    <col min="13571" max="13575" width="45.5703125" style="11" customWidth="1"/>
    <col min="13576" max="13576" width="54.7109375" style="11" customWidth="1"/>
    <col min="13577" max="13581" width="45.5703125" style="11" customWidth="1"/>
    <col min="13582" max="13824" width="12.42578125" style="11"/>
    <col min="13825" max="13825" width="186.7109375" style="11" customWidth="1"/>
    <col min="13826" max="13826" width="56.42578125" style="11" customWidth="1"/>
    <col min="13827" max="13831" width="45.5703125" style="11" customWidth="1"/>
    <col min="13832" max="13832" width="54.7109375" style="11" customWidth="1"/>
    <col min="13833" max="13837" width="45.5703125" style="11" customWidth="1"/>
    <col min="13838" max="14080" width="12.42578125" style="11"/>
    <col min="14081" max="14081" width="186.7109375" style="11" customWidth="1"/>
    <col min="14082" max="14082" width="56.42578125" style="11" customWidth="1"/>
    <col min="14083" max="14087" width="45.5703125" style="11" customWidth="1"/>
    <col min="14088" max="14088" width="54.7109375" style="11" customWidth="1"/>
    <col min="14089" max="14093" width="45.5703125" style="11" customWidth="1"/>
    <col min="14094" max="14336" width="12.42578125" style="11"/>
    <col min="14337" max="14337" width="186.7109375" style="11" customWidth="1"/>
    <col min="14338" max="14338" width="56.42578125" style="11" customWidth="1"/>
    <col min="14339" max="14343" width="45.5703125" style="11" customWidth="1"/>
    <col min="14344" max="14344" width="54.7109375" style="11" customWidth="1"/>
    <col min="14345" max="14349" width="45.5703125" style="11" customWidth="1"/>
    <col min="14350" max="14592" width="12.42578125" style="11"/>
    <col min="14593" max="14593" width="186.7109375" style="11" customWidth="1"/>
    <col min="14594" max="14594" width="56.42578125" style="11" customWidth="1"/>
    <col min="14595" max="14599" width="45.5703125" style="11" customWidth="1"/>
    <col min="14600" max="14600" width="54.7109375" style="11" customWidth="1"/>
    <col min="14601" max="14605" width="45.5703125" style="11" customWidth="1"/>
    <col min="14606" max="14848" width="12.42578125" style="11"/>
    <col min="14849" max="14849" width="186.7109375" style="11" customWidth="1"/>
    <col min="14850" max="14850" width="56.42578125" style="11" customWidth="1"/>
    <col min="14851" max="14855" width="45.5703125" style="11" customWidth="1"/>
    <col min="14856" max="14856" width="54.7109375" style="11" customWidth="1"/>
    <col min="14857" max="14861" width="45.5703125" style="11" customWidth="1"/>
    <col min="14862" max="15104" width="12.42578125" style="11"/>
    <col min="15105" max="15105" width="186.7109375" style="11" customWidth="1"/>
    <col min="15106" max="15106" width="56.42578125" style="11" customWidth="1"/>
    <col min="15107" max="15111" width="45.5703125" style="11" customWidth="1"/>
    <col min="15112" max="15112" width="54.7109375" style="11" customWidth="1"/>
    <col min="15113" max="15117" width="45.5703125" style="11" customWidth="1"/>
    <col min="15118" max="15360" width="12.42578125" style="11"/>
    <col min="15361" max="15361" width="186.7109375" style="11" customWidth="1"/>
    <col min="15362" max="15362" width="56.42578125" style="11" customWidth="1"/>
    <col min="15363" max="15367" width="45.5703125" style="11" customWidth="1"/>
    <col min="15368" max="15368" width="54.7109375" style="11" customWidth="1"/>
    <col min="15369" max="15373" width="45.5703125" style="11" customWidth="1"/>
    <col min="15374" max="15616" width="12.42578125" style="11"/>
    <col min="15617" max="15617" width="186.7109375" style="11" customWidth="1"/>
    <col min="15618" max="15618" width="56.42578125" style="11" customWidth="1"/>
    <col min="15619" max="15623" width="45.5703125" style="11" customWidth="1"/>
    <col min="15624" max="15624" width="54.7109375" style="11" customWidth="1"/>
    <col min="15625" max="15629" width="45.5703125" style="11" customWidth="1"/>
    <col min="15630" max="15872" width="12.42578125" style="11"/>
    <col min="15873" max="15873" width="186.7109375" style="11" customWidth="1"/>
    <col min="15874" max="15874" width="56.42578125" style="11" customWidth="1"/>
    <col min="15875" max="15879" width="45.5703125" style="11" customWidth="1"/>
    <col min="15880" max="15880" width="54.7109375" style="11" customWidth="1"/>
    <col min="15881" max="15885" width="45.5703125" style="11" customWidth="1"/>
    <col min="15886" max="16128" width="12.42578125" style="11"/>
    <col min="16129" max="16129" width="186.7109375" style="11" customWidth="1"/>
    <col min="16130" max="16130" width="56.42578125" style="11" customWidth="1"/>
    <col min="16131" max="16135" width="45.5703125" style="11" customWidth="1"/>
    <col min="16136" max="16136" width="54.7109375" style="11" customWidth="1"/>
    <col min="16137" max="16141" width="45.5703125" style="11" customWidth="1"/>
    <col min="16142" max="16384" width="12.42578125" style="11"/>
  </cols>
  <sheetData>
    <row r="1" spans="1:17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94</v>
      </c>
      <c r="L1" s="9"/>
      <c r="M1" s="8"/>
      <c r="N1" s="10"/>
      <c r="O1" s="10"/>
      <c r="P1" s="10"/>
      <c r="Q1" s="10"/>
    </row>
    <row r="2" spans="1:17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ht="45" thickTop="1">
      <c r="A4" s="17"/>
      <c r="B4" s="18"/>
      <c r="C4" s="19"/>
      <c r="D4" s="18"/>
      <c r="E4" s="19"/>
      <c r="F4" s="18"/>
      <c r="G4" s="20"/>
      <c r="H4" s="18" t="s">
        <v>4</v>
      </c>
      <c r="I4" s="19"/>
      <c r="J4" s="18"/>
      <c r="K4" s="19"/>
      <c r="L4" s="18"/>
      <c r="M4" s="20"/>
    </row>
    <row r="5" spans="1:17">
      <c r="A5" s="21"/>
      <c r="B5" s="5"/>
      <c r="C5" s="22"/>
      <c r="D5" s="5"/>
      <c r="E5" s="22"/>
      <c r="F5" s="5"/>
      <c r="G5" s="23"/>
      <c r="H5" s="5"/>
      <c r="I5" s="22"/>
      <c r="J5" s="5"/>
      <c r="K5" s="22"/>
      <c r="L5" s="5"/>
      <c r="M5" s="23"/>
    </row>
    <row r="6" spans="1:17" ht="45">
      <c r="A6" s="24"/>
      <c r="B6" s="25" t="s">
        <v>148</v>
      </c>
      <c r="C6" s="26"/>
      <c r="D6" s="27"/>
      <c r="E6" s="26"/>
      <c r="F6" s="27"/>
      <c r="G6" s="28"/>
      <c r="H6" s="25" t="s">
        <v>5</v>
      </c>
      <c r="I6" s="26"/>
      <c r="J6" s="27"/>
      <c r="K6" s="26"/>
      <c r="L6" s="27"/>
      <c r="M6" s="29" t="s">
        <v>4</v>
      </c>
    </row>
    <row r="7" spans="1:17">
      <c r="A7" s="21" t="s">
        <v>4</v>
      </c>
      <c r="B7" s="5" t="s">
        <v>4</v>
      </c>
      <c r="C7" s="22"/>
      <c r="D7" s="5" t="s">
        <v>4</v>
      </c>
      <c r="E7" s="22"/>
      <c r="F7" s="5" t="s">
        <v>4</v>
      </c>
      <c r="G7" s="23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>
      <c r="A8" s="21" t="s">
        <v>4</v>
      </c>
      <c r="B8" s="5" t="s">
        <v>4</v>
      </c>
      <c r="C8" s="22"/>
      <c r="D8" s="5" t="s">
        <v>4</v>
      </c>
      <c r="E8" s="22"/>
      <c r="F8" s="5" t="s">
        <v>4</v>
      </c>
      <c r="G8" s="23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ht="45">
      <c r="A9" s="30" t="s">
        <v>4</v>
      </c>
      <c r="B9" s="570" t="s">
        <v>4</v>
      </c>
      <c r="C9" s="571" t="s">
        <v>6</v>
      </c>
      <c r="D9" s="572" t="s">
        <v>4</v>
      </c>
      <c r="E9" s="571" t="s">
        <v>6</v>
      </c>
      <c r="F9" s="572" t="s">
        <v>4</v>
      </c>
      <c r="G9" s="573" t="s">
        <v>6</v>
      </c>
      <c r="H9" s="31" t="s">
        <v>4</v>
      </c>
      <c r="I9" s="32" t="s">
        <v>6</v>
      </c>
      <c r="J9" s="33" t="s">
        <v>4</v>
      </c>
      <c r="K9" s="32" t="s">
        <v>6</v>
      </c>
      <c r="L9" s="33" t="s">
        <v>4</v>
      </c>
      <c r="M9" s="34" t="s">
        <v>6</v>
      </c>
      <c r="N9" s="35"/>
    </row>
    <row r="10" spans="1:17" ht="45">
      <c r="A10" s="36" t="s">
        <v>7</v>
      </c>
      <c r="B10" s="37" t="s">
        <v>8</v>
      </c>
      <c r="C10" s="38" t="s">
        <v>9</v>
      </c>
      <c r="D10" s="39" t="s">
        <v>10</v>
      </c>
      <c r="E10" s="38" t="s">
        <v>9</v>
      </c>
      <c r="F10" s="39" t="s">
        <v>9</v>
      </c>
      <c r="G10" s="40" t="s">
        <v>9</v>
      </c>
      <c r="H10" s="37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35"/>
    </row>
    <row r="11" spans="1:17">
      <c r="A11" s="41" t="s">
        <v>11</v>
      </c>
      <c r="B11" s="575" t="s">
        <v>4</v>
      </c>
      <c r="C11" s="576"/>
      <c r="D11" s="577" t="s">
        <v>4</v>
      </c>
      <c r="E11" s="576"/>
      <c r="F11" s="577" t="s">
        <v>4</v>
      </c>
      <c r="G11" s="578"/>
      <c r="H11" s="42" t="s">
        <v>4</v>
      </c>
      <c r="I11" s="43"/>
      <c r="J11" s="44" t="s">
        <v>4</v>
      </c>
      <c r="K11" s="43"/>
      <c r="L11" s="44" t="s">
        <v>4</v>
      </c>
      <c r="M11" s="45" t="s">
        <v>11</v>
      </c>
      <c r="N11" s="35"/>
    </row>
    <row r="12" spans="1:17" ht="45">
      <c r="A12" s="24" t="s">
        <v>12</v>
      </c>
      <c r="B12" s="46" t="s">
        <v>4</v>
      </c>
      <c r="C12" s="47" t="s">
        <v>4</v>
      </c>
      <c r="D12" s="48"/>
      <c r="E12" s="49"/>
      <c r="F12" s="48"/>
      <c r="G12" s="50"/>
      <c r="H12" s="46"/>
      <c r="I12" s="49"/>
      <c r="J12" s="48"/>
      <c r="K12" s="49"/>
      <c r="L12" s="48"/>
      <c r="M12" s="50"/>
      <c r="N12" s="35"/>
    </row>
    <row r="13" spans="1:17" s="10" customFormat="1">
      <c r="A13" s="51" t="s">
        <v>13</v>
      </c>
      <c r="B13" s="9">
        <v>32038603</v>
      </c>
      <c r="C13" s="52">
        <v>1</v>
      </c>
      <c r="D13" s="53">
        <v>0</v>
      </c>
      <c r="E13" s="54">
        <v>0</v>
      </c>
      <c r="F13" s="55">
        <v>32038603</v>
      </c>
      <c r="G13" s="56">
        <v>0.26456928669835933</v>
      </c>
      <c r="H13" s="9">
        <v>30849417</v>
      </c>
      <c r="I13" s="52">
        <v>1</v>
      </c>
      <c r="J13" s="53">
        <v>0</v>
      </c>
      <c r="K13" s="54">
        <v>0</v>
      </c>
      <c r="L13" s="55">
        <v>30849417</v>
      </c>
      <c r="M13" s="56">
        <v>0.27598566654549012</v>
      </c>
      <c r="N13" s="57"/>
    </row>
    <row r="14" spans="1:17">
      <c r="A14" s="21" t="s">
        <v>14</v>
      </c>
      <c r="B14" s="5">
        <v>0</v>
      </c>
      <c r="C14" s="563">
        <v>0</v>
      </c>
      <c r="D14" s="59">
        <v>0</v>
      </c>
      <c r="E14" s="579">
        <v>0</v>
      </c>
      <c r="F14" s="61">
        <v>0</v>
      </c>
      <c r="G14" s="581">
        <v>0</v>
      </c>
      <c r="H14" s="5">
        <v>0</v>
      </c>
      <c r="I14" s="58">
        <v>0</v>
      </c>
      <c r="J14" s="59">
        <v>0</v>
      </c>
      <c r="K14" s="60">
        <v>0</v>
      </c>
      <c r="L14" s="61">
        <v>0</v>
      </c>
      <c r="M14" s="62">
        <v>0</v>
      </c>
      <c r="N14" s="35"/>
    </row>
    <row r="15" spans="1:17">
      <c r="A15" s="41" t="s">
        <v>15</v>
      </c>
      <c r="B15" s="582">
        <v>1332143</v>
      </c>
      <c r="C15" s="632">
        <v>1</v>
      </c>
      <c r="D15" s="587">
        <v>0</v>
      </c>
      <c r="E15" s="584">
        <v>0</v>
      </c>
      <c r="F15" s="48">
        <v>1332143</v>
      </c>
      <c r="G15" s="585">
        <v>1</v>
      </c>
      <c r="H15" s="63">
        <v>1314771</v>
      </c>
      <c r="I15" s="126">
        <v>1</v>
      </c>
      <c r="J15" s="42">
        <v>0</v>
      </c>
      <c r="K15" s="66">
        <v>0</v>
      </c>
      <c r="L15" s="48">
        <v>1314771</v>
      </c>
      <c r="M15" s="67">
        <v>1.1762230410697246E-2</v>
      </c>
      <c r="N15" s="35"/>
    </row>
    <row r="16" spans="1:17">
      <c r="A16" s="68" t="s">
        <v>16</v>
      </c>
      <c r="B16" s="5">
        <v>27415</v>
      </c>
      <c r="C16" s="52">
        <v>1</v>
      </c>
      <c r="D16" s="59">
        <v>0</v>
      </c>
      <c r="E16" s="54">
        <v>0</v>
      </c>
      <c r="F16" s="69">
        <v>27415</v>
      </c>
      <c r="G16" s="56">
        <v>2.2638836639773342E-4</v>
      </c>
      <c r="H16" s="5">
        <v>0</v>
      </c>
      <c r="I16" s="52">
        <v>0</v>
      </c>
      <c r="J16" s="59">
        <v>0</v>
      </c>
      <c r="K16" s="54">
        <v>0</v>
      </c>
      <c r="L16" s="69">
        <v>0</v>
      </c>
      <c r="M16" s="56">
        <v>0</v>
      </c>
      <c r="N16" s="35"/>
    </row>
    <row r="17" spans="1:14">
      <c r="A17" s="70" t="s">
        <v>17</v>
      </c>
      <c r="B17" s="575">
        <v>1304728</v>
      </c>
      <c r="C17" s="563">
        <v>1</v>
      </c>
      <c r="D17" s="587">
        <v>0</v>
      </c>
      <c r="E17" s="579">
        <v>0</v>
      </c>
      <c r="F17" s="577">
        <v>1304728</v>
      </c>
      <c r="G17" s="581">
        <v>1.0774219971307019E-2</v>
      </c>
      <c r="H17" s="42">
        <v>1314771</v>
      </c>
      <c r="I17" s="58">
        <v>1</v>
      </c>
      <c r="J17" s="65">
        <v>0</v>
      </c>
      <c r="K17" s="60">
        <v>0</v>
      </c>
      <c r="L17" s="44">
        <v>1314771</v>
      </c>
      <c r="M17" s="62">
        <v>1.1762230410697246E-2</v>
      </c>
      <c r="N17" s="35"/>
    </row>
    <row r="18" spans="1:14">
      <c r="A18" s="70" t="s">
        <v>18</v>
      </c>
      <c r="B18" s="575">
        <v>0</v>
      </c>
      <c r="C18" s="563">
        <v>0</v>
      </c>
      <c r="D18" s="587">
        <v>0</v>
      </c>
      <c r="E18" s="579">
        <v>0</v>
      </c>
      <c r="F18" s="577">
        <v>0</v>
      </c>
      <c r="G18" s="581">
        <v>0</v>
      </c>
      <c r="H18" s="42">
        <v>0</v>
      </c>
      <c r="I18" s="58">
        <v>0</v>
      </c>
      <c r="J18" s="65">
        <v>0</v>
      </c>
      <c r="K18" s="60">
        <v>0</v>
      </c>
      <c r="L18" s="44">
        <v>0</v>
      </c>
      <c r="M18" s="62">
        <v>0</v>
      </c>
      <c r="N18" s="35"/>
    </row>
    <row r="19" spans="1:14">
      <c r="A19" s="70" t="s">
        <v>19</v>
      </c>
      <c r="B19" s="575">
        <v>0</v>
      </c>
      <c r="C19" s="563">
        <v>0</v>
      </c>
      <c r="D19" s="587">
        <v>0</v>
      </c>
      <c r="E19" s="579">
        <v>0</v>
      </c>
      <c r="F19" s="577">
        <v>0</v>
      </c>
      <c r="G19" s="581">
        <v>0</v>
      </c>
      <c r="H19" s="42">
        <v>0</v>
      </c>
      <c r="I19" s="58">
        <v>0</v>
      </c>
      <c r="J19" s="65">
        <v>0</v>
      </c>
      <c r="K19" s="60">
        <v>0</v>
      </c>
      <c r="L19" s="44">
        <v>0</v>
      </c>
      <c r="M19" s="62">
        <v>0</v>
      </c>
      <c r="N19" s="35"/>
    </row>
    <row r="20" spans="1:14">
      <c r="A20" s="70" t="s">
        <v>20</v>
      </c>
      <c r="B20" s="575">
        <v>0</v>
      </c>
      <c r="C20" s="563">
        <v>0</v>
      </c>
      <c r="D20" s="587">
        <v>0</v>
      </c>
      <c r="E20" s="579">
        <v>0</v>
      </c>
      <c r="F20" s="577">
        <v>0</v>
      </c>
      <c r="G20" s="581">
        <v>0</v>
      </c>
      <c r="H20" s="42">
        <v>0</v>
      </c>
      <c r="I20" s="58">
        <v>0</v>
      </c>
      <c r="J20" s="65">
        <v>0</v>
      </c>
      <c r="K20" s="60">
        <v>0</v>
      </c>
      <c r="L20" s="44">
        <v>0</v>
      </c>
      <c r="M20" s="62">
        <v>0</v>
      </c>
      <c r="N20" s="35"/>
    </row>
    <row r="21" spans="1:14">
      <c r="A21" s="70" t="s">
        <v>21</v>
      </c>
      <c r="B21" s="575">
        <v>0</v>
      </c>
      <c r="C21" s="563">
        <v>0</v>
      </c>
      <c r="D21" s="587">
        <v>0</v>
      </c>
      <c r="E21" s="579">
        <v>0</v>
      </c>
      <c r="F21" s="577">
        <v>0</v>
      </c>
      <c r="G21" s="581">
        <v>0</v>
      </c>
      <c r="H21" s="42">
        <v>0</v>
      </c>
      <c r="I21" s="58">
        <v>0</v>
      </c>
      <c r="J21" s="65">
        <v>0</v>
      </c>
      <c r="K21" s="60">
        <v>0</v>
      </c>
      <c r="L21" s="44">
        <v>0</v>
      </c>
      <c r="M21" s="62">
        <v>0</v>
      </c>
      <c r="N21" s="35"/>
    </row>
    <row r="22" spans="1:14">
      <c r="A22" s="70" t="s">
        <v>22</v>
      </c>
      <c r="B22" s="575">
        <v>0</v>
      </c>
      <c r="C22" s="563">
        <v>0</v>
      </c>
      <c r="D22" s="587">
        <v>0</v>
      </c>
      <c r="E22" s="579">
        <v>0</v>
      </c>
      <c r="F22" s="577">
        <v>0</v>
      </c>
      <c r="G22" s="581">
        <v>0</v>
      </c>
      <c r="H22" s="42">
        <v>0</v>
      </c>
      <c r="I22" s="58">
        <v>0</v>
      </c>
      <c r="J22" s="65">
        <v>0</v>
      </c>
      <c r="K22" s="60">
        <v>0</v>
      </c>
      <c r="L22" s="44">
        <v>0</v>
      </c>
      <c r="M22" s="62">
        <v>0</v>
      </c>
      <c r="N22" s="35"/>
    </row>
    <row r="23" spans="1:14">
      <c r="A23" s="70" t="s">
        <v>23</v>
      </c>
      <c r="B23" s="575">
        <v>0</v>
      </c>
      <c r="C23" s="563">
        <v>0</v>
      </c>
      <c r="D23" s="587">
        <v>0</v>
      </c>
      <c r="E23" s="579">
        <v>0</v>
      </c>
      <c r="F23" s="577">
        <v>0</v>
      </c>
      <c r="G23" s="581">
        <v>0</v>
      </c>
      <c r="H23" s="42">
        <v>0</v>
      </c>
      <c r="I23" s="58">
        <v>0</v>
      </c>
      <c r="J23" s="65">
        <v>0</v>
      </c>
      <c r="K23" s="60">
        <v>0</v>
      </c>
      <c r="L23" s="44">
        <v>0</v>
      </c>
      <c r="M23" s="62">
        <v>0</v>
      </c>
      <c r="N23" s="35"/>
    </row>
    <row r="24" spans="1:14">
      <c r="A24" s="70" t="s">
        <v>24</v>
      </c>
      <c r="B24" s="575">
        <v>0</v>
      </c>
      <c r="C24" s="563">
        <v>0</v>
      </c>
      <c r="D24" s="587">
        <v>0</v>
      </c>
      <c r="E24" s="579">
        <v>0</v>
      </c>
      <c r="F24" s="577">
        <v>0</v>
      </c>
      <c r="G24" s="581">
        <v>0</v>
      </c>
      <c r="H24" s="42">
        <v>0</v>
      </c>
      <c r="I24" s="58">
        <v>0</v>
      </c>
      <c r="J24" s="65">
        <v>0</v>
      </c>
      <c r="K24" s="60">
        <v>0</v>
      </c>
      <c r="L24" s="44">
        <v>0</v>
      </c>
      <c r="M24" s="62">
        <v>0</v>
      </c>
      <c r="N24" s="35"/>
    </row>
    <row r="25" spans="1:14">
      <c r="A25" s="70" t="s">
        <v>25</v>
      </c>
      <c r="B25" s="575">
        <v>0</v>
      </c>
      <c r="C25" s="563">
        <v>0</v>
      </c>
      <c r="D25" s="587">
        <v>0</v>
      </c>
      <c r="E25" s="579">
        <v>0</v>
      </c>
      <c r="F25" s="577">
        <v>0</v>
      </c>
      <c r="G25" s="581">
        <v>0</v>
      </c>
      <c r="H25" s="42">
        <v>0</v>
      </c>
      <c r="I25" s="58">
        <v>0</v>
      </c>
      <c r="J25" s="65">
        <v>0</v>
      </c>
      <c r="K25" s="60">
        <v>0</v>
      </c>
      <c r="L25" s="44">
        <v>0</v>
      </c>
      <c r="M25" s="62">
        <v>0</v>
      </c>
      <c r="N25" s="35"/>
    </row>
    <row r="26" spans="1:14">
      <c r="A26" s="70" t="s">
        <v>26</v>
      </c>
      <c r="B26" s="575">
        <v>0</v>
      </c>
      <c r="C26" s="563">
        <v>0</v>
      </c>
      <c r="D26" s="587">
        <v>0</v>
      </c>
      <c r="E26" s="579">
        <v>0</v>
      </c>
      <c r="F26" s="577">
        <v>0</v>
      </c>
      <c r="G26" s="581">
        <v>0</v>
      </c>
      <c r="H26" s="42">
        <v>0</v>
      </c>
      <c r="I26" s="58">
        <v>0</v>
      </c>
      <c r="J26" s="65">
        <v>0</v>
      </c>
      <c r="K26" s="60">
        <v>0</v>
      </c>
      <c r="L26" s="44">
        <v>0</v>
      </c>
      <c r="M26" s="62">
        <v>0</v>
      </c>
      <c r="N26" s="35"/>
    </row>
    <row r="27" spans="1:14">
      <c r="A27" s="70" t="s">
        <v>27</v>
      </c>
      <c r="B27" s="575">
        <v>0</v>
      </c>
      <c r="C27" s="563">
        <v>0</v>
      </c>
      <c r="D27" s="587">
        <v>0</v>
      </c>
      <c r="E27" s="579">
        <v>0</v>
      </c>
      <c r="F27" s="577">
        <v>0</v>
      </c>
      <c r="G27" s="581">
        <v>0</v>
      </c>
      <c r="H27" s="42">
        <v>0</v>
      </c>
      <c r="I27" s="58">
        <v>0</v>
      </c>
      <c r="J27" s="65">
        <v>0</v>
      </c>
      <c r="K27" s="60">
        <v>0</v>
      </c>
      <c r="L27" s="44">
        <v>0</v>
      </c>
      <c r="M27" s="62">
        <v>0</v>
      </c>
      <c r="N27" s="35"/>
    </row>
    <row r="28" spans="1:14">
      <c r="A28" s="71" t="s">
        <v>28</v>
      </c>
      <c r="B28" s="575">
        <v>0</v>
      </c>
      <c r="C28" s="563">
        <v>0</v>
      </c>
      <c r="D28" s="587">
        <v>0</v>
      </c>
      <c r="E28" s="579">
        <v>0</v>
      </c>
      <c r="F28" s="577">
        <v>0</v>
      </c>
      <c r="G28" s="581">
        <v>0</v>
      </c>
      <c r="H28" s="42">
        <v>0</v>
      </c>
      <c r="I28" s="58">
        <v>0</v>
      </c>
      <c r="J28" s="65">
        <v>0</v>
      </c>
      <c r="K28" s="60">
        <v>0</v>
      </c>
      <c r="L28" s="44">
        <v>0</v>
      </c>
      <c r="M28" s="62">
        <v>0</v>
      </c>
      <c r="N28" s="35"/>
    </row>
    <row r="29" spans="1:14">
      <c r="A29" s="71" t="s">
        <v>29</v>
      </c>
      <c r="B29" s="575">
        <v>0</v>
      </c>
      <c r="C29" s="563">
        <v>0</v>
      </c>
      <c r="D29" s="587">
        <v>0</v>
      </c>
      <c r="E29" s="579">
        <v>0</v>
      </c>
      <c r="F29" s="577">
        <v>0</v>
      </c>
      <c r="G29" s="581">
        <v>0</v>
      </c>
      <c r="H29" s="42">
        <v>0</v>
      </c>
      <c r="I29" s="58">
        <v>0</v>
      </c>
      <c r="J29" s="65">
        <v>0</v>
      </c>
      <c r="K29" s="60">
        <v>0</v>
      </c>
      <c r="L29" s="44">
        <v>0</v>
      </c>
      <c r="M29" s="62">
        <v>0</v>
      </c>
      <c r="N29" s="35"/>
    </row>
    <row r="30" spans="1:14">
      <c r="A30" s="71" t="s">
        <v>30</v>
      </c>
      <c r="B30" s="575">
        <v>0</v>
      </c>
      <c r="C30" s="563">
        <v>0</v>
      </c>
      <c r="D30" s="587">
        <v>0</v>
      </c>
      <c r="E30" s="579">
        <v>0</v>
      </c>
      <c r="F30" s="577">
        <v>0</v>
      </c>
      <c r="G30" s="581">
        <v>0</v>
      </c>
      <c r="H30" s="42">
        <v>0</v>
      </c>
      <c r="I30" s="58">
        <v>0</v>
      </c>
      <c r="J30" s="65">
        <v>0</v>
      </c>
      <c r="K30" s="60">
        <v>0</v>
      </c>
      <c r="L30" s="44">
        <v>0</v>
      </c>
      <c r="M30" s="62">
        <v>0</v>
      </c>
      <c r="N30" s="35"/>
    </row>
    <row r="31" spans="1:14">
      <c r="A31" s="71" t="s">
        <v>31</v>
      </c>
      <c r="B31" s="575">
        <v>0</v>
      </c>
      <c r="C31" s="563">
        <v>0</v>
      </c>
      <c r="D31" s="587">
        <v>0</v>
      </c>
      <c r="E31" s="579">
        <v>0</v>
      </c>
      <c r="F31" s="577">
        <v>0</v>
      </c>
      <c r="G31" s="581">
        <v>0</v>
      </c>
      <c r="H31" s="42">
        <v>0</v>
      </c>
      <c r="I31" s="58">
        <v>0</v>
      </c>
      <c r="J31" s="65">
        <v>0</v>
      </c>
      <c r="K31" s="60">
        <v>0</v>
      </c>
      <c r="L31" s="44">
        <v>0</v>
      </c>
      <c r="M31" s="62">
        <v>0</v>
      </c>
      <c r="N31" s="35"/>
    </row>
    <row r="32" spans="1:14">
      <c r="A32" s="71" t="s">
        <v>32</v>
      </c>
      <c r="B32" s="575">
        <v>0</v>
      </c>
      <c r="C32" s="563">
        <v>0</v>
      </c>
      <c r="D32" s="587">
        <v>0</v>
      </c>
      <c r="E32" s="579">
        <v>0</v>
      </c>
      <c r="F32" s="577">
        <v>0</v>
      </c>
      <c r="G32" s="581">
        <v>0</v>
      </c>
      <c r="H32" s="42">
        <v>0</v>
      </c>
      <c r="I32" s="58">
        <v>0</v>
      </c>
      <c r="J32" s="65">
        <v>0</v>
      </c>
      <c r="K32" s="60">
        <v>0</v>
      </c>
      <c r="L32" s="44">
        <v>0</v>
      </c>
      <c r="M32" s="62">
        <v>0</v>
      </c>
      <c r="N32" s="35"/>
    </row>
    <row r="33" spans="1:14">
      <c r="A33" s="71" t="s">
        <v>33</v>
      </c>
      <c r="B33" s="575">
        <v>0</v>
      </c>
      <c r="C33" s="563">
        <v>0</v>
      </c>
      <c r="D33" s="587">
        <v>0</v>
      </c>
      <c r="E33" s="579">
        <v>0</v>
      </c>
      <c r="F33" s="577">
        <v>0</v>
      </c>
      <c r="G33" s="581">
        <v>0</v>
      </c>
      <c r="H33" s="42">
        <v>0</v>
      </c>
      <c r="I33" s="58">
        <v>0</v>
      </c>
      <c r="J33" s="65">
        <v>0</v>
      </c>
      <c r="K33" s="60">
        <v>0</v>
      </c>
      <c r="L33" s="44">
        <v>0</v>
      </c>
      <c r="M33" s="62">
        <v>0</v>
      </c>
      <c r="N33" s="35"/>
    </row>
    <row r="34" spans="1:14" ht="45">
      <c r="A34" s="72" t="s">
        <v>34</v>
      </c>
      <c r="B34" s="590"/>
      <c r="C34" s="591" t="s">
        <v>4</v>
      </c>
      <c r="D34" s="587"/>
      <c r="E34" s="592" t="s">
        <v>4</v>
      </c>
      <c r="F34" s="577"/>
      <c r="G34" s="593" t="s">
        <v>4</v>
      </c>
      <c r="H34" s="73" t="s">
        <v>4</v>
      </c>
      <c r="I34" s="74" t="s">
        <v>4</v>
      </c>
      <c r="J34" s="65"/>
      <c r="K34" s="75" t="s">
        <v>4</v>
      </c>
      <c r="L34" s="44"/>
      <c r="M34" s="76" t="s">
        <v>4</v>
      </c>
      <c r="N34" s="35"/>
    </row>
    <row r="35" spans="1:14">
      <c r="A35" s="68" t="s">
        <v>35</v>
      </c>
      <c r="B35" s="575">
        <v>0</v>
      </c>
      <c r="C35" s="563">
        <v>0</v>
      </c>
      <c r="D35" s="587">
        <v>0</v>
      </c>
      <c r="E35" s="579">
        <v>0</v>
      </c>
      <c r="F35" s="577">
        <v>0</v>
      </c>
      <c r="G35" s="581">
        <v>0</v>
      </c>
      <c r="H35" s="42">
        <v>0</v>
      </c>
      <c r="I35" s="58">
        <v>0</v>
      </c>
      <c r="J35" s="65">
        <v>0</v>
      </c>
      <c r="K35" s="60">
        <v>0</v>
      </c>
      <c r="L35" s="44">
        <v>0</v>
      </c>
      <c r="M35" s="62">
        <v>0</v>
      </c>
      <c r="N35" s="35"/>
    </row>
    <row r="36" spans="1:14" ht="45">
      <c r="A36" s="72" t="s">
        <v>36</v>
      </c>
      <c r="B36" s="590"/>
      <c r="C36" s="591" t="s">
        <v>4</v>
      </c>
      <c r="D36" s="587"/>
      <c r="E36" s="592" t="s">
        <v>4</v>
      </c>
      <c r="F36" s="577"/>
      <c r="G36" s="593" t="s">
        <v>4</v>
      </c>
      <c r="H36" s="73"/>
      <c r="I36" s="74" t="s">
        <v>4</v>
      </c>
      <c r="J36" s="65"/>
      <c r="K36" s="75" t="s">
        <v>4</v>
      </c>
      <c r="L36" s="44"/>
      <c r="M36" s="76" t="s">
        <v>4</v>
      </c>
      <c r="N36" s="35"/>
    </row>
    <row r="37" spans="1:14">
      <c r="A37" s="70" t="s">
        <v>35</v>
      </c>
      <c r="B37" s="594">
        <v>0</v>
      </c>
      <c r="C37" s="563">
        <v>0</v>
      </c>
      <c r="D37" s="595">
        <v>0</v>
      </c>
      <c r="E37" s="579">
        <v>0</v>
      </c>
      <c r="F37" s="596">
        <v>0</v>
      </c>
      <c r="G37" s="581">
        <v>0</v>
      </c>
      <c r="H37" s="77">
        <v>0</v>
      </c>
      <c r="I37" s="58">
        <v>0</v>
      </c>
      <c r="J37" s="78">
        <v>0</v>
      </c>
      <c r="K37" s="60">
        <v>0</v>
      </c>
      <c r="L37" s="79">
        <v>0</v>
      </c>
      <c r="M37" s="62">
        <v>0</v>
      </c>
      <c r="N37" s="35"/>
    </row>
    <row r="38" spans="1:14">
      <c r="A38" s="70" t="s">
        <v>76</v>
      </c>
      <c r="B38" s="594"/>
      <c r="C38" s="563" t="s">
        <v>11</v>
      </c>
      <c r="D38" s="595"/>
      <c r="E38" s="579" t="s">
        <v>11</v>
      </c>
      <c r="F38" s="577">
        <v>0</v>
      </c>
      <c r="G38" s="581">
        <v>0</v>
      </c>
      <c r="H38" s="77"/>
      <c r="I38" s="58" t="s">
        <v>11</v>
      </c>
      <c r="J38" s="78"/>
      <c r="K38" s="60" t="s">
        <v>11</v>
      </c>
      <c r="L38" s="44">
        <v>0</v>
      </c>
      <c r="M38" s="62">
        <v>0</v>
      </c>
      <c r="N38" s="35"/>
    </row>
    <row r="39" spans="1:14" s="85" customFormat="1" ht="45">
      <c r="A39" s="72" t="s">
        <v>37</v>
      </c>
      <c r="B39" s="597">
        <v>33370746</v>
      </c>
      <c r="C39" s="567">
        <v>1</v>
      </c>
      <c r="D39" s="597">
        <v>0</v>
      </c>
      <c r="E39" s="599">
        <v>0</v>
      </c>
      <c r="F39" s="597">
        <v>33370746</v>
      </c>
      <c r="G39" s="598">
        <v>0.27556989503606411</v>
      </c>
      <c r="H39" s="80">
        <v>32164188</v>
      </c>
      <c r="I39" s="81">
        <v>1</v>
      </c>
      <c r="J39" s="80">
        <v>0</v>
      </c>
      <c r="K39" s="82">
        <v>0</v>
      </c>
      <c r="L39" s="80">
        <v>32164188</v>
      </c>
      <c r="M39" s="83">
        <v>0.28774789695618735</v>
      </c>
      <c r="N39" s="84"/>
    </row>
    <row r="40" spans="1:14" ht="45">
      <c r="A40" s="86" t="s">
        <v>38</v>
      </c>
      <c r="B40" s="582"/>
      <c r="C40" s="591" t="s">
        <v>4</v>
      </c>
      <c r="D40" s="587"/>
      <c r="E40" s="592" t="s">
        <v>4</v>
      </c>
      <c r="F40" s="577"/>
      <c r="G40" s="593" t="s">
        <v>4</v>
      </c>
      <c r="H40" s="63"/>
      <c r="I40" s="74" t="s">
        <v>4</v>
      </c>
      <c r="J40" s="65"/>
      <c r="K40" s="75" t="s">
        <v>4</v>
      </c>
      <c r="L40" s="44"/>
      <c r="M40" s="76" t="s">
        <v>4</v>
      </c>
      <c r="N40" s="35"/>
    </row>
    <row r="41" spans="1:14">
      <c r="A41" s="21" t="s">
        <v>39</v>
      </c>
      <c r="B41" s="46">
        <v>0</v>
      </c>
      <c r="C41" s="52">
        <v>0</v>
      </c>
      <c r="D41" s="87">
        <v>0</v>
      </c>
      <c r="E41" s="54">
        <v>0</v>
      </c>
      <c r="F41" s="48">
        <v>0</v>
      </c>
      <c r="G41" s="56">
        <v>0</v>
      </c>
      <c r="H41" s="46">
        <v>0</v>
      </c>
      <c r="I41" s="52">
        <v>0</v>
      </c>
      <c r="J41" s="87">
        <v>0</v>
      </c>
      <c r="K41" s="54">
        <v>0</v>
      </c>
      <c r="L41" s="48">
        <v>0</v>
      </c>
      <c r="M41" s="56">
        <v>0</v>
      </c>
      <c r="N41" s="35"/>
    </row>
    <row r="42" spans="1:14">
      <c r="A42" s="88" t="s">
        <v>40</v>
      </c>
      <c r="B42" s="575">
        <v>0</v>
      </c>
      <c r="C42" s="563">
        <v>0</v>
      </c>
      <c r="D42" s="587">
        <v>0</v>
      </c>
      <c r="E42" s="579">
        <v>0</v>
      </c>
      <c r="F42" s="577">
        <v>0</v>
      </c>
      <c r="G42" s="581">
        <v>0</v>
      </c>
      <c r="H42" s="42">
        <v>0</v>
      </c>
      <c r="I42" s="58">
        <v>0</v>
      </c>
      <c r="J42" s="65">
        <v>0</v>
      </c>
      <c r="K42" s="60">
        <v>0</v>
      </c>
      <c r="L42" s="44">
        <v>0</v>
      </c>
      <c r="M42" s="62">
        <v>0</v>
      </c>
      <c r="N42" s="35"/>
    </row>
    <row r="43" spans="1:14">
      <c r="A43" s="89" t="s">
        <v>41</v>
      </c>
      <c r="B43" s="575">
        <v>0</v>
      </c>
      <c r="C43" s="563">
        <v>0</v>
      </c>
      <c r="D43" s="587">
        <v>0</v>
      </c>
      <c r="E43" s="579">
        <v>0</v>
      </c>
      <c r="F43" s="596">
        <v>0</v>
      </c>
      <c r="G43" s="581">
        <v>0</v>
      </c>
      <c r="H43" s="42">
        <v>0</v>
      </c>
      <c r="I43" s="58">
        <v>0</v>
      </c>
      <c r="J43" s="65">
        <v>0</v>
      </c>
      <c r="K43" s="60">
        <v>0</v>
      </c>
      <c r="L43" s="79">
        <v>0</v>
      </c>
      <c r="M43" s="62">
        <v>0</v>
      </c>
      <c r="N43" s="35"/>
    </row>
    <row r="44" spans="1:14">
      <c r="A44" s="41" t="s">
        <v>42</v>
      </c>
      <c r="B44" s="575">
        <v>0</v>
      </c>
      <c r="C44" s="563">
        <v>0</v>
      </c>
      <c r="D44" s="587">
        <v>0</v>
      </c>
      <c r="E44" s="579">
        <v>0</v>
      </c>
      <c r="F44" s="596">
        <v>0</v>
      </c>
      <c r="G44" s="581">
        <v>0</v>
      </c>
      <c r="H44" s="42">
        <v>0</v>
      </c>
      <c r="I44" s="58">
        <v>0</v>
      </c>
      <c r="J44" s="65">
        <v>0</v>
      </c>
      <c r="K44" s="60">
        <v>0</v>
      </c>
      <c r="L44" s="79">
        <v>0</v>
      </c>
      <c r="M44" s="62">
        <v>0</v>
      </c>
      <c r="N44" s="35"/>
    </row>
    <row r="45" spans="1:14">
      <c r="A45" s="88" t="s">
        <v>43</v>
      </c>
      <c r="B45" s="575">
        <v>76078</v>
      </c>
      <c r="C45" s="563">
        <v>1</v>
      </c>
      <c r="D45" s="587">
        <v>0</v>
      </c>
      <c r="E45" s="579">
        <v>0</v>
      </c>
      <c r="F45" s="596">
        <v>76078</v>
      </c>
      <c r="G45" s="581">
        <v>6.2823907126780096E-4</v>
      </c>
      <c r="H45" s="42">
        <v>74923</v>
      </c>
      <c r="I45" s="58">
        <v>1</v>
      </c>
      <c r="J45" s="65">
        <v>0</v>
      </c>
      <c r="K45" s="60">
        <v>0</v>
      </c>
      <c r="L45" s="79">
        <v>74923</v>
      </c>
      <c r="M45" s="62">
        <v>6.7027762938235607E-4</v>
      </c>
      <c r="N45" s="35"/>
    </row>
    <row r="46" spans="1:14" s="85" customFormat="1" ht="45">
      <c r="A46" s="86" t="s">
        <v>44</v>
      </c>
      <c r="B46" s="602">
        <v>76078</v>
      </c>
      <c r="C46" s="567">
        <v>1</v>
      </c>
      <c r="D46" s="603">
        <v>0</v>
      </c>
      <c r="E46" s="599">
        <v>0</v>
      </c>
      <c r="F46" s="604">
        <v>76078</v>
      </c>
      <c r="G46" s="598">
        <v>6.2823907126780096E-4</v>
      </c>
      <c r="H46" s="90">
        <v>74923</v>
      </c>
      <c r="I46" s="81">
        <v>1</v>
      </c>
      <c r="J46" s="91">
        <v>0</v>
      </c>
      <c r="K46" s="82">
        <v>0</v>
      </c>
      <c r="L46" s="92">
        <v>74923</v>
      </c>
      <c r="M46" s="83">
        <v>6.7027762938235607E-4</v>
      </c>
      <c r="N46" s="84"/>
    </row>
    <row r="47" spans="1:14" s="85" customFormat="1" ht="45">
      <c r="A47" s="93" t="s">
        <v>45</v>
      </c>
      <c r="B47" s="606">
        <v>10247839</v>
      </c>
      <c r="C47" s="567">
        <v>1</v>
      </c>
      <c r="D47" s="606">
        <v>0</v>
      </c>
      <c r="E47" s="599">
        <v>0</v>
      </c>
      <c r="F47" s="608">
        <v>10247839</v>
      </c>
      <c r="G47" s="598">
        <v>8.4624896236256866E-2</v>
      </c>
      <c r="H47" s="94">
        <v>0</v>
      </c>
      <c r="I47" s="81">
        <v>0</v>
      </c>
      <c r="J47" s="94">
        <v>0</v>
      </c>
      <c r="K47" s="82">
        <v>0</v>
      </c>
      <c r="L47" s="95">
        <v>0</v>
      </c>
      <c r="M47" s="83">
        <v>0</v>
      </c>
      <c r="N47" s="84"/>
    </row>
    <row r="48" spans="1:14" ht="45">
      <c r="A48" s="24" t="s">
        <v>46</v>
      </c>
      <c r="B48" s="96"/>
      <c r="C48" s="97" t="s">
        <v>4</v>
      </c>
      <c r="D48" s="59"/>
      <c r="E48" s="98" t="s">
        <v>4</v>
      </c>
      <c r="F48" s="48"/>
      <c r="G48" s="99" t="s">
        <v>4</v>
      </c>
      <c r="H48" s="96"/>
      <c r="I48" s="97" t="s">
        <v>4</v>
      </c>
      <c r="J48" s="59"/>
      <c r="K48" s="98" t="s">
        <v>4</v>
      </c>
      <c r="L48" s="48"/>
      <c r="M48" s="99" t="s">
        <v>4</v>
      </c>
      <c r="N48" s="35"/>
    </row>
    <row r="49" spans="1:14">
      <c r="A49" s="21" t="s">
        <v>47</v>
      </c>
      <c r="B49" s="96">
        <v>26166321</v>
      </c>
      <c r="C49" s="52">
        <v>1</v>
      </c>
      <c r="D49" s="59">
        <v>0</v>
      </c>
      <c r="E49" s="54">
        <v>0</v>
      </c>
      <c r="F49" s="100">
        <v>26166321</v>
      </c>
      <c r="G49" s="56">
        <v>0.21607698945207757</v>
      </c>
      <c r="H49" s="96">
        <v>30950673</v>
      </c>
      <c r="I49" s="52">
        <v>1</v>
      </c>
      <c r="J49" s="59">
        <v>0</v>
      </c>
      <c r="K49" s="54">
        <v>0</v>
      </c>
      <c r="L49" s="100">
        <v>30950673</v>
      </c>
      <c r="M49" s="56">
        <v>0.27689152498202818</v>
      </c>
      <c r="N49" s="35"/>
    </row>
    <row r="50" spans="1:14">
      <c r="A50" s="41" t="s">
        <v>48</v>
      </c>
      <c r="B50" s="582">
        <v>3010765</v>
      </c>
      <c r="C50" s="563">
        <v>1</v>
      </c>
      <c r="D50" s="587">
        <v>0</v>
      </c>
      <c r="E50" s="579">
        <v>0</v>
      </c>
      <c r="F50" s="609">
        <v>3010765</v>
      </c>
      <c r="G50" s="581">
        <v>2.4862380811872035E-2</v>
      </c>
      <c r="H50" s="63">
        <v>3014636</v>
      </c>
      <c r="I50" s="58">
        <v>1</v>
      </c>
      <c r="J50" s="65">
        <v>0</v>
      </c>
      <c r="K50" s="60">
        <v>0</v>
      </c>
      <c r="L50" s="101">
        <v>3014636</v>
      </c>
      <c r="M50" s="62">
        <v>2.6969596406052995E-2</v>
      </c>
      <c r="N50" s="35"/>
    </row>
    <row r="51" spans="1:14">
      <c r="A51" s="102" t="s">
        <v>49</v>
      </c>
      <c r="B51" s="440">
        <v>2008128</v>
      </c>
      <c r="C51" s="563">
        <v>1</v>
      </c>
      <c r="D51" s="441">
        <v>0</v>
      </c>
      <c r="E51" s="579">
        <v>0</v>
      </c>
      <c r="F51" s="613">
        <v>2008128</v>
      </c>
      <c r="G51" s="581">
        <v>1.6582776488694058E-2</v>
      </c>
      <c r="H51" s="103">
        <v>2025893</v>
      </c>
      <c r="I51" s="58">
        <v>1</v>
      </c>
      <c r="J51" s="104">
        <v>0</v>
      </c>
      <c r="K51" s="60">
        <v>0</v>
      </c>
      <c r="L51" s="105">
        <v>2025893</v>
      </c>
      <c r="M51" s="62">
        <v>1.8124084158700392E-2</v>
      </c>
      <c r="N51" s="35"/>
    </row>
    <row r="52" spans="1:14">
      <c r="A52" s="102" t="s">
        <v>50</v>
      </c>
      <c r="B52" s="440">
        <v>1041331</v>
      </c>
      <c r="C52" s="563">
        <v>1</v>
      </c>
      <c r="D52" s="441">
        <v>0</v>
      </c>
      <c r="E52" s="579">
        <v>0</v>
      </c>
      <c r="F52" s="613">
        <v>1041331</v>
      </c>
      <c r="G52" s="581">
        <v>8.5991327364332709E-3</v>
      </c>
      <c r="H52" s="103">
        <v>1050496</v>
      </c>
      <c r="I52" s="58">
        <v>1</v>
      </c>
      <c r="J52" s="104">
        <v>0</v>
      </c>
      <c r="K52" s="60">
        <v>0</v>
      </c>
      <c r="L52" s="105">
        <v>1050496</v>
      </c>
      <c r="M52" s="62">
        <v>9.397968161387658E-3</v>
      </c>
      <c r="N52" s="35"/>
    </row>
    <row r="53" spans="1:14">
      <c r="A53" s="41" t="s">
        <v>51</v>
      </c>
      <c r="B53" s="582">
        <v>750719</v>
      </c>
      <c r="C53" s="563">
        <v>8.6772634404600132E-2</v>
      </c>
      <c r="D53" s="587">
        <v>7900845</v>
      </c>
      <c r="E53" s="579">
        <v>10.49255971155187</v>
      </c>
      <c r="F53" s="609">
        <v>8651564</v>
      </c>
      <c r="G53" s="581">
        <v>7.1443131159782611E-2</v>
      </c>
      <c r="H53" s="63">
        <v>752995</v>
      </c>
      <c r="I53" s="58">
        <v>8.9096703695881227E-2</v>
      </c>
      <c r="J53" s="65">
        <v>7698440</v>
      </c>
      <c r="K53" s="60">
        <v>0.91090329630411881</v>
      </c>
      <c r="L53" s="101">
        <v>8451435</v>
      </c>
      <c r="M53" s="62">
        <v>7.5608395508442977E-2</v>
      </c>
      <c r="N53" s="35"/>
    </row>
    <row r="54" spans="1:14" s="85" customFormat="1" ht="45">
      <c r="A54" s="93" t="s">
        <v>52</v>
      </c>
      <c r="B54" s="614">
        <v>32977264</v>
      </c>
      <c r="C54" s="567">
        <v>0.80672185692346976</v>
      </c>
      <c r="D54" s="603">
        <v>7900845</v>
      </c>
      <c r="E54" s="599">
        <v>0.20904641294480153</v>
      </c>
      <c r="F54" s="615">
        <v>40878109</v>
      </c>
      <c r="G54" s="598">
        <v>0.3375644106488595</v>
      </c>
      <c r="H54" s="106">
        <v>37794693</v>
      </c>
      <c r="I54" s="81">
        <v>0.83077797697511846</v>
      </c>
      <c r="J54" s="91">
        <v>7698440</v>
      </c>
      <c r="K54" s="82">
        <v>0.16922202302488157</v>
      </c>
      <c r="L54" s="107">
        <v>45493133</v>
      </c>
      <c r="M54" s="83">
        <v>0.40699156921661217</v>
      </c>
      <c r="N54" s="84"/>
    </row>
    <row r="55" spans="1:14">
      <c r="A55" s="51" t="s">
        <v>53</v>
      </c>
      <c r="B55" s="616">
        <v>0</v>
      </c>
      <c r="C55" s="563">
        <v>0</v>
      </c>
      <c r="D55" s="617">
        <v>0</v>
      </c>
      <c r="E55" s="579">
        <v>0</v>
      </c>
      <c r="F55" s="618">
        <v>0</v>
      </c>
      <c r="G55" s="581">
        <v>0</v>
      </c>
      <c r="H55" s="108">
        <v>0</v>
      </c>
      <c r="I55" s="58">
        <v>0</v>
      </c>
      <c r="J55" s="109">
        <v>0</v>
      </c>
      <c r="K55" s="60">
        <v>0</v>
      </c>
      <c r="L55" s="110">
        <v>0</v>
      </c>
      <c r="M55" s="62">
        <v>0</v>
      </c>
      <c r="N55" s="35"/>
    </row>
    <row r="56" spans="1:14">
      <c r="A56" s="111" t="s">
        <v>54</v>
      </c>
      <c r="B56" s="575">
        <v>0</v>
      </c>
      <c r="C56" s="563">
        <v>0</v>
      </c>
      <c r="D56" s="587">
        <v>0</v>
      </c>
      <c r="E56" s="579">
        <v>0</v>
      </c>
      <c r="F56" s="577">
        <v>0</v>
      </c>
      <c r="G56" s="581">
        <v>0</v>
      </c>
      <c r="H56" s="42">
        <v>0</v>
      </c>
      <c r="I56" s="58">
        <v>0</v>
      </c>
      <c r="J56" s="65">
        <v>0</v>
      </c>
      <c r="K56" s="60">
        <v>0</v>
      </c>
      <c r="L56" s="44">
        <v>0</v>
      </c>
      <c r="M56" s="62">
        <v>0</v>
      </c>
      <c r="N56" s="35"/>
    </row>
    <row r="57" spans="1:14">
      <c r="A57" s="89" t="s">
        <v>55</v>
      </c>
      <c r="B57" s="575">
        <v>647947</v>
      </c>
      <c r="C57" s="563">
        <v>0.70148731806390985</v>
      </c>
      <c r="D57" s="587">
        <v>275729</v>
      </c>
      <c r="E57" s="579">
        <v>0.4199920793285708</v>
      </c>
      <c r="F57" s="577">
        <v>923676</v>
      </c>
      <c r="G57" s="581">
        <v>7.627557932547613E-3</v>
      </c>
      <c r="H57" s="42">
        <v>656510</v>
      </c>
      <c r="I57" s="58">
        <v>0.72978233586817209</v>
      </c>
      <c r="J57" s="65">
        <v>243087</v>
      </c>
      <c r="K57" s="60">
        <v>0.27021766413182791</v>
      </c>
      <c r="L57" s="44">
        <v>899597</v>
      </c>
      <c r="M57" s="62">
        <v>8.0479925331270689E-3</v>
      </c>
      <c r="N57" s="35"/>
    </row>
    <row r="58" spans="1:14">
      <c r="A58" s="88" t="s">
        <v>56</v>
      </c>
      <c r="B58" s="594">
        <v>0</v>
      </c>
      <c r="C58" s="563">
        <v>0</v>
      </c>
      <c r="D58" s="595">
        <v>5083696</v>
      </c>
      <c r="E58" s="579">
        <v>1</v>
      </c>
      <c r="F58" s="596">
        <v>5083696</v>
      </c>
      <c r="G58" s="581">
        <v>4.198028935629005E-2</v>
      </c>
      <c r="H58" s="77">
        <v>0</v>
      </c>
      <c r="I58" s="58">
        <v>0</v>
      </c>
      <c r="J58" s="78">
        <v>3038043</v>
      </c>
      <c r="K58" s="60">
        <v>1</v>
      </c>
      <c r="L58" s="79">
        <v>3038043</v>
      </c>
      <c r="M58" s="62">
        <v>2.7179000573944734E-2</v>
      </c>
      <c r="N58" s="35"/>
    </row>
    <row r="59" spans="1:14">
      <c r="A59" s="112" t="s">
        <v>57</v>
      </c>
      <c r="B59" s="575">
        <v>0</v>
      </c>
      <c r="C59" s="563">
        <v>0</v>
      </c>
      <c r="D59" s="587">
        <v>0</v>
      </c>
      <c r="E59" s="579">
        <v>0</v>
      </c>
      <c r="F59" s="577">
        <v>0</v>
      </c>
      <c r="G59" s="581">
        <v>0</v>
      </c>
      <c r="H59" s="42">
        <v>0</v>
      </c>
      <c r="I59" s="58">
        <v>0</v>
      </c>
      <c r="J59" s="65">
        <v>0</v>
      </c>
      <c r="K59" s="60">
        <v>0</v>
      </c>
      <c r="L59" s="44">
        <v>0</v>
      </c>
      <c r="M59" s="62">
        <v>0</v>
      </c>
      <c r="N59" s="35"/>
    </row>
    <row r="60" spans="1:14">
      <c r="A60" s="112" t="s">
        <v>58</v>
      </c>
      <c r="B60" s="575">
        <v>0</v>
      </c>
      <c r="C60" s="563">
        <v>0</v>
      </c>
      <c r="D60" s="587">
        <v>2126237</v>
      </c>
      <c r="E60" s="579">
        <v>1</v>
      </c>
      <c r="F60" s="577">
        <v>2126237</v>
      </c>
      <c r="G60" s="581">
        <v>1.7558100346686759E-2</v>
      </c>
      <c r="H60" s="42">
        <v>0</v>
      </c>
      <c r="I60" s="58">
        <v>0</v>
      </c>
      <c r="J60" s="65">
        <v>2224522</v>
      </c>
      <c r="K60" s="60">
        <v>1</v>
      </c>
      <c r="L60" s="44">
        <v>2224522</v>
      </c>
      <c r="M60" s="62">
        <v>1.9901062860121693E-2</v>
      </c>
      <c r="N60" s="35"/>
    </row>
    <row r="61" spans="1:14">
      <c r="A61" s="113" t="s">
        <v>59</v>
      </c>
      <c r="B61" s="575">
        <v>0</v>
      </c>
      <c r="C61" s="563">
        <v>0</v>
      </c>
      <c r="D61" s="587">
        <v>6353281</v>
      </c>
      <c r="E61" s="579">
        <v>1</v>
      </c>
      <c r="F61" s="577">
        <v>6353281</v>
      </c>
      <c r="G61" s="581">
        <v>5.2464304463095315E-2</v>
      </c>
      <c r="H61" s="42">
        <v>0</v>
      </c>
      <c r="I61" s="58">
        <v>0</v>
      </c>
      <c r="J61" s="65">
        <v>7120269</v>
      </c>
      <c r="K61" s="60">
        <v>1</v>
      </c>
      <c r="L61" s="44">
        <v>7120269</v>
      </c>
      <c r="M61" s="62">
        <v>6.369949182340108E-2</v>
      </c>
      <c r="N61" s="35"/>
    </row>
    <row r="62" spans="1:14">
      <c r="A62" s="113" t="s">
        <v>60</v>
      </c>
      <c r="B62" s="575">
        <v>0</v>
      </c>
      <c r="C62" s="563">
        <v>0</v>
      </c>
      <c r="D62" s="587">
        <v>0</v>
      </c>
      <c r="E62" s="579">
        <v>0</v>
      </c>
      <c r="F62" s="577">
        <v>0</v>
      </c>
      <c r="G62" s="581">
        <v>0</v>
      </c>
      <c r="H62" s="42">
        <v>0</v>
      </c>
      <c r="I62" s="58">
        <v>0</v>
      </c>
      <c r="J62" s="65">
        <v>0</v>
      </c>
      <c r="K62" s="60">
        <v>0</v>
      </c>
      <c r="L62" s="44">
        <v>0</v>
      </c>
      <c r="M62" s="62">
        <v>0</v>
      </c>
      <c r="N62" s="35"/>
    </row>
    <row r="63" spans="1:14">
      <c r="A63" s="89" t="s">
        <v>61</v>
      </c>
      <c r="B63" s="575">
        <v>0</v>
      </c>
      <c r="C63" s="563">
        <v>0</v>
      </c>
      <c r="D63" s="587">
        <v>424869</v>
      </c>
      <c r="E63" s="579">
        <v>1</v>
      </c>
      <c r="F63" s="577">
        <v>424869</v>
      </c>
      <c r="G63" s="581">
        <v>3.5084953070595878E-3</v>
      </c>
      <c r="H63" s="42">
        <v>0</v>
      </c>
      <c r="I63" s="58">
        <v>0</v>
      </c>
      <c r="J63" s="65">
        <v>300425</v>
      </c>
      <c r="K63" s="60">
        <v>1</v>
      </c>
      <c r="L63" s="44">
        <v>300425</v>
      </c>
      <c r="M63" s="62">
        <v>2.6876680966751777E-3</v>
      </c>
      <c r="N63" s="35"/>
    </row>
    <row r="64" spans="1:14">
      <c r="A64" s="88" t="s">
        <v>62</v>
      </c>
      <c r="B64" s="575">
        <v>623439</v>
      </c>
      <c r="C64" s="563">
        <v>0.35304180797743029</v>
      </c>
      <c r="D64" s="587">
        <v>1142468</v>
      </c>
      <c r="E64" s="579">
        <v>0.25161134879353109</v>
      </c>
      <c r="F64" s="577">
        <v>1765907</v>
      </c>
      <c r="G64" s="581">
        <v>1.4582557028645714E-2</v>
      </c>
      <c r="H64" s="42">
        <v>4540606</v>
      </c>
      <c r="I64" s="58">
        <v>0.86321765352482294</v>
      </c>
      <c r="J64" s="65">
        <v>719488</v>
      </c>
      <c r="K64" s="60">
        <v>0.13678234647517706</v>
      </c>
      <c r="L64" s="44">
        <v>5260094</v>
      </c>
      <c r="M64" s="62">
        <v>4.7057957324831562E-2</v>
      </c>
      <c r="N64" s="35"/>
    </row>
    <row r="65" spans="1:14" s="85" customFormat="1" ht="45">
      <c r="A65" s="114" t="s">
        <v>63</v>
      </c>
      <c r="B65" s="602">
        <v>34248650</v>
      </c>
      <c r="C65" s="567">
        <v>0.59505149570134364</v>
      </c>
      <c r="D65" s="603">
        <v>23307125</v>
      </c>
      <c r="E65" s="599">
        <v>0.54212943214369047</v>
      </c>
      <c r="F65" s="602">
        <v>57555775</v>
      </c>
      <c r="G65" s="598">
        <v>0.47528571508318457</v>
      </c>
      <c r="H65" s="90">
        <v>42991809</v>
      </c>
      <c r="I65" s="81">
        <v>0.66823790002882211</v>
      </c>
      <c r="J65" s="91">
        <v>21344274</v>
      </c>
      <c r="K65" s="82">
        <v>0.33176209997117789</v>
      </c>
      <c r="L65" s="90">
        <v>64336083</v>
      </c>
      <c r="M65" s="83">
        <v>0.57556474242871347</v>
      </c>
      <c r="N65" s="84"/>
    </row>
    <row r="66" spans="1:14" ht="45">
      <c r="A66" s="24" t="s">
        <v>64</v>
      </c>
      <c r="B66" s="582"/>
      <c r="C66" s="591" t="s">
        <v>4</v>
      </c>
      <c r="D66" s="587"/>
      <c r="E66" s="592" t="s">
        <v>4</v>
      </c>
      <c r="F66" s="577"/>
      <c r="G66" s="593" t="s">
        <v>4</v>
      </c>
      <c r="H66" s="63"/>
      <c r="I66" s="74" t="s">
        <v>4</v>
      </c>
      <c r="J66" s="65"/>
      <c r="K66" s="75" t="s">
        <v>4</v>
      </c>
      <c r="L66" s="44"/>
      <c r="M66" s="76" t="s">
        <v>4</v>
      </c>
    </row>
    <row r="67" spans="1:14">
      <c r="A67" s="115" t="s">
        <v>65</v>
      </c>
      <c r="B67" s="5">
        <v>0</v>
      </c>
      <c r="C67" s="52">
        <v>0</v>
      </c>
      <c r="D67" s="59">
        <v>0</v>
      </c>
      <c r="E67" s="54">
        <v>0</v>
      </c>
      <c r="F67" s="69">
        <v>0</v>
      </c>
      <c r="G67" s="56">
        <v>0</v>
      </c>
      <c r="H67" s="5">
        <v>0</v>
      </c>
      <c r="I67" s="52">
        <v>0</v>
      </c>
      <c r="J67" s="59">
        <v>0</v>
      </c>
      <c r="K67" s="54">
        <v>0</v>
      </c>
      <c r="L67" s="69">
        <v>0</v>
      </c>
      <c r="M67" s="56">
        <v>0</v>
      </c>
    </row>
    <row r="68" spans="1:14">
      <c r="A68" s="41" t="s">
        <v>66</v>
      </c>
      <c r="B68" s="575">
        <v>0</v>
      </c>
      <c r="C68" s="563">
        <v>0</v>
      </c>
      <c r="D68" s="587">
        <v>0</v>
      </c>
      <c r="E68" s="579">
        <v>0</v>
      </c>
      <c r="F68" s="577">
        <v>0</v>
      </c>
      <c r="G68" s="581">
        <v>0</v>
      </c>
      <c r="H68" s="42">
        <v>0</v>
      </c>
      <c r="I68" s="58">
        <v>0</v>
      </c>
      <c r="J68" s="65">
        <v>0</v>
      </c>
      <c r="K68" s="60">
        <v>0</v>
      </c>
      <c r="L68" s="44">
        <v>0</v>
      </c>
      <c r="M68" s="62">
        <v>0</v>
      </c>
    </row>
    <row r="69" spans="1:14" ht="45">
      <c r="A69" s="116" t="s">
        <v>67</v>
      </c>
      <c r="B69" s="582"/>
      <c r="C69" s="591" t="s">
        <v>4</v>
      </c>
      <c r="D69" s="587"/>
      <c r="E69" s="592" t="s">
        <v>4</v>
      </c>
      <c r="F69" s="577"/>
      <c r="G69" s="593" t="s">
        <v>4</v>
      </c>
      <c r="H69" s="63"/>
      <c r="I69" s="74" t="s">
        <v>4</v>
      </c>
      <c r="J69" s="65"/>
      <c r="K69" s="75" t="s">
        <v>4</v>
      </c>
      <c r="L69" s="44"/>
      <c r="M69" s="76" t="s">
        <v>4</v>
      </c>
    </row>
    <row r="70" spans="1:14">
      <c r="A70" s="89" t="s">
        <v>68</v>
      </c>
      <c r="B70" s="5">
        <v>0</v>
      </c>
      <c r="C70" s="52">
        <v>0</v>
      </c>
      <c r="D70" s="59">
        <v>16376367</v>
      </c>
      <c r="E70" s="54">
        <v>1</v>
      </c>
      <c r="F70" s="69">
        <v>16376367</v>
      </c>
      <c r="G70" s="56">
        <v>0.13523322898631226</v>
      </c>
      <c r="H70" s="5">
        <v>0</v>
      </c>
      <c r="I70" s="52">
        <v>0</v>
      </c>
      <c r="J70" s="59">
        <v>13900000</v>
      </c>
      <c r="K70" s="54">
        <v>1</v>
      </c>
      <c r="L70" s="69">
        <v>13900000</v>
      </c>
      <c r="M70" s="56">
        <v>0.12435245583351907</v>
      </c>
    </row>
    <row r="71" spans="1:14">
      <c r="A71" s="41" t="s">
        <v>69</v>
      </c>
      <c r="B71" s="575">
        <v>0</v>
      </c>
      <c r="C71" s="563">
        <v>0</v>
      </c>
      <c r="D71" s="587">
        <v>3470407</v>
      </c>
      <c r="E71" s="579">
        <v>1</v>
      </c>
      <c r="F71" s="577">
        <v>3470407</v>
      </c>
      <c r="G71" s="581">
        <v>2.865802558691442E-2</v>
      </c>
      <c r="H71" s="42">
        <v>0</v>
      </c>
      <c r="I71" s="58">
        <v>0</v>
      </c>
      <c r="J71" s="65">
        <v>1303861</v>
      </c>
      <c r="K71" s="60">
        <v>1</v>
      </c>
      <c r="L71" s="44">
        <v>1303861</v>
      </c>
      <c r="M71" s="62">
        <v>1.1664627152197699E-2</v>
      </c>
    </row>
    <row r="72" spans="1:14" s="85" customFormat="1" ht="45">
      <c r="A72" s="86" t="s">
        <v>70</v>
      </c>
      <c r="B72" s="620">
        <v>0</v>
      </c>
      <c r="C72" s="567">
        <v>0</v>
      </c>
      <c r="D72" s="607">
        <v>19846774</v>
      </c>
      <c r="E72" s="599">
        <v>1</v>
      </c>
      <c r="F72" s="615">
        <v>19846774</v>
      </c>
      <c r="G72" s="721">
        <v>0.16389125457322667</v>
      </c>
      <c r="H72" s="117">
        <v>0</v>
      </c>
      <c r="I72" s="81">
        <v>0</v>
      </c>
      <c r="J72" s="118">
        <v>15203861</v>
      </c>
      <c r="K72" s="82">
        <v>1</v>
      </c>
      <c r="L72" s="128">
        <v>15203861</v>
      </c>
      <c r="M72" s="83">
        <v>0.13601708298571677</v>
      </c>
    </row>
    <row r="73" spans="1:14" s="85" customFormat="1" ht="45">
      <c r="A73" s="86" t="s">
        <v>71</v>
      </c>
      <c r="B73" s="620">
        <v>0</v>
      </c>
      <c r="C73" s="599">
        <v>0</v>
      </c>
      <c r="D73" s="606">
        <v>0</v>
      </c>
      <c r="E73" s="599">
        <v>0</v>
      </c>
      <c r="F73" s="722">
        <v>0</v>
      </c>
      <c r="G73" s="598">
        <v>0</v>
      </c>
      <c r="H73" s="117">
        <v>0</v>
      </c>
      <c r="I73" s="82">
        <v>0</v>
      </c>
      <c r="J73" s="94">
        <v>0</v>
      </c>
      <c r="K73" s="82">
        <v>0</v>
      </c>
      <c r="L73" s="129">
        <v>0</v>
      </c>
      <c r="M73" s="83">
        <v>0</v>
      </c>
    </row>
    <row r="74" spans="1:14" s="85" customFormat="1" ht="45.75" thickBot="1">
      <c r="A74" s="119" t="s">
        <v>72</v>
      </c>
      <c r="B74" s="120">
        <v>77943313</v>
      </c>
      <c r="C74" s="623">
        <v>0.64364250598932038</v>
      </c>
      <c r="D74" s="120">
        <v>43153899</v>
      </c>
      <c r="E74" s="624">
        <v>0.35635749401067962</v>
      </c>
      <c r="F74" s="120">
        <v>121097212</v>
      </c>
      <c r="G74" s="625">
        <v>1</v>
      </c>
      <c r="H74" s="120">
        <v>75230920</v>
      </c>
      <c r="I74" s="121">
        <v>0.67303234939676315</v>
      </c>
      <c r="J74" s="120">
        <v>36548135</v>
      </c>
      <c r="K74" s="122">
        <v>0.3269676506032369</v>
      </c>
      <c r="L74" s="120">
        <v>111779055</v>
      </c>
      <c r="M74" s="123">
        <v>1</v>
      </c>
    </row>
    <row r="75" spans="1:14" ht="45" thickTop="1">
      <c r="A75" s="124"/>
      <c r="B75" s="2"/>
      <c r="C75" s="4"/>
      <c r="D75" s="2"/>
      <c r="E75" s="4"/>
      <c r="F75" s="2"/>
      <c r="G75" s="4"/>
      <c r="H75" s="2"/>
      <c r="I75" s="4"/>
      <c r="J75" s="2"/>
      <c r="K75" s="4"/>
      <c r="L75" s="2"/>
      <c r="M75" s="4"/>
    </row>
    <row r="76" spans="1:14">
      <c r="A76" s="4" t="s">
        <v>4</v>
      </c>
      <c r="B76" s="2"/>
      <c r="C76" s="4"/>
      <c r="D76" s="2"/>
      <c r="E76" s="4"/>
      <c r="F76" s="2"/>
      <c r="G76" s="4"/>
      <c r="H76" s="2"/>
      <c r="I76" s="4"/>
      <c r="J76" s="2"/>
      <c r="K76" s="4"/>
      <c r="L76" s="2"/>
      <c r="M76" s="4"/>
    </row>
    <row r="77" spans="1:14">
      <c r="A77" s="4" t="s">
        <v>73</v>
      </c>
      <c r="B77" s="2"/>
      <c r="C77" s="4"/>
      <c r="D77" s="2"/>
      <c r="E77" s="4"/>
      <c r="F77" s="2"/>
      <c r="G77" s="4"/>
      <c r="H77" s="2"/>
      <c r="I77" s="4"/>
      <c r="J77" s="2"/>
      <c r="K77" s="4"/>
      <c r="L77" s="2"/>
      <c r="M77" s="4"/>
    </row>
  </sheetData>
  <pageMargins left="0.28999999999999998" right="0.26" top="0.45" bottom="0.3" header="0.3" footer="0.54"/>
  <pageSetup scale="17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7"/>
  <sheetViews>
    <sheetView topLeftCell="A19" zoomScale="30" zoomScaleNormal="30" workbookViewId="0">
      <selection activeCell="G24" sqref="G24"/>
    </sheetView>
  </sheetViews>
  <sheetFormatPr defaultColWidth="12.42578125" defaultRowHeight="15"/>
  <cols>
    <col min="1" max="1" width="186.7109375" style="338" customWidth="1"/>
    <col min="2" max="2" width="56.42578125" style="339" customWidth="1"/>
    <col min="3" max="3" width="45.5703125" style="338" customWidth="1"/>
    <col min="4" max="4" width="45.5703125" style="339" customWidth="1"/>
    <col min="5" max="5" width="45.5703125" style="338" customWidth="1"/>
    <col min="6" max="6" width="45.5703125" style="339" customWidth="1"/>
    <col min="7" max="7" width="45.5703125" style="338" customWidth="1"/>
    <col min="8" max="8" width="54.7109375" style="339" customWidth="1"/>
    <col min="9" max="9" width="45.5703125" style="338" customWidth="1"/>
    <col min="10" max="10" width="45.5703125" style="339" customWidth="1"/>
    <col min="11" max="11" width="45.5703125" style="338" customWidth="1"/>
    <col min="12" max="12" width="45.5703125" style="339" customWidth="1"/>
    <col min="13" max="13" width="45.5703125" style="338" customWidth="1"/>
    <col min="14" max="256" width="12.42578125" style="338"/>
    <col min="257" max="257" width="186.7109375" style="338" customWidth="1"/>
    <col min="258" max="258" width="56.42578125" style="338" customWidth="1"/>
    <col min="259" max="263" width="45.5703125" style="338" customWidth="1"/>
    <col min="264" max="264" width="54.7109375" style="338" customWidth="1"/>
    <col min="265" max="269" width="45.5703125" style="338" customWidth="1"/>
    <col min="270" max="512" width="12.42578125" style="338"/>
    <col min="513" max="513" width="186.7109375" style="338" customWidth="1"/>
    <col min="514" max="514" width="56.42578125" style="338" customWidth="1"/>
    <col min="515" max="519" width="45.5703125" style="338" customWidth="1"/>
    <col min="520" max="520" width="54.7109375" style="338" customWidth="1"/>
    <col min="521" max="525" width="45.5703125" style="338" customWidth="1"/>
    <col min="526" max="768" width="12.42578125" style="338"/>
    <col min="769" max="769" width="186.7109375" style="338" customWidth="1"/>
    <col min="770" max="770" width="56.42578125" style="338" customWidth="1"/>
    <col min="771" max="775" width="45.5703125" style="338" customWidth="1"/>
    <col min="776" max="776" width="54.7109375" style="338" customWidth="1"/>
    <col min="777" max="781" width="45.5703125" style="338" customWidth="1"/>
    <col min="782" max="1024" width="12.42578125" style="338"/>
    <col min="1025" max="1025" width="186.7109375" style="338" customWidth="1"/>
    <col min="1026" max="1026" width="56.42578125" style="338" customWidth="1"/>
    <col min="1027" max="1031" width="45.5703125" style="338" customWidth="1"/>
    <col min="1032" max="1032" width="54.7109375" style="338" customWidth="1"/>
    <col min="1033" max="1037" width="45.5703125" style="338" customWidth="1"/>
    <col min="1038" max="1280" width="12.42578125" style="338"/>
    <col min="1281" max="1281" width="186.7109375" style="338" customWidth="1"/>
    <col min="1282" max="1282" width="56.42578125" style="338" customWidth="1"/>
    <col min="1283" max="1287" width="45.5703125" style="338" customWidth="1"/>
    <col min="1288" max="1288" width="54.7109375" style="338" customWidth="1"/>
    <col min="1289" max="1293" width="45.5703125" style="338" customWidth="1"/>
    <col min="1294" max="1536" width="12.42578125" style="338"/>
    <col min="1537" max="1537" width="186.7109375" style="338" customWidth="1"/>
    <col min="1538" max="1538" width="56.42578125" style="338" customWidth="1"/>
    <col min="1539" max="1543" width="45.5703125" style="338" customWidth="1"/>
    <col min="1544" max="1544" width="54.7109375" style="338" customWidth="1"/>
    <col min="1545" max="1549" width="45.5703125" style="338" customWidth="1"/>
    <col min="1550" max="1792" width="12.42578125" style="338"/>
    <col min="1793" max="1793" width="186.7109375" style="338" customWidth="1"/>
    <col min="1794" max="1794" width="56.42578125" style="338" customWidth="1"/>
    <col min="1795" max="1799" width="45.5703125" style="338" customWidth="1"/>
    <col min="1800" max="1800" width="54.7109375" style="338" customWidth="1"/>
    <col min="1801" max="1805" width="45.5703125" style="338" customWidth="1"/>
    <col min="1806" max="2048" width="12.42578125" style="338"/>
    <col min="2049" max="2049" width="186.7109375" style="338" customWidth="1"/>
    <col min="2050" max="2050" width="56.42578125" style="338" customWidth="1"/>
    <col min="2051" max="2055" width="45.5703125" style="338" customWidth="1"/>
    <col min="2056" max="2056" width="54.7109375" style="338" customWidth="1"/>
    <col min="2057" max="2061" width="45.5703125" style="338" customWidth="1"/>
    <col min="2062" max="2304" width="12.42578125" style="338"/>
    <col min="2305" max="2305" width="186.7109375" style="338" customWidth="1"/>
    <col min="2306" max="2306" width="56.42578125" style="338" customWidth="1"/>
    <col min="2307" max="2311" width="45.5703125" style="338" customWidth="1"/>
    <col min="2312" max="2312" width="54.7109375" style="338" customWidth="1"/>
    <col min="2313" max="2317" width="45.5703125" style="338" customWidth="1"/>
    <col min="2318" max="2560" width="12.42578125" style="338"/>
    <col min="2561" max="2561" width="186.7109375" style="338" customWidth="1"/>
    <col min="2562" max="2562" width="56.42578125" style="338" customWidth="1"/>
    <col min="2563" max="2567" width="45.5703125" style="338" customWidth="1"/>
    <col min="2568" max="2568" width="54.7109375" style="338" customWidth="1"/>
    <col min="2569" max="2573" width="45.5703125" style="338" customWidth="1"/>
    <col min="2574" max="2816" width="12.42578125" style="338"/>
    <col min="2817" max="2817" width="186.7109375" style="338" customWidth="1"/>
    <col min="2818" max="2818" width="56.42578125" style="338" customWidth="1"/>
    <col min="2819" max="2823" width="45.5703125" style="338" customWidth="1"/>
    <col min="2824" max="2824" width="54.7109375" style="338" customWidth="1"/>
    <col min="2825" max="2829" width="45.5703125" style="338" customWidth="1"/>
    <col min="2830" max="3072" width="12.42578125" style="338"/>
    <col min="3073" max="3073" width="186.7109375" style="338" customWidth="1"/>
    <col min="3074" max="3074" width="56.42578125" style="338" customWidth="1"/>
    <col min="3075" max="3079" width="45.5703125" style="338" customWidth="1"/>
    <col min="3080" max="3080" width="54.7109375" style="338" customWidth="1"/>
    <col min="3081" max="3085" width="45.5703125" style="338" customWidth="1"/>
    <col min="3086" max="3328" width="12.42578125" style="338"/>
    <col min="3329" max="3329" width="186.7109375" style="338" customWidth="1"/>
    <col min="3330" max="3330" width="56.42578125" style="338" customWidth="1"/>
    <col min="3331" max="3335" width="45.5703125" style="338" customWidth="1"/>
    <col min="3336" max="3336" width="54.7109375" style="338" customWidth="1"/>
    <col min="3337" max="3341" width="45.5703125" style="338" customWidth="1"/>
    <col min="3342" max="3584" width="12.42578125" style="338"/>
    <col min="3585" max="3585" width="186.7109375" style="338" customWidth="1"/>
    <col min="3586" max="3586" width="56.42578125" style="338" customWidth="1"/>
    <col min="3587" max="3591" width="45.5703125" style="338" customWidth="1"/>
    <col min="3592" max="3592" width="54.7109375" style="338" customWidth="1"/>
    <col min="3593" max="3597" width="45.5703125" style="338" customWidth="1"/>
    <col min="3598" max="3840" width="12.42578125" style="338"/>
    <col min="3841" max="3841" width="186.7109375" style="338" customWidth="1"/>
    <col min="3842" max="3842" width="56.42578125" style="338" customWidth="1"/>
    <col min="3843" max="3847" width="45.5703125" style="338" customWidth="1"/>
    <col min="3848" max="3848" width="54.7109375" style="338" customWidth="1"/>
    <col min="3849" max="3853" width="45.5703125" style="338" customWidth="1"/>
    <col min="3854" max="4096" width="12.42578125" style="338"/>
    <col min="4097" max="4097" width="186.7109375" style="338" customWidth="1"/>
    <col min="4098" max="4098" width="56.42578125" style="338" customWidth="1"/>
    <col min="4099" max="4103" width="45.5703125" style="338" customWidth="1"/>
    <col min="4104" max="4104" width="54.7109375" style="338" customWidth="1"/>
    <col min="4105" max="4109" width="45.5703125" style="338" customWidth="1"/>
    <col min="4110" max="4352" width="12.42578125" style="338"/>
    <col min="4353" max="4353" width="186.7109375" style="338" customWidth="1"/>
    <col min="4354" max="4354" width="56.42578125" style="338" customWidth="1"/>
    <col min="4355" max="4359" width="45.5703125" style="338" customWidth="1"/>
    <col min="4360" max="4360" width="54.7109375" style="338" customWidth="1"/>
    <col min="4361" max="4365" width="45.5703125" style="338" customWidth="1"/>
    <col min="4366" max="4608" width="12.42578125" style="338"/>
    <col min="4609" max="4609" width="186.7109375" style="338" customWidth="1"/>
    <col min="4610" max="4610" width="56.42578125" style="338" customWidth="1"/>
    <col min="4611" max="4615" width="45.5703125" style="338" customWidth="1"/>
    <col min="4616" max="4616" width="54.7109375" style="338" customWidth="1"/>
    <col min="4617" max="4621" width="45.5703125" style="338" customWidth="1"/>
    <col min="4622" max="4864" width="12.42578125" style="338"/>
    <col min="4865" max="4865" width="186.7109375" style="338" customWidth="1"/>
    <col min="4866" max="4866" width="56.42578125" style="338" customWidth="1"/>
    <col min="4867" max="4871" width="45.5703125" style="338" customWidth="1"/>
    <col min="4872" max="4872" width="54.7109375" style="338" customWidth="1"/>
    <col min="4873" max="4877" width="45.5703125" style="338" customWidth="1"/>
    <col min="4878" max="5120" width="12.42578125" style="338"/>
    <col min="5121" max="5121" width="186.7109375" style="338" customWidth="1"/>
    <col min="5122" max="5122" width="56.42578125" style="338" customWidth="1"/>
    <col min="5123" max="5127" width="45.5703125" style="338" customWidth="1"/>
    <col min="5128" max="5128" width="54.7109375" style="338" customWidth="1"/>
    <col min="5129" max="5133" width="45.5703125" style="338" customWidth="1"/>
    <col min="5134" max="5376" width="12.42578125" style="338"/>
    <col min="5377" max="5377" width="186.7109375" style="338" customWidth="1"/>
    <col min="5378" max="5378" width="56.42578125" style="338" customWidth="1"/>
    <col min="5379" max="5383" width="45.5703125" style="338" customWidth="1"/>
    <col min="5384" max="5384" width="54.7109375" style="338" customWidth="1"/>
    <col min="5385" max="5389" width="45.5703125" style="338" customWidth="1"/>
    <col min="5390" max="5632" width="12.42578125" style="338"/>
    <col min="5633" max="5633" width="186.7109375" style="338" customWidth="1"/>
    <col min="5634" max="5634" width="56.42578125" style="338" customWidth="1"/>
    <col min="5635" max="5639" width="45.5703125" style="338" customWidth="1"/>
    <col min="5640" max="5640" width="54.7109375" style="338" customWidth="1"/>
    <col min="5641" max="5645" width="45.5703125" style="338" customWidth="1"/>
    <col min="5646" max="5888" width="12.42578125" style="338"/>
    <col min="5889" max="5889" width="186.7109375" style="338" customWidth="1"/>
    <col min="5890" max="5890" width="56.42578125" style="338" customWidth="1"/>
    <col min="5891" max="5895" width="45.5703125" style="338" customWidth="1"/>
    <col min="5896" max="5896" width="54.7109375" style="338" customWidth="1"/>
    <col min="5897" max="5901" width="45.5703125" style="338" customWidth="1"/>
    <col min="5902" max="6144" width="12.42578125" style="338"/>
    <col min="6145" max="6145" width="186.7109375" style="338" customWidth="1"/>
    <col min="6146" max="6146" width="56.42578125" style="338" customWidth="1"/>
    <col min="6147" max="6151" width="45.5703125" style="338" customWidth="1"/>
    <col min="6152" max="6152" width="54.7109375" style="338" customWidth="1"/>
    <col min="6153" max="6157" width="45.5703125" style="338" customWidth="1"/>
    <col min="6158" max="6400" width="12.42578125" style="338"/>
    <col min="6401" max="6401" width="186.7109375" style="338" customWidth="1"/>
    <col min="6402" max="6402" width="56.42578125" style="338" customWidth="1"/>
    <col min="6403" max="6407" width="45.5703125" style="338" customWidth="1"/>
    <col min="6408" max="6408" width="54.7109375" style="338" customWidth="1"/>
    <col min="6409" max="6413" width="45.5703125" style="338" customWidth="1"/>
    <col min="6414" max="6656" width="12.42578125" style="338"/>
    <col min="6657" max="6657" width="186.7109375" style="338" customWidth="1"/>
    <col min="6658" max="6658" width="56.42578125" style="338" customWidth="1"/>
    <col min="6659" max="6663" width="45.5703125" style="338" customWidth="1"/>
    <col min="6664" max="6664" width="54.7109375" style="338" customWidth="1"/>
    <col min="6665" max="6669" width="45.5703125" style="338" customWidth="1"/>
    <col min="6670" max="6912" width="12.42578125" style="338"/>
    <col min="6913" max="6913" width="186.7109375" style="338" customWidth="1"/>
    <col min="6914" max="6914" width="56.42578125" style="338" customWidth="1"/>
    <col min="6915" max="6919" width="45.5703125" style="338" customWidth="1"/>
    <col min="6920" max="6920" width="54.7109375" style="338" customWidth="1"/>
    <col min="6921" max="6925" width="45.5703125" style="338" customWidth="1"/>
    <col min="6926" max="7168" width="12.42578125" style="338"/>
    <col min="7169" max="7169" width="186.7109375" style="338" customWidth="1"/>
    <col min="7170" max="7170" width="56.42578125" style="338" customWidth="1"/>
    <col min="7171" max="7175" width="45.5703125" style="338" customWidth="1"/>
    <col min="7176" max="7176" width="54.7109375" style="338" customWidth="1"/>
    <col min="7177" max="7181" width="45.5703125" style="338" customWidth="1"/>
    <col min="7182" max="7424" width="12.42578125" style="338"/>
    <col min="7425" max="7425" width="186.7109375" style="338" customWidth="1"/>
    <col min="7426" max="7426" width="56.42578125" style="338" customWidth="1"/>
    <col min="7427" max="7431" width="45.5703125" style="338" customWidth="1"/>
    <col min="7432" max="7432" width="54.7109375" style="338" customWidth="1"/>
    <col min="7433" max="7437" width="45.5703125" style="338" customWidth="1"/>
    <col min="7438" max="7680" width="12.42578125" style="338"/>
    <col min="7681" max="7681" width="186.7109375" style="338" customWidth="1"/>
    <col min="7682" max="7682" width="56.42578125" style="338" customWidth="1"/>
    <col min="7683" max="7687" width="45.5703125" style="338" customWidth="1"/>
    <col min="7688" max="7688" width="54.7109375" style="338" customWidth="1"/>
    <col min="7689" max="7693" width="45.5703125" style="338" customWidth="1"/>
    <col min="7694" max="7936" width="12.42578125" style="338"/>
    <col min="7937" max="7937" width="186.7109375" style="338" customWidth="1"/>
    <col min="7938" max="7938" width="56.42578125" style="338" customWidth="1"/>
    <col min="7939" max="7943" width="45.5703125" style="338" customWidth="1"/>
    <col min="7944" max="7944" width="54.7109375" style="338" customWidth="1"/>
    <col min="7945" max="7949" width="45.5703125" style="338" customWidth="1"/>
    <col min="7950" max="8192" width="12.42578125" style="338"/>
    <col min="8193" max="8193" width="186.7109375" style="338" customWidth="1"/>
    <col min="8194" max="8194" width="56.42578125" style="338" customWidth="1"/>
    <col min="8195" max="8199" width="45.5703125" style="338" customWidth="1"/>
    <col min="8200" max="8200" width="54.7109375" style="338" customWidth="1"/>
    <col min="8201" max="8205" width="45.5703125" style="338" customWidth="1"/>
    <col min="8206" max="8448" width="12.42578125" style="338"/>
    <col min="8449" max="8449" width="186.7109375" style="338" customWidth="1"/>
    <col min="8450" max="8450" width="56.42578125" style="338" customWidth="1"/>
    <col min="8451" max="8455" width="45.5703125" style="338" customWidth="1"/>
    <col min="8456" max="8456" width="54.7109375" style="338" customWidth="1"/>
    <col min="8457" max="8461" width="45.5703125" style="338" customWidth="1"/>
    <col min="8462" max="8704" width="12.42578125" style="338"/>
    <col min="8705" max="8705" width="186.7109375" style="338" customWidth="1"/>
    <col min="8706" max="8706" width="56.42578125" style="338" customWidth="1"/>
    <col min="8707" max="8711" width="45.5703125" style="338" customWidth="1"/>
    <col min="8712" max="8712" width="54.7109375" style="338" customWidth="1"/>
    <col min="8713" max="8717" width="45.5703125" style="338" customWidth="1"/>
    <col min="8718" max="8960" width="12.42578125" style="338"/>
    <col min="8961" max="8961" width="186.7109375" style="338" customWidth="1"/>
    <col min="8962" max="8962" width="56.42578125" style="338" customWidth="1"/>
    <col min="8963" max="8967" width="45.5703125" style="338" customWidth="1"/>
    <col min="8968" max="8968" width="54.7109375" style="338" customWidth="1"/>
    <col min="8969" max="8973" width="45.5703125" style="338" customWidth="1"/>
    <col min="8974" max="9216" width="12.42578125" style="338"/>
    <col min="9217" max="9217" width="186.7109375" style="338" customWidth="1"/>
    <col min="9218" max="9218" width="56.42578125" style="338" customWidth="1"/>
    <col min="9219" max="9223" width="45.5703125" style="338" customWidth="1"/>
    <col min="9224" max="9224" width="54.7109375" style="338" customWidth="1"/>
    <col min="9225" max="9229" width="45.5703125" style="338" customWidth="1"/>
    <col min="9230" max="9472" width="12.42578125" style="338"/>
    <col min="9473" max="9473" width="186.7109375" style="338" customWidth="1"/>
    <col min="9474" max="9474" width="56.42578125" style="338" customWidth="1"/>
    <col min="9475" max="9479" width="45.5703125" style="338" customWidth="1"/>
    <col min="9480" max="9480" width="54.7109375" style="338" customWidth="1"/>
    <col min="9481" max="9485" width="45.5703125" style="338" customWidth="1"/>
    <col min="9486" max="9728" width="12.42578125" style="338"/>
    <col min="9729" max="9729" width="186.7109375" style="338" customWidth="1"/>
    <col min="9730" max="9730" width="56.42578125" style="338" customWidth="1"/>
    <col min="9731" max="9735" width="45.5703125" style="338" customWidth="1"/>
    <col min="9736" max="9736" width="54.7109375" style="338" customWidth="1"/>
    <col min="9737" max="9741" width="45.5703125" style="338" customWidth="1"/>
    <col min="9742" max="9984" width="12.42578125" style="338"/>
    <col min="9985" max="9985" width="186.7109375" style="338" customWidth="1"/>
    <col min="9986" max="9986" width="56.42578125" style="338" customWidth="1"/>
    <col min="9987" max="9991" width="45.5703125" style="338" customWidth="1"/>
    <col min="9992" max="9992" width="54.7109375" style="338" customWidth="1"/>
    <col min="9993" max="9997" width="45.5703125" style="338" customWidth="1"/>
    <col min="9998" max="10240" width="12.42578125" style="338"/>
    <col min="10241" max="10241" width="186.7109375" style="338" customWidth="1"/>
    <col min="10242" max="10242" width="56.42578125" style="338" customWidth="1"/>
    <col min="10243" max="10247" width="45.5703125" style="338" customWidth="1"/>
    <col min="10248" max="10248" width="54.7109375" style="338" customWidth="1"/>
    <col min="10249" max="10253" width="45.5703125" style="338" customWidth="1"/>
    <col min="10254" max="10496" width="12.42578125" style="338"/>
    <col min="10497" max="10497" width="186.7109375" style="338" customWidth="1"/>
    <col min="10498" max="10498" width="56.42578125" style="338" customWidth="1"/>
    <col min="10499" max="10503" width="45.5703125" style="338" customWidth="1"/>
    <col min="10504" max="10504" width="54.7109375" style="338" customWidth="1"/>
    <col min="10505" max="10509" width="45.5703125" style="338" customWidth="1"/>
    <col min="10510" max="10752" width="12.42578125" style="338"/>
    <col min="10753" max="10753" width="186.7109375" style="338" customWidth="1"/>
    <col min="10754" max="10754" width="56.42578125" style="338" customWidth="1"/>
    <col min="10755" max="10759" width="45.5703125" style="338" customWidth="1"/>
    <col min="10760" max="10760" width="54.7109375" style="338" customWidth="1"/>
    <col min="10761" max="10765" width="45.5703125" style="338" customWidth="1"/>
    <col min="10766" max="11008" width="12.42578125" style="338"/>
    <col min="11009" max="11009" width="186.7109375" style="338" customWidth="1"/>
    <col min="11010" max="11010" width="56.42578125" style="338" customWidth="1"/>
    <col min="11011" max="11015" width="45.5703125" style="338" customWidth="1"/>
    <col min="11016" max="11016" width="54.7109375" style="338" customWidth="1"/>
    <col min="11017" max="11021" width="45.5703125" style="338" customWidth="1"/>
    <col min="11022" max="11264" width="12.42578125" style="338"/>
    <col min="11265" max="11265" width="186.7109375" style="338" customWidth="1"/>
    <col min="11266" max="11266" width="56.42578125" style="338" customWidth="1"/>
    <col min="11267" max="11271" width="45.5703125" style="338" customWidth="1"/>
    <col min="11272" max="11272" width="54.7109375" style="338" customWidth="1"/>
    <col min="11273" max="11277" width="45.5703125" style="338" customWidth="1"/>
    <col min="11278" max="11520" width="12.42578125" style="338"/>
    <col min="11521" max="11521" width="186.7109375" style="338" customWidth="1"/>
    <col min="11522" max="11522" width="56.42578125" style="338" customWidth="1"/>
    <col min="11523" max="11527" width="45.5703125" style="338" customWidth="1"/>
    <col min="11528" max="11528" width="54.7109375" style="338" customWidth="1"/>
    <col min="11529" max="11533" width="45.5703125" style="338" customWidth="1"/>
    <col min="11534" max="11776" width="12.42578125" style="338"/>
    <col min="11777" max="11777" width="186.7109375" style="338" customWidth="1"/>
    <col min="11778" max="11778" width="56.42578125" style="338" customWidth="1"/>
    <col min="11779" max="11783" width="45.5703125" style="338" customWidth="1"/>
    <col min="11784" max="11784" width="54.7109375" style="338" customWidth="1"/>
    <col min="11785" max="11789" width="45.5703125" style="338" customWidth="1"/>
    <col min="11790" max="12032" width="12.42578125" style="338"/>
    <col min="12033" max="12033" width="186.7109375" style="338" customWidth="1"/>
    <col min="12034" max="12034" width="56.42578125" style="338" customWidth="1"/>
    <col min="12035" max="12039" width="45.5703125" style="338" customWidth="1"/>
    <col min="12040" max="12040" width="54.7109375" style="338" customWidth="1"/>
    <col min="12041" max="12045" width="45.5703125" style="338" customWidth="1"/>
    <col min="12046" max="12288" width="12.42578125" style="338"/>
    <col min="12289" max="12289" width="186.7109375" style="338" customWidth="1"/>
    <col min="12290" max="12290" width="56.42578125" style="338" customWidth="1"/>
    <col min="12291" max="12295" width="45.5703125" style="338" customWidth="1"/>
    <col min="12296" max="12296" width="54.7109375" style="338" customWidth="1"/>
    <col min="12297" max="12301" width="45.5703125" style="338" customWidth="1"/>
    <col min="12302" max="12544" width="12.42578125" style="338"/>
    <col min="12545" max="12545" width="186.7109375" style="338" customWidth="1"/>
    <col min="12546" max="12546" width="56.42578125" style="338" customWidth="1"/>
    <col min="12547" max="12551" width="45.5703125" style="338" customWidth="1"/>
    <col min="12552" max="12552" width="54.7109375" style="338" customWidth="1"/>
    <col min="12553" max="12557" width="45.5703125" style="338" customWidth="1"/>
    <col min="12558" max="12800" width="12.42578125" style="338"/>
    <col min="12801" max="12801" width="186.7109375" style="338" customWidth="1"/>
    <col min="12802" max="12802" width="56.42578125" style="338" customWidth="1"/>
    <col min="12803" max="12807" width="45.5703125" style="338" customWidth="1"/>
    <col min="12808" max="12808" width="54.7109375" style="338" customWidth="1"/>
    <col min="12809" max="12813" width="45.5703125" style="338" customWidth="1"/>
    <col min="12814" max="13056" width="12.42578125" style="338"/>
    <col min="13057" max="13057" width="186.7109375" style="338" customWidth="1"/>
    <col min="13058" max="13058" width="56.42578125" style="338" customWidth="1"/>
    <col min="13059" max="13063" width="45.5703125" style="338" customWidth="1"/>
    <col min="13064" max="13064" width="54.7109375" style="338" customWidth="1"/>
    <col min="13065" max="13069" width="45.5703125" style="338" customWidth="1"/>
    <col min="13070" max="13312" width="12.42578125" style="338"/>
    <col min="13313" max="13313" width="186.7109375" style="338" customWidth="1"/>
    <col min="13314" max="13314" width="56.42578125" style="338" customWidth="1"/>
    <col min="13315" max="13319" width="45.5703125" style="338" customWidth="1"/>
    <col min="13320" max="13320" width="54.7109375" style="338" customWidth="1"/>
    <col min="13321" max="13325" width="45.5703125" style="338" customWidth="1"/>
    <col min="13326" max="13568" width="12.42578125" style="338"/>
    <col min="13569" max="13569" width="186.7109375" style="338" customWidth="1"/>
    <col min="13570" max="13570" width="56.42578125" style="338" customWidth="1"/>
    <col min="13571" max="13575" width="45.5703125" style="338" customWidth="1"/>
    <col min="13576" max="13576" width="54.7109375" style="338" customWidth="1"/>
    <col min="13577" max="13581" width="45.5703125" style="338" customWidth="1"/>
    <col min="13582" max="13824" width="12.42578125" style="338"/>
    <col min="13825" max="13825" width="186.7109375" style="338" customWidth="1"/>
    <col min="13826" max="13826" width="56.42578125" style="338" customWidth="1"/>
    <col min="13827" max="13831" width="45.5703125" style="338" customWidth="1"/>
    <col min="13832" max="13832" width="54.7109375" style="338" customWidth="1"/>
    <col min="13833" max="13837" width="45.5703125" style="338" customWidth="1"/>
    <col min="13838" max="14080" width="12.42578125" style="338"/>
    <col min="14081" max="14081" width="186.7109375" style="338" customWidth="1"/>
    <col min="14082" max="14082" width="56.42578125" style="338" customWidth="1"/>
    <col min="14083" max="14087" width="45.5703125" style="338" customWidth="1"/>
    <col min="14088" max="14088" width="54.7109375" style="338" customWidth="1"/>
    <col min="14089" max="14093" width="45.5703125" style="338" customWidth="1"/>
    <col min="14094" max="14336" width="12.42578125" style="338"/>
    <col min="14337" max="14337" width="186.7109375" style="338" customWidth="1"/>
    <col min="14338" max="14338" width="56.42578125" style="338" customWidth="1"/>
    <col min="14339" max="14343" width="45.5703125" style="338" customWidth="1"/>
    <col min="14344" max="14344" width="54.7109375" style="338" customWidth="1"/>
    <col min="14345" max="14349" width="45.5703125" style="338" customWidth="1"/>
    <col min="14350" max="14592" width="12.42578125" style="338"/>
    <col min="14593" max="14593" width="186.7109375" style="338" customWidth="1"/>
    <col min="14594" max="14594" width="56.42578125" style="338" customWidth="1"/>
    <col min="14595" max="14599" width="45.5703125" style="338" customWidth="1"/>
    <col min="14600" max="14600" width="54.7109375" style="338" customWidth="1"/>
    <col min="14601" max="14605" width="45.5703125" style="338" customWidth="1"/>
    <col min="14606" max="14848" width="12.42578125" style="338"/>
    <col min="14849" max="14849" width="186.7109375" style="338" customWidth="1"/>
    <col min="14850" max="14850" width="56.42578125" style="338" customWidth="1"/>
    <col min="14851" max="14855" width="45.5703125" style="338" customWidth="1"/>
    <col min="14856" max="14856" width="54.7109375" style="338" customWidth="1"/>
    <col min="14857" max="14861" width="45.5703125" style="338" customWidth="1"/>
    <col min="14862" max="15104" width="12.42578125" style="338"/>
    <col min="15105" max="15105" width="186.7109375" style="338" customWidth="1"/>
    <col min="15106" max="15106" width="56.42578125" style="338" customWidth="1"/>
    <col min="15107" max="15111" width="45.5703125" style="338" customWidth="1"/>
    <col min="15112" max="15112" width="54.7109375" style="338" customWidth="1"/>
    <col min="15113" max="15117" width="45.5703125" style="338" customWidth="1"/>
    <col min="15118" max="15360" width="12.42578125" style="338"/>
    <col min="15361" max="15361" width="186.7109375" style="338" customWidth="1"/>
    <col min="15362" max="15362" width="56.42578125" style="338" customWidth="1"/>
    <col min="15363" max="15367" width="45.5703125" style="338" customWidth="1"/>
    <col min="15368" max="15368" width="54.7109375" style="338" customWidth="1"/>
    <col min="15369" max="15373" width="45.5703125" style="338" customWidth="1"/>
    <col min="15374" max="15616" width="12.42578125" style="338"/>
    <col min="15617" max="15617" width="186.7109375" style="338" customWidth="1"/>
    <col min="15618" max="15618" width="56.42578125" style="338" customWidth="1"/>
    <col min="15619" max="15623" width="45.5703125" style="338" customWidth="1"/>
    <col min="15624" max="15624" width="54.7109375" style="338" customWidth="1"/>
    <col min="15625" max="15629" width="45.5703125" style="338" customWidth="1"/>
    <col min="15630" max="15872" width="12.42578125" style="338"/>
    <col min="15873" max="15873" width="186.7109375" style="338" customWidth="1"/>
    <col min="15874" max="15874" width="56.42578125" style="338" customWidth="1"/>
    <col min="15875" max="15879" width="45.5703125" style="338" customWidth="1"/>
    <col min="15880" max="15880" width="54.7109375" style="338" customWidth="1"/>
    <col min="15881" max="15885" width="45.5703125" style="338" customWidth="1"/>
    <col min="15886" max="16128" width="12.42578125" style="338"/>
    <col min="16129" max="16129" width="186.7109375" style="338" customWidth="1"/>
    <col min="16130" max="16130" width="56.42578125" style="338" customWidth="1"/>
    <col min="16131" max="16135" width="45.5703125" style="338" customWidth="1"/>
    <col min="16136" max="16136" width="54.7109375" style="338" customWidth="1"/>
    <col min="16137" max="16141" width="45.5703125" style="338" customWidth="1"/>
    <col min="16142" max="16384" width="12.42578125" style="338"/>
  </cols>
  <sheetData>
    <row r="1" spans="1:17" s="222" customFormat="1" ht="45">
      <c r="A1" s="212" t="s">
        <v>0</v>
      </c>
      <c r="B1" s="213"/>
      <c r="C1" s="214"/>
      <c r="D1" s="213"/>
      <c r="E1" s="215"/>
      <c r="F1" s="216"/>
      <c r="G1" s="215"/>
      <c r="H1" s="216"/>
      <c r="I1" s="217"/>
      <c r="J1" s="218" t="s">
        <v>1</v>
      </c>
      <c r="K1" s="219" t="s">
        <v>101</v>
      </c>
      <c r="L1" s="220"/>
      <c r="M1" s="219"/>
      <c r="N1" s="221"/>
      <c r="O1" s="221"/>
      <c r="P1" s="221"/>
      <c r="Q1" s="221"/>
    </row>
    <row r="2" spans="1:17" s="222" customFormat="1" ht="45">
      <c r="A2" s="212" t="s">
        <v>2</v>
      </c>
      <c r="B2" s="213"/>
      <c r="C2" s="214"/>
      <c r="D2" s="213"/>
      <c r="E2" s="214"/>
      <c r="F2" s="213"/>
      <c r="G2" s="214"/>
      <c r="H2" s="213"/>
      <c r="I2" s="214"/>
      <c r="J2" s="213"/>
      <c r="K2" s="214"/>
      <c r="L2" s="213"/>
      <c r="M2" s="215"/>
    </row>
    <row r="3" spans="1:17" s="222" customFormat="1" ht="45.75" thickBot="1">
      <c r="A3" s="223" t="s">
        <v>3</v>
      </c>
      <c r="B3" s="224"/>
      <c r="C3" s="225"/>
      <c r="D3" s="224"/>
      <c r="E3" s="225"/>
      <c r="F3" s="224"/>
      <c r="G3" s="225"/>
      <c r="H3" s="224"/>
      <c r="I3" s="225"/>
      <c r="J3" s="224"/>
      <c r="K3" s="225"/>
      <c r="L3" s="224"/>
      <c r="M3" s="226"/>
      <c r="N3" s="227"/>
      <c r="O3" s="227"/>
      <c r="P3" s="227"/>
      <c r="Q3" s="227"/>
    </row>
    <row r="4" spans="1:17" s="222" customFormat="1" ht="45" thickTop="1">
      <c r="A4" s="228"/>
      <c r="B4" s="18"/>
      <c r="C4" s="19"/>
      <c r="D4" s="18"/>
      <c r="E4" s="19"/>
      <c r="F4" s="18"/>
      <c r="G4" s="20"/>
      <c r="H4" s="229" t="s">
        <v>4</v>
      </c>
      <c r="I4" s="230"/>
      <c r="J4" s="229"/>
      <c r="K4" s="230"/>
      <c r="L4" s="229"/>
      <c r="M4" s="231"/>
    </row>
    <row r="5" spans="1:17" s="222" customFormat="1" ht="44.25">
      <c r="A5" s="232"/>
      <c r="B5" s="5"/>
      <c r="C5" s="22"/>
      <c r="D5" s="5"/>
      <c r="E5" s="22"/>
      <c r="F5" s="5"/>
      <c r="G5" s="23"/>
      <c r="H5" s="216"/>
      <c r="I5" s="233"/>
      <c r="J5" s="216"/>
      <c r="K5" s="233"/>
      <c r="L5" s="216"/>
      <c r="M5" s="234"/>
    </row>
    <row r="6" spans="1:17" s="222" customFormat="1" ht="45">
      <c r="A6" s="235"/>
      <c r="B6" s="25" t="s">
        <v>148</v>
      </c>
      <c r="C6" s="26"/>
      <c r="D6" s="27"/>
      <c r="E6" s="26"/>
      <c r="F6" s="27"/>
      <c r="G6" s="28"/>
      <c r="H6" s="236" t="s">
        <v>5</v>
      </c>
      <c r="I6" s="237"/>
      <c r="J6" s="238"/>
      <c r="K6" s="237"/>
      <c r="L6" s="238"/>
      <c r="M6" s="239" t="s">
        <v>4</v>
      </c>
    </row>
    <row r="7" spans="1:17" s="222" customFormat="1" ht="44.25">
      <c r="A7" s="232" t="s">
        <v>4</v>
      </c>
      <c r="B7" s="5" t="s">
        <v>4</v>
      </c>
      <c r="C7" s="22"/>
      <c r="D7" s="5" t="s">
        <v>4</v>
      </c>
      <c r="E7" s="22"/>
      <c r="F7" s="5" t="s">
        <v>4</v>
      </c>
      <c r="G7" s="23"/>
      <c r="H7" s="216" t="s">
        <v>4</v>
      </c>
      <c r="I7" s="233"/>
      <c r="J7" s="216" t="s">
        <v>4</v>
      </c>
      <c r="K7" s="233"/>
      <c r="L7" s="216" t="s">
        <v>4</v>
      </c>
      <c r="M7" s="234"/>
    </row>
    <row r="8" spans="1:17" s="222" customFormat="1" ht="44.25">
      <c r="A8" s="232" t="s">
        <v>4</v>
      </c>
      <c r="B8" s="5" t="s">
        <v>4</v>
      </c>
      <c r="C8" s="22"/>
      <c r="D8" s="5" t="s">
        <v>4</v>
      </c>
      <c r="E8" s="22"/>
      <c r="F8" s="5" t="s">
        <v>4</v>
      </c>
      <c r="G8" s="23"/>
      <c r="H8" s="216" t="s">
        <v>4</v>
      </c>
      <c r="I8" s="233"/>
      <c r="J8" s="216" t="s">
        <v>4</v>
      </c>
      <c r="K8" s="233"/>
      <c r="L8" s="216" t="s">
        <v>4</v>
      </c>
      <c r="M8" s="234"/>
    </row>
    <row r="9" spans="1:17" s="222" customFormat="1" ht="45">
      <c r="A9" s="240" t="s">
        <v>4</v>
      </c>
      <c r="B9" s="570" t="s">
        <v>4</v>
      </c>
      <c r="C9" s="571" t="s">
        <v>6</v>
      </c>
      <c r="D9" s="572" t="s">
        <v>4</v>
      </c>
      <c r="E9" s="571" t="s">
        <v>6</v>
      </c>
      <c r="F9" s="572" t="s">
        <v>4</v>
      </c>
      <c r="G9" s="573" t="s">
        <v>6</v>
      </c>
      <c r="H9" s="241" t="s">
        <v>4</v>
      </c>
      <c r="I9" s="242" t="s">
        <v>6</v>
      </c>
      <c r="J9" s="243" t="s">
        <v>4</v>
      </c>
      <c r="K9" s="242" t="s">
        <v>6</v>
      </c>
      <c r="L9" s="243" t="s">
        <v>4</v>
      </c>
      <c r="M9" s="244" t="s">
        <v>6</v>
      </c>
      <c r="N9" s="245"/>
    </row>
    <row r="10" spans="1:17" s="222" customFormat="1" ht="45">
      <c r="A10" s="246" t="s">
        <v>7</v>
      </c>
      <c r="B10" s="37" t="s">
        <v>8</v>
      </c>
      <c r="C10" s="38" t="s">
        <v>9</v>
      </c>
      <c r="D10" s="39" t="s">
        <v>10</v>
      </c>
      <c r="E10" s="38" t="s">
        <v>9</v>
      </c>
      <c r="F10" s="39" t="s">
        <v>9</v>
      </c>
      <c r="G10" s="40" t="s">
        <v>9</v>
      </c>
      <c r="H10" s="247" t="s">
        <v>8</v>
      </c>
      <c r="I10" s="248" t="s">
        <v>9</v>
      </c>
      <c r="J10" s="249" t="s">
        <v>10</v>
      </c>
      <c r="K10" s="248" t="s">
        <v>9</v>
      </c>
      <c r="L10" s="249" t="s">
        <v>9</v>
      </c>
      <c r="M10" s="250" t="s">
        <v>9</v>
      </c>
      <c r="N10" s="245"/>
    </row>
    <row r="11" spans="1:17" s="222" customFormat="1" ht="44.25">
      <c r="A11" s="251" t="s">
        <v>11</v>
      </c>
      <c r="B11" s="575" t="s">
        <v>4</v>
      </c>
      <c r="C11" s="576"/>
      <c r="D11" s="577" t="s">
        <v>4</v>
      </c>
      <c r="E11" s="576"/>
      <c r="F11" s="577" t="s">
        <v>4</v>
      </c>
      <c r="G11" s="578"/>
      <c r="H11" s="252" t="s">
        <v>4</v>
      </c>
      <c r="I11" s="253"/>
      <c r="J11" s="254" t="s">
        <v>4</v>
      </c>
      <c r="K11" s="253"/>
      <c r="L11" s="254" t="s">
        <v>4</v>
      </c>
      <c r="M11" s="255" t="s">
        <v>11</v>
      </c>
      <c r="N11" s="245"/>
    </row>
    <row r="12" spans="1:17" s="222" customFormat="1" ht="45">
      <c r="A12" s="235" t="s">
        <v>12</v>
      </c>
      <c r="B12" s="46" t="s">
        <v>4</v>
      </c>
      <c r="C12" s="47" t="s">
        <v>4</v>
      </c>
      <c r="D12" s="48"/>
      <c r="E12" s="49"/>
      <c r="F12" s="48"/>
      <c r="G12" s="50"/>
      <c r="H12" s="256"/>
      <c r="I12" s="258"/>
      <c r="J12" s="257"/>
      <c r="K12" s="258"/>
      <c r="L12" s="257"/>
      <c r="M12" s="259"/>
      <c r="N12" s="245"/>
    </row>
    <row r="13" spans="1:17" s="221" customFormat="1" ht="44.25">
      <c r="A13" s="260" t="s">
        <v>13</v>
      </c>
      <c r="B13" s="9">
        <v>20441383</v>
      </c>
      <c r="C13" s="52">
        <v>1</v>
      </c>
      <c r="D13" s="53">
        <v>0</v>
      </c>
      <c r="E13" s="54">
        <v>0</v>
      </c>
      <c r="F13" s="55">
        <v>20441383</v>
      </c>
      <c r="G13" s="56">
        <v>0.20185023747775135</v>
      </c>
      <c r="H13" s="220">
        <v>18474222</v>
      </c>
      <c r="I13" s="261">
        <v>1</v>
      </c>
      <c r="J13" s="262">
        <v>0</v>
      </c>
      <c r="K13" s="263">
        <v>0</v>
      </c>
      <c r="L13" s="264">
        <v>18474222</v>
      </c>
      <c r="M13" s="265">
        <v>0.17948064265655672</v>
      </c>
      <c r="N13" s="266"/>
    </row>
    <row r="14" spans="1:17" s="222" customFormat="1" ht="44.25">
      <c r="A14" s="232" t="s">
        <v>14</v>
      </c>
      <c r="B14" s="5">
        <v>0</v>
      </c>
      <c r="C14" s="563">
        <v>0</v>
      </c>
      <c r="D14" s="59">
        <v>0</v>
      </c>
      <c r="E14" s="579">
        <v>0</v>
      </c>
      <c r="F14" s="61">
        <v>0</v>
      </c>
      <c r="G14" s="581">
        <v>0</v>
      </c>
      <c r="H14" s="216">
        <v>0</v>
      </c>
      <c r="I14" s="267">
        <v>0</v>
      </c>
      <c r="J14" s="268">
        <v>0</v>
      </c>
      <c r="K14" s="269">
        <v>0</v>
      </c>
      <c r="L14" s="270">
        <v>0</v>
      </c>
      <c r="M14" s="271">
        <v>0</v>
      </c>
      <c r="N14" s="245"/>
    </row>
    <row r="15" spans="1:17" s="222" customFormat="1" ht="44.25">
      <c r="A15" s="251" t="s">
        <v>15</v>
      </c>
      <c r="B15" s="582">
        <v>1067425.42</v>
      </c>
      <c r="C15" s="632">
        <v>1</v>
      </c>
      <c r="D15" s="587">
        <v>0</v>
      </c>
      <c r="E15" s="584">
        <v>0</v>
      </c>
      <c r="F15" s="48">
        <v>1067425.42</v>
      </c>
      <c r="G15" s="585">
        <v>1</v>
      </c>
      <c r="H15" s="272">
        <v>1051625</v>
      </c>
      <c r="I15" s="273">
        <v>1</v>
      </c>
      <c r="J15" s="252">
        <v>0</v>
      </c>
      <c r="K15" s="274">
        <v>0</v>
      </c>
      <c r="L15" s="257">
        <v>1051625</v>
      </c>
      <c r="M15" s="275">
        <v>1.0216740430731073E-2</v>
      </c>
      <c r="N15" s="245"/>
    </row>
    <row r="16" spans="1:17" s="222" customFormat="1" ht="44.25">
      <c r="A16" s="276" t="s">
        <v>16</v>
      </c>
      <c r="B16" s="5">
        <v>17847</v>
      </c>
      <c r="C16" s="52">
        <v>1</v>
      </c>
      <c r="D16" s="59">
        <v>0</v>
      </c>
      <c r="E16" s="54">
        <v>0</v>
      </c>
      <c r="F16" s="69">
        <v>17847</v>
      </c>
      <c r="G16" s="56">
        <v>1.7623177395900406E-4</v>
      </c>
      <c r="H16" s="216">
        <v>0</v>
      </c>
      <c r="I16" s="261">
        <v>0</v>
      </c>
      <c r="J16" s="268">
        <v>0</v>
      </c>
      <c r="K16" s="263">
        <v>0</v>
      </c>
      <c r="L16" s="277">
        <v>0</v>
      </c>
      <c r="M16" s="265">
        <v>0</v>
      </c>
      <c r="N16" s="245"/>
    </row>
    <row r="17" spans="1:14" s="222" customFormat="1" ht="44.25">
      <c r="A17" s="278" t="s">
        <v>17</v>
      </c>
      <c r="B17" s="575">
        <v>1039578.42</v>
      </c>
      <c r="C17" s="563">
        <v>1</v>
      </c>
      <c r="D17" s="587">
        <v>0</v>
      </c>
      <c r="E17" s="579">
        <v>0</v>
      </c>
      <c r="F17" s="577">
        <v>1039578.42</v>
      </c>
      <c r="G17" s="581">
        <v>1.0265408703204942E-2</v>
      </c>
      <c r="H17" s="252">
        <v>1051625</v>
      </c>
      <c r="I17" s="267">
        <v>1</v>
      </c>
      <c r="J17" s="279">
        <v>0</v>
      </c>
      <c r="K17" s="269">
        <v>0</v>
      </c>
      <c r="L17" s="254">
        <v>1051625</v>
      </c>
      <c r="M17" s="271">
        <v>1.0216740430731073E-2</v>
      </c>
      <c r="N17" s="245"/>
    </row>
    <row r="18" spans="1:14" s="222" customFormat="1" ht="44.25">
      <c r="A18" s="278" t="s">
        <v>18</v>
      </c>
      <c r="B18" s="575">
        <v>0</v>
      </c>
      <c r="C18" s="563">
        <v>0</v>
      </c>
      <c r="D18" s="587">
        <v>0</v>
      </c>
      <c r="E18" s="579">
        <v>0</v>
      </c>
      <c r="F18" s="577">
        <v>0</v>
      </c>
      <c r="G18" s="581">
        <v>0</v>
      </c>
      <c r="H18" s="252">
        <v>0</v>
      </c>
      <c r="I18" s="267">
        <v>0</v>
      </c>
      <c r="J18" s="279">
        <v>0</v>
      </c>
      <c r="K18" s="269">
        <v>0</v>
      </c>
      <c r="L18" s="254">
        <v>0</v>
      </c>
      <c r="M18" s="271">
        <v>0</v>
      </c>
      <c r="N18" s="245"/>
    </row>
    <row r="19" spans="1:14" s="222" customFormat="1" ht="44.25">
      <c r="A19" s="278" t="s">
        <v>19</v>
      </c>
      <c r="B19" s="575">
        <v>0</v>
      </c>
      <c r="C19" s="563">
        <v>0</v>
      </c>
      <c r="D19" s="587">
        <v>0</v>
      </c>
      <c r="E19" s="579">
        <v>0</v>
      </c>
      <c r="F19" s="577">
        <v>0</v>
      </c>
      <c r="G19" s="581">
        <v>0</v>
      </c>
      <c r="H19" s="252">
        <v>0</v>
      </c>
      <c r="I19" s="267">
        <v>0</v>
      </c>
      <c r="J19" s="279">
        <v>0</v>
      </c>
      <c r="K19" s="269">
        <v>0</v>
      </c>
      <c r="L19" s="254">
        <v>0</v>
      </c>
      <c r="M19" s="271">
        <v>0</v>
      </c>
      <c r="N19" s="245"/>
    </row>
    <row r="20" spans="1:14" s="222" customFormat="1" ht="44.25">
      <c r="A20" s="278" t="s">
        <v>20</v>
      </c>
      <c r="B20" s="575">
        <v>0</v>
      </c>
      <c r="C20" s="563">
        <v>0</v>
      </c>
      <c r="D20" s="587">
        <v>0</v>
      </c>
      <c r="E20" s="579">
        <v>0</v>
      </c>
      <c r="F20" s="577">
        <v>0</v>
      </c>
      <c r="G20" s="581">
        <v>0</v>
      </c>
      <c r="H20" s="252">
        <v>0</v>
      </c>
      <c r="I20" s="267">
        <v>0</v>
      </c>
      <c r="J20" s="279">
        <v>0</v>
      </c>
      <c r="K20" s="269">
        <v>0</v>
      </c>
      <c r="L20" s="254">
        <v>0</v>
      </c>
      <c r="M20" s="271">
        <v>0</v>
      </c>
      <c r="N20" s="245"/>
    </row>
    <row r="21" spans="1:14" s="222" customFormat="1" ht="44.25">
      <c r="A21" s="278" t="s">
        <v>21</v>
      </c>
      <c r="B21" s="575">
        <v>0</v>
      </c>
      <c r="C21" s="563">
        <v>0</v>
      </c>
      <c r="D21" s="587">
        <v>0</v>
      </c>
      <c r="E21" s="579">
        <v>0</v>
      </c>
      <c r="F21" s="577">
        <v>0</v>
      </c>
      <c r="G21" s="581">
        <v>0</v>
      </c>
      <c r="H21" s="252">
        <v>0</v>
      </c>
      <c r="I21" s="267">
        <v>0</v>
      </c>
      <c r="J21" s="279">
        <v>0</v>
      </c>
      <c r="K21" s="269">
        <v>0</v>
      </c>
      <c r="L21" s="254">
        <v>0</v>
      </c>
      <c r="M21" s="271">
        <v>0</v>
      </c>
      <c r="N21" s="245"/>
    </row>
    <row r="22" spans="1:14" s="222" customFormat="1" ht="44.25">
      <c r="A22" s="278" t="s">
        <v>22</v>
      </c>
      <c r="B22" s="575">
        <v>0</v>
      </c>
      <c r="C22" s="563">
        <v>0</v>
      </c>
      <c r="D22" s="587">
        <v>0</v>
      </c>
      <c r="E22" s="579">
        <v>0</v>
      </c>
      <c r="F22" s="577">
        <v>0</v>
      </c>
      <c r="G22" s="581">
        <v>0</v>
      </c>
      <c r="H22" s="252">
        <v>0</v>
      </c>
      <c r="I22" s="267">
        <v>0</v>
      </c>
      <c r="J22" s="279">
        <v>0</v>
      </c>
      <c r="K22" s="269">
        <v>0</v>
      </c>
      <c r="L22" s="254">
        <v>0</v>
      </c>
      <c r="M22" s="271">
        <v>0</v>
      </c>
      <c r="N22" s="245"/>
    </row>
    <row r="23" spans="1:14" s="222" customFormat="1" ht="44.25">
      <c r="A23" s="278" t="s">
        <v>23</v>
      </c>
      <c r="B23" s="575">
        <v>0</v>
      </c>
      <c r="C23" s="563">
        <v>0</v>
      </c>
      <c r="D23" s="587">
        <v>0</v>
      </c>
      <c r="E23" s="579">
        <v>0</v>
      </c>
      <c r="F23" s="577">
        <v>0</v>
      </c>
      <c r="G23" s="581">
        <v>0</v>
      </c>
      <c r="H23" s="252">
        <v>0</v>
      </c>
      <c r="I23" s="267">
        <v>0</v>
      </c>
      <c r="J23" s="279">
        <v>0</v>
      </c>
      <c r="K23" s="269">
        <v>0</v>
      </c>
      <c r="L23" s="254">
        <v>0</v>
      </c>
      <c r="M23" s="271">
        <v>0</v>
      </c>
      <c r="N23" s="245"/>
    </row>
    <row r="24" spans="1:14" s="222" customFormat="1" ht="44.25">
      <c r="A24" s="278" t="s">
        <v>24</v>
      </c>
      <c r="B24" s="575">
        <v>0</v>
      </c>
      <c r="C24" s="563">
        <v>0</v>
      </c>
      <c r="D24" s="587">
        <v>0</v>
      </c>
      <c r="E24" s="579">
        <v>0</v>
      </c>
      <c r="F24" s="577">
        <v>0</v>
      </c>
      <c r="G24" s="581">
        <v>0</v>
      </c>
      <c r="H24" s="252">
        <v>0</v>
      </c>
      <c r="I24" s="267">
        <v>0</v>
      </c>
      <c r="J24" s="279">
        <v>0</v>
      </c>
      <c r="K24" s="269">
        <v>0</v>
      </c>
      <c r="L24" s="254">
        <v>0</v>
      </c>
      <c r="M24" s="271">
        <v>0</v>
      </c>
      <c r="N24" s="245"/>
    </row>
    <row r="25" spans="1:14" s="222" customFormat="1" ht="44.25">
      <c r="A25" s="278" t="s">
        <v>25</v>
      </c>
      <c r="B25" s="575">
        <v>0</v>
      </c>
      <c r="C25" s="563">
        <v>0</v>
      </c>
      <c r="D25" s="587">
        <v>0</v>
      </c>
      <c r="E25" s="579">
        <v>0</v>
      </c>
      <c r="F25" s="577">
        <v>0</v>
      </c>
      <c r="G25" s="581">
        <v>0</v>
      </c>
      <c r="H25" s="252">
        <v>0</v>
      </c>
      <c r="I25" s="267">
        <v>0</v>
      </c>
      <c r="J25" s="279">
        <v>0</v>
      </c>
      <c r="K25" s="269">
        <v>0</v>
      </c>
      <c r="L25" s="254">
        <v>0</v>
      </c>
      <c r="M25" s="271">
        <v>0</v>
      </c>
      <c r="N25" s="245"/>
    </row>
    <row r="26" spans="1:14" s="222" customFormat="1" ht="44.25">
      <c r="A26" s="278" t="s">
        <v>26</v>
      </c>
      <c r="B26" s="575">
        <v>0</v>
      </c>
      <c r="C26" s="563">
        <v>0</v>
      </c>
      <c r="D26" s="587">
        <v>0</v>
      </c>
      <c r="E26" s="579">
        <v>0</v>
      </c>
      <c r="F26" s="577">
        <v>0</v>
      </c>
      <c r="G26" s="581">
        <v>0</v>
      </c>
      <c r="H26" s="252">
        <v>0</v>
      </c>
      <c r="I26" s="267">
        <v>0</v>
      </c>
      <c r="J26" s="279">
        <v>0</v>
      </c>
      <c r="K26" s="269">
        <v>0</v>
      </c>
      <c r="L26" s="254">
        <v>0</v>
      </c>
      <c r="M26" s="271">
        <v>0</v>
      </c>
      <c r="N26" s="245"/>
    </row>
    <row r="27" spans="1:14" s="222" customFormat="1" ht="44.25">
      <c r="A27" s="278" t="s">
        <v>27</v>
      </c>
      <c r="B27" s="575">
        <v>0</v>
      </c>
      <c r="C27" s="563">
        <v>0</v>
      </c>
      <c r="D27" s="587">
        <v>0</v>
      </c>
      <c r="E27" s="579">
        <v>0</v>
      </c>
      <c r="F27" s="577">
        <v>0</v>
      </c>
      <c r="G27" s="581">
        <v>0</v>
      </c>
      <c r="H27" s="252">
        <v>0</v>
      </c>
      <c r="I27" s="267">
        <v>0</v>
      </c>
      <c r="J27" s="279">
        <v>0</v>
      </c>
      <c r="K27" s="269">
        <v>0</v>
      </c>
      <c r="L27" s="254">
        <v>0</v>
      </c>
      <c r="M27" s="271">
        <v>0</v>
      </c>
      <c r="N27" s="245"/>
    </row>
    <row r="28" spans="1:14" s="222" customFormat="1" ht="44.25">
      <c r="A28" s="280" t="s">
        <v>28</v>
      </c>
      <c r="B28" s="575">
        <v>0</v>
      </c>
      <c r="C28" s="563">
        <v>0</v>
      </c>
      <c r="D28" s="587">
        <v>0</v>
      </c>
      <c r="E28" s="579">
        <v>0</v>
      </c>
      <c r="F28" s="577">
        <v>0</v>
      </c>
      <c r="G28" s="581">
        <v>0</v>
      </c>
      <c r="H28" s="252">
        <v>0</v>
      </c>
      <c r="I28" s="267">
        <v>0</v>
      </c>
      <c r="J28" s="279">
        <v>0</v>
      </c>
      <c r="K28" s="269">
        <v>0</v>
      </c>
      <c r="L28" s="254">
        <v>0</v>
      </c>
      <c r="M28" s="271">
        <v>0</v>
      </c>
      <c r="N28" s="245"/>
    </row>
    <row r="29" spans="1:14" s="222" customFormat="1" ht="44.25">
      <c r="A29" s="280" t="s">
        <v>29</v>
      </c>
      <c r="B29" s="575">
        <v>0</v>
      </c>
      <c r="C29" s="563">
        <v>0</v>
      </c>
      <c r="D29" s="587">
        <v>0</v>
      </c>
      <c r="E29" s="579">
        <v>0</v>
      </c>
      <c r="F29" s="577">
        <v>0</v>
      </c>
      <c r="G29" s="581">
        <v>0</v>
      </c>
      <c r="H29" s="252">
        <v>0</v>
      </c>
      <c r="I29" s="267">
        <v>0</v>
      </c>
      <c r="J29" s="279">
        <v>0</v>
      </c>
      <c r="K29" s="269">
        <v>0</v>
      </c>
      <c r="L29" s="254">
        <v>0</v>
      </c>
      <c r="M29" s="271">
        <v>0</v>
      </c>
      <c r="N29" s="245"/>
    </row>
    <row r="30" spans="1:14" s="222" customFormat="1" ht="44.25">
      <c r="A30" s="280" t="s">
        <v>30</v>
      </c>
      <c r="B30" s="575">
        <v>0</v>
      </c>
      <c r="C30" s="563">
        <v>0</v>
      </c>
      <c r="D30" s="587">
        <v>0</v>
      </c>
      <c r="E30" s="579">
        <v>0</v>
      </c>
      <c r="F30" s="577">
        <v>0</v>
      </c>
      <c r="G30" s="581">
        <v>0</v>
      </c>
      <c r="H30" s="252">
        <v>0</v>
      </c>
      <c r="I30" s="267">
        <v>0</v>
      </c>
      <c r="J30" s="279">
        <v>0</v>
      </c>
      <c r="K30" s="269">
        <v>0</v>
      </c>
      <c r="L30" s="254">
        <v>0</v>
      </c>
      <c r="M30" s="271">
        <v>0</v>
      </c>
      <c r="N30" s="245"/>
    </row>
    <row r="31" spans="1:14" s="222" customFormat="1" ht="44.25">
      <c r="A31" s="280" t="s">
        <v>31</v>
      </c>
      <c r="B31" s="575">
        <v>0</v>
      </c>
      <c r="C31" s="563">
        <v>0</v>
      </c>
      <c r="D31" s="587">
        <v>0</v>
      </c>
      <c r="E31" s="579">
        <v>0</v>
      </c>
      <c r="F31" s="577">
        <v>0</v>
      </c>
      <c r="G31" s="581">
        <v>0</v>
      </c>
      <c r="H31" s="252">
        <v>0</v>
      </c>
      <c r="I31" s="267">
        <v>0</v>
      </c>
      <c r="J31" s="279">
        <v>0</v>
      </c>
      <c r="K31" s="269">
        <v>0</v>
      </c>
      <c r="L31" s="254">
        <v>0</v>
      </c>
      <c r="M31" s="271">
        <v>0</v>
      </c>
      <c r="N31" s="245"/>
    </row>
    <row r="32" spans="1:14" s="222" customFormat="1" ht="44.25">
      <c r="A32" s="280" t="s">
        <v>32</v>
      </c>
      <c r="B32" s="575">
        <v>0</v>
      </c>
      <c r="C32" s="563">
        <v>0</v>
      </c>
      <c r="D32" s="587">
        <v>0</v>
      </c>
      <c r="E32" s="579">
        <v>0</v>
      </c>
      <c r="F32" s="577">
        <v>0</v>
      </c>
      <c r="G32" s="581">
        <v>0</v>
      </c>
      <c r="H32" s="252">
        <v>0</v>
      </c>
      <c r="I32" s="267">
        <v>0</v>
      </c>
      <c r="J32" s="279">
        <v>0</v>
      </c>
      <c r="K32" s="269">
        <v>0</v>
      </c>
      <c r="L32" s="254">
        <v>0</v>
      </c>
      <c r="M32" s="271">
        <v>0</v>
      </c>
      <c r="N32" s="245"/>
    </row>
    <row r="33" spans="1:14" s="222" customFormat="1" ht="44.25">
      <c r="A33" s="280" t="s">
        <v>33</v>
      </c>
      <c r="B33" s="575">
        <v>10000</v>
      </c>
      <c r="C33" s="563">
        <v>1</v>
      </c>
      <c r="D33" s="587">
        <v>0</v>
      </c>
      <c r="E33" s="579">
        <v>0</v>
      </c>
      <c r="F33" s="577">
        <v>10000</v>
      </c>
      <c r="G33" s="581">
        <v>9.8745881077494293E-5</v>
      </c>
      <c r="H33" s="252">
        <v>0</v>
      </c>
      <c r="I33" s="267">
        <v>0</v>
      </c>
      <c r="J33" s="279">
        <v>0</v>
      </c>
      <c r="K33" s="269">
        <v>0</v>
      </c>
      <c r="L33" s="254">
        <v>0</v>
      </c>
      <c r="M33" s="271">
        <v>0</v>
      </c>
      <c r="N33" s="245"/>
    </row>
    <row r="34" spans="1:14" s="222" customFormat="1" ht="45">
      <c r="A34" s="281" t="s">
        <v>34</v>
      </c>
      <c r="B34" s="590"/>
      <c r="C34" s="591" t="s">
        <v>4</v>
      </c>
      <c r="D34" s="587"/>
      <c r="E34" s="592" t="s">
        <v>4</v>
      </c>
      <c r="F34" s="577"/>
      <c r="G34" s="593" t="s">
        <v>4</v>
      </c>
      <c r="H34" s="282" t="s">
        <v>4</v>
      </c>
      <c r="I34" s="283" t="s">
        <v>4</v>
      </c>
      <c r="J34" s="279"/>
      <c r="K34" s="284" t="s">
        <v>4</v>
      </c>
      <c r="L34" s="254"/>
      <c r="M34" s="285" t="s">
        <v>4</v>
      </c>
      <c r="N34" s="245"/>
    </row>
    <row r="35" spans="1:14" s="222" customFormat="1" ht="44.25">
      <c r="A35" s="276" t="s">
        <v>35</v>
      </c>
      <c r="B35" s="575">
        <v>0</v>
      </c>
      <c r="C35" s="563">
        <v>0</v>
      </c>
      <c r="D35" s="587">
        <v>0</v>
      </c>
      <c r="E35" s="579">
        <v>0</v>
      </c>
      <c r="F35" s="577">
        <v>0</v>
      </c>
      <c r="G35" s="581">
        <v>0</v>
      </c>
      <c r="H35" s="252">
        <v>0</v>
      </c>
      <c r="I35" s="267">
        <v>0</v>
      </c>
      <c r="J35" s="279">
        <v>0</v>
      </c>
      <c r="K35" s="269">
        <v>0</v>
      </c>
      <c r="L35" s="254">
        <v>0</v>
      </c>
      <c r="M35" s="271">
        <v>0</v>
      </c>
      <c r="N35" s="245"/>
    </row>
    <row r="36" spans="1:14" s="222" customFormat="1" ht="45">
      <c r="A36" s="281" t="s">
        <v>36</v>
      </c>
      <c r="B36" s="590"/>
      <c r="C36" s="591" t="s">
        <v>4</v>
      </c>
      <c r="D36" s="587"/>
      <c r="E36" s="592" t="s">
        <v>4</v>
      </c>
      <c r="F36" s="577"/>
      <c r="G36" s="593" t="s">
        <v>4</v>
      </c>
      <c r="H36" s="282"/>
      <c r="I36" s="283" t="s">
        <v>4</v>
      </c>
      <c r="J36" s="279"/>
      <c r="K36" s="284" t="s">
        <v>4</v>
      </c>
      <c r="L36" s="254"/>
      <c r="M36" s="285" t="s">
        <v>4</v>
      </c>
      <c r="N36" s="245"/>
    </row>
    <row r="37" spans="1:14" s="222" customFormat="1" ht="44.25">
      <c r="A37" s="278" t="s">
        <v>35</v>
      </c>
      <c r="B37" s="594">
        <v>0</v>
      </c>
      <c r="C37" s="563">
        <v>0</v>
      </c>
      <c r="D37" s="595">
        <v>0</v>
      </c>
      <c r="E37" s="579">
        <v>0</v>
      </c>
      <c r="F37" s="596">
        <v>0</v>
      </c>
      <c r="G37" s="581">
        <v>0</v>
      </c>
      <c r="H37" s="286">
        <v>0</v>
      </c>
      <c r="I37" s="267">
        <v>0</v>
      </c>
      <c r="J37" s="287">
        <v>0</v>
      </c>
      <c r="K37" s="269">
        <v>0</v>
      </c>
      <c r="L37" s="288">
        <v>0</v>
      </c>
      <c r="M37" s="271">
        <v>0</v>
      </c>
      <c r="N37" s="245"/>
    </row>
    <row r="38" spans="1:14" s="222" customFormat="1" ht="44.25">
      <c r="A38" s="278" t="s">
        <v>76</v>
      </c>
      <c r="B38" s="594"/>
      <c r="C38" s="563" t="s">
        <v>11</v>
      </c>
      <c r="D38" s="595"/>
      <c r="E38" s="579" t="s">
        <v>11</v>
      </c>
      <c r="F38" s="577">
        <v>0</v>
      </c>
      <c r="G38" s="581">
        <v>0</v>
      </c>
      <c r="H38" s="286"/>
      <c r="I38" s="267" t="s">
        <v>11</v>
      </c>
      <c r="J38" s="287"/>
      <c r="K38" s="269" t="s">
        <v>11</v>
      </c>
      <c r="L38" s="254">
        <v>0</v>
      </c>
      <c r="M38" s="271">
        <v>0</v>
      </c>
      <c r="N38" s="245"/>
    </row>
    <row r="39" spans="1:14" s="294" customFormat="1" ht="45">
      <c r="A39" s="281" t="s">
        <v>37</v>
      </c>
      <c r="B39" s="597">
        <v>21508808.420000002</v>
      </c>
      <c r="C39" s="567">
        <v>1</v>
      </c>
      <c r="D39" s="597">
        <v>0</v>
      </c>
      <c r="E39" s="599">
        <v>0</v>
      </c>
      <c r="F39" s="597">
        <v>21508808.420000002</v>
      </c>
      <c r="G39" s="598">
        <v>0.2123906238359928</v>
      </c>
      <c r="H39" s="289">
        <v>19525847</v>
      </c>
      <c r="I39" s="290">
        <v>1</v>
      </c>
      <c r="J39" s="289">
        <v>0</v>
      </c>
      <c r="K39" s="292">
        <v>0</v>
      </c>
      <c r="L39" s="289">
        <v>19525847</v>
      </c>
      <c r="M39" s="291">
        <v>0.18969738308728779</v>
      </c>
      <c r="N39" s="293"/>
    </row>
    <row r="40" spans="1:14" s="222" customFormat="1" ht="45">
      <c r="A40" s="295" t="s">
        <v>38</v>
      </c>
      <c r="B40" s="582"/>
      <c r="C40" s="591" t="s">
        <v>4</v>
      </c>
      <c r="D40" s="587"/>
      <c r="E40" s="592" t="s">
        <v>4</v>
      </c>
      <c r="F40" s="577"/>
      <c r="G40" s="593" t="s">
        <v>4</v>
      </c>
      <c r="H40" s="272"/>
      <c r="I40" s="283" t="s">
        <v>4</v>
      </c>
      <c r="J40" s="279"/>
      <c r="K40" s="284" t="s">
        <v>4</v>
      </c>
      <c r="L40" s="254"/>
      <c r="M40" s="285" t="s">
        <v>4</v>
      </c>
      <c r="N40" s="245"/>
    </row>
    <row r="41" spans="1:14" s="222" customFormat="1" ht="44.25">
      <c r="A41" s="232" t="s">
        <v>39</v>
      </c>
      <c r="B41" s="46">
        <v>0</v>
      </c>
      <c r="C41" s="52">
        <v>0</v>
      </c>
      <c r="D41" s="87">
        <v>0</v>
      </c>
      <c r="E41" s="54">
        <v>0</v>
      </c>
      <c r="F41" s="48">
        <v>0</v>
      </c>
      <c r="G41" s="56">
        <v>0</v>
      </c>
      <c r="H41" s="256">
        <v>0</v>
      </c>
      <c r="I41" s="261">
        <v>0</v>
      </c>
      <c r="J41" s="296">
        <v>0</v>
      </c>
      <c r="K41" s="263">
        <v>0</v>
      </c>
      <c r="L41" s="257">
        <v>0</v>
      </c>
      <c r="M41" s="265">
        <v>0</v>
      </c>
      <c r="N41" s="245"/>
    </row>
    <row r="42" spans="1:14" s="222" customFormat="1" ht="44.25">
      <c r="A42" s="297" t="s">
        <v>40</v>
      </c>
      <c r="B42" s="575">
        <v>0</v>
      </c>
      <c r="C42" s="563">
        <v>0</v>
      </c>
      <c r="D42" s="587">
        <v>0</v>
      </c>
      <c r="E42" s="579">
        <v>0</v>
      </c>
      <c r="F42" s="577">
        <v>0</v>
      </c>
      <c r="G42" s="581">
        <v>0</v>
      </c>
      <c r="H42" s="252">
        <v>0</v>
      </c>
      <c r="I42" s="267">
        <v>0</v>
      </c>
      <c r="J42" s="279">
        <v>0</v>
      </c>
      <c r="K42" s="269">
        <v>0</v>
      </c>
      <c r="L42" s="254">
        <v>0</v>
      </c>
      <c r="M42" s="271">
        <v>0</v>
      </c>
      <c r="N42" s="245"/>
    </row>
    <row r="43" spans="1:14" s="222" customFormat="1" ht="44.25">
      <c r="A43" s="298" t="s">
        <v>41</v>
      </c>
      <c r="B43" s="575">
        <v>0</v>
      </c>
      <c r="C43" s="563">
        <v>0</v>
      </c>
      <c r="D43" s="587">
        <v>0</v>
      </c>
      <c r="E43" s="579">
        <v>0</v>
      </c>
      <c r="F43" s="596">
        <v>0</v>
      </c>
      <c r="G43" s="581">
        <v>0</v>
      </c>
      <c r="H43" s="252">
        <v>0</v>
      </c>
      <c r="I43" s="267">
        <v>0</v>
      </c>
      <c r="J43" s="279">
        <v>0</v>
      </c>
      <c r="K43" s="269">
        <v>0</v>
      </c>
      <c r="L43" s="288">
        <v>0</v>
      </c>
      <c r="M43" s="271">
        <v>0</v>
      </c>
      <c r="N43" s="245"/>
    </row>
    <row r="44" spans="1:14" s="222" customFormat="1" ht="44.25">
      <c r="A44" s="251" t="s">
        <v>42</v>
      </c>
      <c r="B44" s="575">
        <v>0</v>
      </c>
      <c r="C44" s="563">
        <v>0</v>
      </c>
      <c r="D44" s="587">
        <v>0</v>
      </c>
      <c r="E44" s="579">
        <v>0</v>
      </c>
      <c r="F44" s="596">
        <v>0</v>
      </c>
      <c r="G44" s="581">
        <v>0</v>
      </c>
      <c r="H44" s="252">
        <v>0</v>
      </c>
      <c r="I44" s="267">
        <v>0</v>
      </c>
      <c r="J44" s="279">
        <v>0</v>
      </c>
      <c r="K44" s="269">
        <v>0</v>
      </c>
      <c r="L44" s="288">
        <v>0</v>
      </c>
      <c r="M44" s="271">
        <v>0</v>
      </c>
      <c r="N44" s="245"/>
    </row>
    <row r="45" spans="1:14" s="222" customFormat="1" ht="44.25">
      <c r="A45" s="297" t="s">
        <v>43</v>
      </c>
      <c r="B45" s="575">
        <v>0</v>
      </c>
      <c r="C45" s="563">
        <v>0</v>
      </c>
      <c r="D45" s="587">
        <v>0</v>
      </c>
      <c r="E45" s="579">
        <v>0</v>
      </c>
      <c r="F45" s="596">
        <v>0</v>
      </c>
      <c r="G45" s="581">
        <v>0</v>
      </c>
      <c r="H45" s="252">
        <v>0</v>
      </c>
      <c r="I45" s="267">
        <v>0</v>
      </c>
      <c r="J45" s="279">
        <v>0</v>
      </c>
      <c r="K45" s="269">
        <v>0</v>
      </c>
      <c r="L45" s="288">
        <v>0</v>
      </c>
      <c r="M45" s="271">
        <v>0</v>
      </c>
      <c r="N45" s="245"/>
    </row>
    <row r="46" spans="1:14" s="294" customFormat="1" ht="45">
      <c r="A46" s="295" t="s">
        <v>44</v>
      </c>
      <c r="B46" s="602">
        <v>0</v>
      </c>
      <c r="C46" s="567">
        <v>0</v>
      </c>
      <c r="D46" s="603">
        <v>0</v>
      </c>
      <c r="E46" s="599">
        <v>0</v>
      </c>
      <c r="F46" s="604">
        <v>0</v>
      </c>
      <c r="G46" s="598">
        <v>0</v>
      </c>
      <c r="H46" s="299">
        <v>0</v>
      </c>
      <c r="I46" s="290">
        <v>0</v>
      </c>
      <c r="J46" s="300">
        <v>0</v>
      </c>
      <c r="K46" s="292">
        <v>0</v>
      </c>
      <c r="L46" s="301">
        <v>0</v>
      </c>
      <c r="M46" s="291">
        <v>0</v>
      </c>
      <c r="N46" s="293"/>
    </row>
    <row r="47" spans="1:14" s="294" customFormat="1" ht="45">
      <c r="A47" s="302" t="s">
        <v>45</v>
      </c>
      <c r="B47" s="606">
        <v>6498929</v>
      </c>
      <c r="C47" s="567">
        <v>1</v>
      </c>
      <c r="D47" s="606">
        <v>0</v>
      </c>
      <c r="E47" s="599">
        <v>0</v>
      </c>
      <c r="F47" s="608">
        <v>6498929</v>
      </c>
      <c r="G47" s="598">
        <v>6.4174247016507896E-2</v>
      </c>
      <c r="H47" s="303">
        <v>0</v>
      </c>
      <c r="I47" s="290">
        <v>0</v>
      </c>
      <c r="J47" s="303">
        <v>0</v>
      </c>
      <c r="K47" s="292">
        <v>0</v>
      </c>
      <c r="L47" s="305">
        <v>0</v>
      </c>
      <c r="M47" s="291">
        <v>0</v>
      </c>
      <c r="N47" s="293"/>
    </row>
    <row r="48" spans="1:14" s="222" customFormat="1" ht="45">
      <c r="A48" s="235" t="s">
        <v>46</v>
      </c>
      <c r="B48" s="96"/>
      <c r="C48" s="97" t="s">
        <v>4</v>
      </c>
      <c r="D48" s="59"/>
      <c r="E48" s="98" t="s">
        <v>4</v>
      </c>
      <c r="F48" s="48"/>
      <c r="G48" s="99" t="s">
        <v>4</v>
      </c>
      <c r="H48" s="306"/>
      <c r="I48" s="307" t="s">
        <v>4</v>
      </c>
      <c r="J48" s="268"/>
      <c r="K48" s="308" t="s">
        <v>4</v>
      </c>
      <c r="L48" s="257"/>
      <c r="M48" s="309" t="s">
        <v>4</v>
      </c>
      <c r="N48" s="245"/>
    </row>
    <row r="49" spans="1:14" s="222" customFormat="1" ht="44.25">
      <c r="A49" s="232" t="s">
        <v>47</v>
      </c>
      <c r="B49" s="96">
        <v>16205872</v>
      </c>
      <c r="C49" s="52">
        <v>1</v>
      </c>
      <c r="D49" s="59">
        <v>0</v>
      </c>
      <c r="E49" s="54">
        <v>0</v>
      </c>
      <c r="F49" s="100">
        <v>16205872</v>
      </c>
      <c r="G49" s="56">
        <v>0.16002631092690947</v>
      </c>
      <c r="H49" s="306">
        <v>18654821</v>
      </c>
      <c r="I49" s="261">
        <v>1</v>
      </c>
      <c r="J49" s="268">
        <v>0</v>
      </c>
      <c r="K49" s="263">
        <v>0</v>
      </c>
      <c r="L49" s="310">
        <v>18654821</v>
      </c>
      <c r="M49" s="265">
        <v>0.18123519689884804</v>
      </c>
      <c r="N49" s="245"/>
    </row>
    <row r="50" spans="1:14" s="222" customFormat="1" ht="44.25">
      <c r="A50" s="251" t="s">
        <v>48</v>
      </c>
      <c r="B50" s="582">
        <v>6916498</v>
      </c>
      <c r="C50" s="563">
        <v>1</v>
      </c>
      <c r="D50" s="587">
        <v>0</v>
      </c>
      <c r="E50" s="579">
        <v>0</v>
      </c>
      <c r="F50" s="609">
        <v>6916498</v>
      </c>
      <c r="G50" s="581">
        <v>6.8297568898072716E-2</v>
      </c>
      <c r="H50" s="272">
        <v>10563411</v>
      </c>
      <c r="I50" s="267">
        <v>1</v>
      </c>
      <c r="J50" s="279">
        <v>0</v>
      </c>
      <c r="K50" s="269">
        <v>0</v>
      </c>
      <c r="L50" s="311">
        <v>10563411</v>
      </c>
      <c r="M50" s="271">
        <v>0.10262558255093722</v>
      </c>
      <c r="N50" s="245"/>
    </row>
    <row r="51" spans="1:14" s="222" customFormat="1" ht="44.25">
      <c r="A51" s="312" t="s">
        <v>49</v>
      </c>
      <c r="B51" s="440">
        <v>1296171</v>
      </c>
      <c r="C51" s="563">
        <v>1</v>
      </c>
      <c r="D51" s="441">
        <v>0</v>
      </c>
      <c r="E51" s="579">
        <v>0</v>
      </c>
      <c r="F51" s="613">
        <v>1296171</v>
      </c>
      <c r="G51" s="581">
        <v>1.2799154742209686E-2</v>
      </c>
      <c r="H51" s="313">
        <v>1271480</v>
      </c>
      <c r="I51" s="267">
        <v>1</v>
      </c>
      <c r="J51" s="314">
        <v>0</v>
      </c>
      <c r="K51" s="269">
        <v>0</v>
      </c>
      <c r="L51" s="315">
        <v>1271480</v>
      </c>
      <c r="M51" s="271">
        <v>1.235267431153305E-2</v>
      </c>
      <c r="N51" s="245"/>
    </row>
    <row r="52" spans="1:14" s="222" customFormat="1" ht="44.25">
      <c r="A52" s="312" t="s">
        <v>50</v>
      </c>
      <c r="B52" s="440">
        <v>713428</v>
      </c>
      <c r="C52" s="563">
        <v>1</v>
      </c>
      <c r="D52" s="441">
        <v>0</v>
      </c>
      <c r="E52" s="579">
        <v>0</v>
      </c>
      <c r="F52" s="613">
        <v>713428</v>
      </c>
      <c r="G52" s="581">
        <v>7.0448076445354599E-3</v>
      </c>
      <c r="H52" s="313">
        <v>699848</v>
      </c>
      <c r="I52" s="267">
        <v>1</v>
      </c>
      <c r="J52" s="314">
        <v>0</v>
      </c>
      <c r="K52" s="269">
        <v>0</v>
      </c>
      <c r="L52" s="315">
        <v>699848</v>
      </c>
      <c r="M52" s="271">
        <v>6.7991587847058407E-3</v>
      </c>
      <c r="N52" s="245"/>
    </row>
    <row r="53" spans="1:14" s="222" customFormat="1" ht="44.25">
      <c r="A53" s="251" t="s">
        <v>51</v>
      </c>
      <c r="B53" s="582">
        <v>754696</v>
      </c>
      <c r="C53" s="563">
        <v>0.17369889699349944</v>
      </c>
      <c r="D53" s="587">
        <v>3590156</v>
      </c>
      <c r="E53" s="579">
        <v>4.9055229142185661</v>
      </c>
      <c r="F53" s="609">
        <v>4344852</v>
      </c>
      <c r="G53" s="581">
        <v>4.2903623889131326E-2</v>
      </c>
      <c r="H53" s="272">
        <v>731860</v>
      </c>
      <c r="I53" s="267">
        <v>0.17105431686254419</v>
      </c>
      <c r="J53" s="279">
        <v>3546664</v>
      </c>
      <c r="K53" s="269">
        <v>0.82894568313745587</v>
      </c>
      <c r="L53" s="311">
        <v>4278524</v>
      </c>
      <c r="M53" s="271">
        <v>4.1566688824108626E-2</v>
      </c>
      <c r="N53" s="245"/>
    </row>
    <row r="54" spans="1:14" s="294" customFormat="1" ht="45">
      <c r="A54" s="302" t="s">
        <v>52</v>
      </c>
      <c r="B54" s="614">
        <v>25886665</v>
      </c>
      <c r="C54" s="567">
        <v>0.87820409806064226</v>
      </c>
      <c r="D54" s="603">
        <v>3590156</v>
      </c>
      <c r="E54" s="599">
        <v>0.11246855559683748</v>
      </c>
      <c r="F54" s="615">
        <v>29476821</v>
      </c>
      <c r="G54" s="598">
        <v>0.29107146610085866</v>
      </c>
      <c r="H54" s="316">
        <v>31921420</v>
      </c>
      <c r="I54" s="290">
        <v>0.9000040712658739</v>
      </c>
      <c r="J54" s="300">
        <v>3546664</v>
      </c>
      <c r="K54" s="292">
        <v>9.9995928734126147E-2</v>
      </c>
      <c r="L54" s="317">
        <v>35468084</v>
      </c>
      <c r="M54" s="291">
        <v>0.34457930137013276</v>
      </c>
      <c r="N54" s="293"/>
    </row>
    <row r="55" spans="1:14" s="222" customFormat="1" ht="44.25">
      <c r="A55" s="260" t="s">
        <v>53</v>
      </c>
      <c r="B55" s="616">
        <v>0</v>
      </c>
      <c r="C55" s="563">
        <v>0</v>
      </c>
      <c r="D55" s="617">
        <v>0</v>
      </c>
      <c r="E55" s="579">
        <v>0</v>
      </c>
      <c r="F55" s="618">
        <v>0</v>
      </c>
      <c r="G55" s="581">
        <v>0</v>
      </c>
      <c r="H55" s="318">
        <v>0</v>
      </c>
      <c r="I55" s="267">
        <v>0</v>
      </c>
      <c r="J55" s="319">
        <v>0</v>
      </c>
      <c r="K55" s="269">
        <v>0</v>
      </c>
      <c r="L55" s="320">
        <v>0</v>
      </c>
      <c r="M55" s="271">
        <v>0</v>
      </c>
      <c r="N55" s="245"/>
    </row>
    <row r="56" spans="1:14" s="222" customFormat="1" ht="44.25">
      <c r="A56" s="321" t="s">
        <v>54</v>
      </c>
      <c r="B56" s="575">
        <v>0</v>
      </c>
      <c r="C56" s="563">
        <v>0</v>
      </c>
      <c r="D56" s="587">
        <v>0</v>
      </c>
      <c r="E56" s="579">
        <v>0</v>
      </c>
      <c r="F56" s="577">
        <v>0</v>
      </c>
      <c r="G56" s="581">
        <v>0</v>
      </c>
      <c r="H56" s="252">
        <v>0</v>
      </c>
      <c r="I56" s="267">
        <v>0</v>
      </c>
      <c r="J56" s="279">
        <v>0</v>
      </c>
      <c r="K56" s="269">
        <v>0</v>
      </c>
      <c r="L56" s="254">
        <v>0</v>
      </c>
      <c r="M56" s="271">
        <v>0</v>
      </c>
      <c r="N56" s="245"/>
    </row>
    <row r="57" spans="1:14" s="222" customFormat="1" ht="44.25">
      <c r="A57" s="298" t="s">
        <v>55</v>
      </c>
      <c r="B57" s="575">
        <v>0</v>
      </c>
      <c r="C57" s="563">
        <v>0</v>
      </c>
      <c r="D57" s="587">
        <v>0</v>
      </c>
      <c r="E57" s="579">
        <v>0</v>
      </c>
      <c r="F57" s="577">
        <v>0</v>
      </c>
      <c r="G57" s="581">
        <v>0</v>
      </c>
      <c r="H57" s="252">
        <v>0</v>
      </c>
      <c r="I57" s="267">
        <v>0</v>
      </c>
      <c r="J57" s="279">
        <v>0</v>
      </c>
      <c r="K57" s="269">
        <v>0</v>
      </c>
      <c r="L57" s="254">
        <v>0</v>
      </c>
      <c r="M57" s="271">
        <v>0</v>
      </c>
      <c r="N57" s="245"/>
    </row>
    <row r="58" spans="1:14" s="222" customFormat="1" ht="44.25">
      <c r="A58" s="297" t="s">
        <v>56</v>
      </c>
      <c r="B58" s="594">
        <v>0</v>
      </c>
      <c r="C58" s="563">
        <v>0</v>
      </c>
      <c r="D58" s="595">
        <v>0</v>
      </c>
      <c r="E58" s="579">
        <v>0</v>
      </c>
      <c r="F58" s="596">
        <v>0</v>
      </c>
      <c r="G58" s="581">
        <v>0</v>
      </c>
      <c r="H58" s="286">
        <v>0</v>
      </c>
      <c r="I58" s="267">
        <v>0</v>
      </c>
      <c r="J58" s="287">
        <v>0</v>
      </c>
      <c r="K58" s="269">
        <v>0</v>
      </c>
      <c r="L58" s="288">
        <v>0</v>
      </c>
      <c r="M58" s="271">
        <v>0</v>
      </c>
      <c r="N58" s="245"/>
    </row>
    <row r="59" spans="1:14" s="222" customFormat="1" ht="44.25">
      <c r="A59" s="322" t="s">
        <v>57</v>
      </c>
      <c r="B59" s="575">
        <v>0</v>
      </c>
      <c r="C59" s="563">
        <v>0</v>
      </c>
      <c r="D59" s="587">
        <v>0</v>
      </c>
      <c r="E59" s="579">
        <v>0</v>
      </c>
      <c r="F59" s="577">
        <v>0</v>
      </c>
      <c r="G59" s="581">
        <v>0</v>
      </c>
      <c r="H59" s="252">
        <v>0</v>
      </c>
      <c r="I59" s="267">
        <v>0</v>
      </c>
      <c r="J59" s="279">
        <v>0</v>
      </c>
      <c r="K59" s="269">
        <v>0</v>
      </c>
      <c r="L59" s="254">
        <v>0</v>
      </c>
      <c r="M59" s="271">
        <v>0</v>
      </c>
      <c r="N59" s="245"/>
    </row>
    <row r="60" spans="1:14" s="222" customFormat="1" ht="44.25">
      <c r="A60" s="322" t="s">
        <v>58</v>
      </c>
      <c r="B60" s="575">
        <v>0</v>
      </c>
      <c r="C60" s="563">
        <v>0</v>
      </c>
      <c r="D60" s="587">
        <v>3220146</v>
      </c>
      <c r="E60" s="579">
        <v>1</v>
      </c>
      <c r="F60" s="577">
        <v>3220146</v>
      </c>
      <c r="G60" s="581">
        <v>3.1797615396816893E-2</v>
      </c>
      <c r="H60" s="252">
        <v>0</v>
      </c>
      <c r="I60" s="267">
        <v>0</v>
      </c>
      <c r="J60" s="279">
        <v>4581780</v>
      </c>
      <c r="K60" s="269">
        <v>1</v>
      </c>
      <c r="L60" s="254">
        <v>4581780</v>
      </c>
      <c r="M60" s="271">
        <v>4.4512879563261637E-2</v>
      </c>
      <c r="N60" s="245"/>
    </row>
    <row r="61" spans="1:14" s="222" customFormat="1" ht="44.25">
      <c r="A61" s="323" t="s">
        <v>59</v>
      </c>
      <c r="B61" s="575">
        <v>0</v>
      </c>
      <c r="C61" s="563">
        <v>0</v>
      </c>
      <c r="D61" s="587">
        <v>12203812</v>
      </c>
      <c r="E61" s="579">
        <v>1</v>
      </c>
      <c r="F61" s="577">
        <v>12203812</v>
      </c>
      <c r="G61" s="581">
        <v>0.12050761684440978</v>
      </c>
      <c r="H61" s="252">
        <v>0</v>
      </c>
      <c r="I61" s="267">
        <v>0</v>
      </c>
      <c r="J61" s="279">
        <v>12858532</v>
      </c>
      <c r="K61" s="269">
        <v>1</v>
      </c>
      <c r="L61" s="254">
        <v>12858532</v>
      </c>
      <c r="M61" s="271">
        <v>0.12492312731653325</v>
      </c>
      <c r="N61" s="245"/>
    </row>
    <row r="62" spans="1:14" s="222" customFormat="1" ht="44.25">
      <c r="A62" s="323" t="s">
        <v>60</v>
      </c>
      <c r="B62" s="575">
        <v>0</v>
      </c>
      <c r="C62" s="563">
        <v>0</v>
      </c>
      <c r="D62" s="587">
        <v>60000</v>
      </c>
      <c r="E62" s="579">
        <v>1</v>
      </c>
      <c r="F62" s="577">
        <v>60000</v>
      </c>
      <c r="G62" s="581">
        <v>5.9247528646496576E-4</v>
      </c>
      <c r="H62" s="252">
        <v>0</v>
      </c>
      <c r="I62" s="267">
        <v>0</v>
      </c>
      <c r="J62" s="279">
        <v>0</v>
      </c>
      <c r="K62" s="269">
        <v>0</v>
      </c>
      <c r="L62" s="254">
        <v>0</v>
      </c>
      <c r="M62" s="271">
        <v>0</v>
      </c>
      <c r="N62" s="245"/>
    </row>
    <row r="63" spans="1:14" s="222" customFormat="1" ht="44.25">
      <c r="A63" s="298" t="s">
        <v>61</v>
      </c>
      <c r="B63" s="575">
        <v>0</v>
      </c>
      <c r="C63" s="563">
        <v>0</v>
      </c>
      <c r="D63" s="587">
        <v>0</v>
      </c>
      <c r="E63" s="579">
        <v>0</v>
      </c>
      <c r="F63" s="577">
        <v>0</v>
      </c>
      <c r="G63" s="581">
        <v>0</v>
      </c>
      <c r="H63" s="252">
        <v>0</v>
      </c>
      <c r="I63" s="267">
        <v>0</v>
      </c>
      <c r="J63" s="279">
        <v>0</v>
      </c>
      <c r="K63" s="269">
        <v>0</v>
      </c>
      <c r="L63" s="254">
        <v>0</v>
      </c>
      <c r="M63" s="271">
        <v>0</v>
      </c>
      <c r="N63" s="245"/>
    </row>
    <row r="64" spans="1:14" s="222" customFormat="1" ht="44.25">
      <c r="A64" s="297" t="s">
        <v>62</v>
      </c>
      <c r="B64" s="575">
        <v>1281316.3999999999</v>
      </c>
      <c r="C64" s="563">
        <v>1</v>
      </c>
      <c r="D64" s="587">
        <v>0</v>
      </c>
      <c r="E64" s="579">
        <v>0</v>
      </c>
      <c r="F64" s="577">
        <v>1281316.3999999999</v>
      </c>
      <c r="G64" s="581">
        <v>1.265247168570431E-2</v>
      </c>
      <c r="H64" s="252">
        <v>3477100</v>
      </c>
      <c r="I64" s="267">
        <v>1</v>
      </c>
      <c r="J64" s="279">
        <v>0</v>
      </c>
      <c r="K64" s="269">
        <v>0</v>
      </c>
      <c r="L64" s="254">
        <v>3477100</v>
      </c>
      <c r="M64" s="271">
        <v>3.3780699538043517E-2</v>
      </c>
      <c r="N64" s="245"/>
    </row>
    <row r="65" spans="1:14" s="294" customFormat="1" ht="45">
      <c r="A65" s="324" t="s">
        <v>63</v>
      </c>
      <c r="B65" s="602">
        <v>27167981.399999999</v>
      </c>
      <c r="C65" s="567">
        <v>0.58751622661113234</v>
      </c>
      <c r="D65" s="603">
        <v>19074114</v>
      </c>
      <c r="E65" s="599">
        <v>0.53883930740607233</v>
      </c>
      <c r="F65" s="602">
        <v>46242095.399999999</v>
      </c>
      <c r="G65" s="598">
        <v>0.45662164531425459</v>
      </c>
      <c r="H65" s="299">
        <v>35398520</v>
      </c>
      <c r="I65" s="290">
        <v>0.62779477899777636</v>
      </c>
      <c r="J65" s="300">
        <v>20986976</v>
      </c>
      <c r="K65" s="292">
        <v>0.3722052210022237</v>
      </c>
      <c r="L65" s="299">
        <v>56385496</v>
      </c>
      <c r="M65" s="291">
        <v>0.54779600778797122</v>
      </c>
      <c r="N65" s="293"/>
    </row>
    <row r="66" spans="1:14" s="222" customFormat="1" ht="45">
      <c r="A66" s="235" t="s">
        <v>64</v>
      </c>
      <c r="B66" s="582"/>
      <c r="C66" s="591" t="s">
        <v>4</v>
      </c>
      <c r="D66" s="587"/>
      <c r="E66" s="592" t="s">
        <v>4</v>
      </c>
      <c r="F66" s="577"/>
      <c r="G66" s="593" t="s">
        <v>4</v>
      </c>
      <c r="H66" s="272"/>
      <c r="I66" s="283" t="s">
        <v>4</v>
      </c>
      <c r="J66" s="279"/>
      <c r="K66" s="284" t="s">
        <v>4</v>
      </c>
      <c r="L66" s="254"/>
      <c r="M66" s="285" t="s">
        <v>4</v>
      </c>
    </row>
    <row r="67" spans="1:14" s="222" customFormat="1" ht="44.25">
      <c r="A67" s="325" t="s">
        <v>65</v>
      </c>
      <c r="B67" s="5">
        <v>0</v>
      </c>
      <c r="C67" s="52">
        <v>0</v>
      </c>
      <c r="D67" s="59">
        <v>0</v>
      </c>
      <c r="E67" s="54">
        <v>0</v>
      </c>
      <c r="F67" s="69">
        <v>0</v>
      </c>
      <c r="G67" s="56">
        <v>0</v>
      </c>
      <c r="H67" s="216">
        <v>0</v>
      </c>
      <c r="I67" s="261">
        <v>0</v>
      </c>
      <c r="J67" s="268">
        <v>0</v>
      </c>
      <c r="K67" s="263">
        <v>0</v>
      </c>
      <c r="L67" s="277">
        <v>0</v>
      </c>
      <c r="M67" s="265">
        <v>0</v>
      </c>
    </row>
    <row r="68" spans="1:14" s="222" customFormat="1" ht="44.25">
      <c r="A68" s="251" t="s">
        <v>66</v>
      </c>
      <c r="B68" s="575">
        <v>0</v>
      </c>
      <c r="C68" s="563">
        <v>0</v>
      </c>
      <c r="D68" s="587">
        <v>0</v>
      </c>
      <c r="E68" s="579">
        <v>0</v>
      </c>
      <c r="F68" s="577">
        <v>0</v>
      </c>
      <c r="G68" s="581">
        <v>0</v>
      </c>
      <c r="H68" s="252">
        <v>0</v>
      </c>
      <c r="I68" s="267">
        <v>0</v>
      </c>
      <c r="J68" s="279">
        <v>0</v>
      </c>
      <c r="K68" s="269">
        <v>0</v>
      </c>
      <c r="L68" s="254">
        <v>0</v>
      </c>
      <c r="M68" s="271">
        <v>0</v>
      </c>
    </row>
    <row r="69" spans="1:14" s="222" customFormat="1" ht="45">
      <c r="A69" s="326" t="s">
        <v>67</v>
      </c>
      <c r="B69" s="582"/>
      <c r="C69" s="591" t="s">
        <v>4</v>
      </c>
      <c r="D69" s="587"/>
      <c r="E69" s="592" t="s">
        <v>4</v>
      </c>
      <c r="F69" s="577"/>
      <c r="G69" s="593" t="s">
        <v>4</v>
      </c>
      <c r="H69" s="272"/>
      <c r="I69" s="283" t="s">
        <v>4</v>
      </c>
      <c r="J69" s="279"/>
      <c r="K69" s="284" t="s">
        <v>4</v>
      </c>
      <c r="L69" s="254"/>
      <c r="M69" s="285" t="s">
        <v>4</v>
      </c>
    </row>
    <row r="70" spans="1:14" s="222" customFormat="1" ht="44.25">
      <c r="A70" s="298" t="s">
        <v>68</v>
      </c>
      <c r="B70" s="5">
        <v>0</v>
      </c>
      <c r="C70" s="52">
        <v>0</v>
      </c>
      <c r="D70" s="59">
        <v>16627551</v>
      </c>
      <c r="E70" s="54">
        <v>1</v>
      </c>
      <c r="F70" s="69">
        <v>16627551</v>
      </c>
      <c r="G70" s="56">
        <v>0.16419021736559714</v>
      </c>
      <c r="H70" s="216">
        <v>0</v>
      </c>
      <c r="I70" s="261">
        <v>0</v>
      </c>
      <c r="J70" s="268">
        <v>16627551</v>
      </c>
      <c r="K70" s="263">
        <v>1</v>
      </c>
      <c r="L70" s="277">
        <v>16627551</v>
      </c>
      <c r="M70" s="265">
        <v>0.16153987644430562</v>
      </c>
    </row>
    <row r="71" spans="1:14" s="222" customFormat="1" ht="44.25">
      <c r="A71" s="251" t="s">
        <v>69</v>
      </c>
      <c r="B71" s="575">
        <v>0</v>
      </c>
      <c r="C71" s="563">
        <v>0</v>
      </c>
      <c r="D71" s="587">
        <v>10392663</v>
      </c>
      <c r="E71" s="579">
        <v>1</v>
      </c>
      <c r="F71" s="577">
        <v>10392663</v>
      </c>
      <c r="G71" s="581">
        <v>0.10262326646764751</v>
      </c>
      <c r="H71" s="252">
        <v>0</v>
      </c>
      <c r="I71" s="267">
        <v>0</v>
      </c>
      <c r="J71" s="279">
        <v>10392663</v>
      </c>
      <c r="K71" s="269">
        <v>1</v>
      </c>
      <c r="L71" s="254">
        <v>10392663</v>
      </c>
      <c r="M71" s="271">
        <v>0.10096673268043541</v>
      </c>
    </row>
    <row r="72" spans="1:14" s="294" customFormat="1" ht="45">
      <c r="A72" s="295" t="s">
        <v>70</v>
      </c>
      <c r="B72" s="620">
        <v>0</v>
      </c>
      <c r="C72" s="567">
        <v>0</v>
      </c>
      <c r="D72" s="607">
        <v>27020214</v>
      </c>
      <c r="E72" s="599">
        <v>1</v>
      </c>
      <c r="F72" s="615">
        <v>27020214</v>
      </c>
      <c r="G72" s="721">
        <v>0.26681348383324466</v>
      </c>
      <c r="H72" s="327">
        <v>0</v>
      </c>
      <c r="I72" s="290">
        <v>0</v>
      </c>
      <c r="J72" s="304">
        <v>27020214</v>
      </c>
      <c r="K72" s="292">
        <v>1</v>
      </c>
      <c r="L72" s="328">
        <v>27020214</v>
      </c>
      <c r="M72" s="291">
        <v>0.262506609124741</v>
      </c>
    </row>
    <row r="73" spans="1:14" s="294" customFormat="1" ht="45">
      <c r="A73" s="295" t="s">
        <v>71</v>
      </c>
      <c r="B73" s="620">
        <v>0</v>
      </c>
      <c r="C73" s="599">
        <v>0</v>
      </c>
      <c r="D73" s="606">
        <v>0</v>
      </c>
      <c r="E73" s="599">
        <v>0</v>
      </c>
      <c r="F73" s="722">
        <v>0</v>
      </c>
      <c r="G73" s="598">
        <v>0</v>
      </c>
      <c r="H73" s="327">
        <v>0</v>
      </c>
      <c r="I73" s="292">
        <v>0</v>
      </c>
      <c r="J73" s="303">
        <v>0</v>
      </c>
      <c r="K73" s="292">
        <v>0</v>
      </c>
      <c r="L73" s="329">
        <v>0</v>
      </c>
      <c r="M73" s="291">
        <v>0</v>
      </c>
    </row>
    <row r="74" spans="1:14" s="294" customFormat="1" ht="45.75" thickBot="1">
      <c r="A74" s="330" t="s">
        <v>72</v>
      </c>
      <c r="B74" s="120">
        <v>55175718.82</v>
      </c>
      <c r="C74" s="623">
        <v>0.54483749689649841</v>
      </c>
      <c r="D74" s="120">
        <v>46094328</v>
      </c>
      <c r="E74" s="624">
        <v>0.45516250310350154</v>
      </c>
      <c r="F74" s="120">
        <v>101270046.82000001</v>
      </c>
      <c r="G74" s="625">
        <v>1</v>
      </c>
      <c r="H74" s="331">
        <v>54924367</v>
      </c>
      <c r="I74" s="332">
        <v>0.53360085673240132</v>
      </c>
      <c r="J74" s="331">
        <v>48007190</v>
      </c>
      <c r="K74" s="333">
        <v>0.46639914326759868</v>
      </c>
      <c r="L74" s="331">
        <v>102931557</v>
      </c>
      <c r="M74" s="334">
        <v>1</v>
      </c>
    </row>
    <row r="75" spans="1:14" ht="21" thickTop="1">
      <c r="A75" s="335"/>
      <c r="B75" s="336"/>
      <c r="C75" s="337"/>
      <c r="D75" s="336"/>
      <c r="E75" s="337"/>
      <c r="F75" s="336"/>
      <c r="G75" s="337"/>
      <c r="H75" s="336"/>
      <c r="I75" s="337"/>
      <c r="J75" s="336"/>
      <c r="K75" s="337"/>
      <c r="L75" s="336"/>
      <c r="M75" s="337"/>
    </row>
    <row r="76" spans="1:14" s="222" customFormat="1" ht="44.25">
      <c r="A76" s="215" t="s">
        <v>4</v>
      </c>
      <c r="B76" s="213"/>
      <c r="C76" s="215"/>
      <c r="D76" s="213"/>
      <c r="E76" s="215"/>
      <c r="F76" s="213"/>
      <c r="G76" s="215"/>
      <c r="H76" s="213"/>
      <c r="I76" s="215"/>
      <c r="J76" s="213"/>
      <c r="K76" s="215"/>
      <c r="L76" s="213"/>
      <c r="M76" s="215"/>
    </row>
    <row r="77" spans="1:14" s="222" customFormat="1" ht="44.25">
      <c r="A77" s="215" t="s">
        <v>73</v>
      </c>
      <c r="B77" s="213"/>
      <c r="C77" s="215"/>
      <c r="D77" s="213"/>
      <c r="E77" s="215"/>
      <c r="F77" s="213"/>
      <c r="G77" s="215"/>
      <c r="H77" s="213"/>
      <c r="I77" s="215"/>
      <c r="J77" s="213"/>
      <c r="K77" s="215"/>
      <c r="L77" s="213"/>
      <c r="M77" s="215"/>
    </row>
  </sheetData>
  <pageMargins left="0.28999999999999998" right="0.26" top="0.45" bottom="0.3" header="0.3" footer="0.54"/>
  <pageSetup scale="17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7"/>
  <sheetViews>
    <sheetView zoomScale="30" zoomScaleNormal="30" workbookViewId="0">
      <selection activeCell="H29" sqref="H29"/>
    </sheetView>
  </sheetViews>
  <sheetFormatPr defaultColWidth="12.42578125" defaultRowHeight="15"/>
  <cols>
    <col min="1" max="1" width="186.7109375" style="133" customWidth="1"/>
    <col min="2" max="2" width="56.42578125" style="134" customWidth="1"/>
    <col min="3" max="3" width="45.5703125" style="133" customWidth="1"/>
    <col min="4" max="4" width="45.5703125" style="134" customWidth="1"/>
    <col min="5" max="5" width="45.5703125" style="133" customWidth="1"/>
    <col min="6" max="6" width="45.5703125" style="134" customWidth="1"/>
    <col min="7" max="7" width="45.5703125" style="133" customWidth="1"/>
    <col min="8" max="8" width="54.7109375" style="134" customWidth="1"/>
    <col min="9" max="9" width="45.5703125" style="133" customWidth="1"/>
    <col min="10" max="10" width="45.5703125" style="134" customWidth="1"/>
    <col min="11" max="11" width="45.5703125" style="133" customWidth="1"/>
    <col min="12" max="12" width="45.5703125" style="134" customWidth="1"/>
    <col min="13" max="13" width="45.5703125" style="133" customWidth="1"/>
    <col min="14" max="256" width="12.42578125" style="133"/>
    <col min="257" max="257" width="186.7109375" style="133" customWidth="1"/>
    <col min="258" max="258" width="56.42578125" style="133" customWidth="1"/>
    <col min="259" max="263" width="45.5703125" style="133" customWidth="1"/>
    <col min="264" max="264" width="54.7109375" style="133" customWidth="1"/>
    <col min="265" max="269" width="45.5703125" style="133" customWidth="1"/>
    <col min="270" max="512" width="12.42578125" style="133"/>
    <col min="513" max="513" width="186.7109375" style="133" customWidth="1"/>
    <col min="514" max="514" width="56.42578125" style="133" customWidth="1"/>
    <col min="515" max="519" width="45.5703125" style="133" customWidth="1"/>
    <col min="520" max="520" width="54.7109375" style="133" customWidth="1"/>
    <col min="521" max="525" width="45.5703125" style="133" customWidth="1"/>
    <col min="526" max="768" width="12.42578125" style="133"/>
    <col min="769" max="769" width="186.7109375" style="133" customWidth="1"/>
    <col min="770" max="770" width="56.42578125" style="133" customWidth="1"/>
    <col min="771" max="775" width="45.5703125" style="133" customWidth="1"/>
    <col min="776" max="776" width="54.7109375" style="133" customWidth="1"/>
    <col min="777" max="781" width="45.5703125" style="133" customWidth="1"/>
    <col min="782" max="1024" width="12.42578125" style="133"/>
    <col min="1025" max="1025" width="186.7109375" style="133" customWidth="1"/>
    <col min="1026" max="1026" width="56.42578125" style="133" customWidth="1"/>
    <col min="1027" max="1031" width="45.5703125" style="133" customWidth="1"/>
    <col min="1032" max="1032" width="54.7109375" style="133" customWidth="1"/>
    <col min="1033" max="1037" width="45.5703125" style="133" customWidth="1"/>
    <col min="1038" max="1280" width="12.42578125" style="133"/>
    <col min="1281" max="1281" width="186.7109375" style="133" customWidth="1"/>
    <col min="1282" max="1282" width="56.42578125" style="133" customWidth="1"/>
    <col min="1283" max="1287" width="45.5703125" style="133" customWidth="1"/>
    <col min="1288" max="1288" width="54.7109375" style="133" customWidth="1"/>
    <col min="1289" max="1293" width="45.5703125" style="133" customWidth="1"/>
    <col min="1294" max="1536" width="12.42578125" style="133"/>
    <col min="1537" max="1537" width="186.7109375" style="133" customWidth="1"/>
    <col min="1538" max="1538" width="56.42578125" style="133" customWidth="1"/>
    <col min="1539" max="1543" width="45.5703125" style="133" customWidth="1"/>
    <col min="1544" max="1544" width="54.7109375" style="133" customWidth="1"/>
    <col min="1545" max="1549" width="45.5703125" style="133" customWidth="1"/>
    <col min="1550" max="1792" width="12.42578125" style="133"/>
    <col min="1793" max="1793" width="186.7109375" style="133" customWidth="1"/>
    <col min="1794" max="1794" width="56.42578125" style="133" customWidth="1"/>
    <col min="1795" max="1799" width="45.5703125" style="133" customWidth="1"/>
    <col min="1800" max="1800" width="54.7109375" style="133" customWidth="1"/>
    <col min="1801" max="1805" width="45.5703125" style="133" customWidth="1"/>
    <col min="1806" max="2048" width="12.42578125" style="133"/>
    <col min="2049" max="2049" width="186.7109375" style="133" customWidth="1"/>
    <col min="2050" max="2050" width="56.42578125" style="133" customWidth="1"/>
    <col min="2051" max="2055" width="45.5703125" style="133" customWidth="1"/>
    <col min="2056" max="2056" width="54.7109375" style="133" customWidth="1"/>
    <col min="2057" max="2061" width="45.5703125" style="133" customWidth="1"/>
    <col min="2062" max="2304" width="12.42578125" style="133"/>
    <col min="2305" max="2305" width="186.7109375" style="133" customWidth="1"/>
    <col min="2306" max="2306" width="56.42578125" style="133" customWidth="1"/>
    <col min="2307" max="2311" width="45.5703125" style="133" customWidth="1"/>
    <col min="2312" max="2312" width="54.7109375" style="133" customWidth="1"/>
    <col min="2313" max="2317" width="45.5703125" style="133" customWidth="1"/>
    <col min="2318" max="2560" width="12.42578125" style="133"/>
    <col min="2561" max="2561" width="186.7109375" style="133" customWidth="1"/>
    <col min="2562" max="2562" width="56.42578125" style="133" customWidth="1"/>
    <col min="2563" max="2567" width="45.5703125" style="133" customWidth="1"/>
    <col min="2568" max="2568" width="54.7109375" style="133" customWidth="1"/>
    <col min="2569" max="2573" width="45.5703125" style="133" customWidth="1"/>
    <col min="2574" max="2816" width="12.42578125" style="133"/>
    <col min="2817" max="2817" width="186.7109375" style="133" customWidth="1"/>
    <col min="2818" max="2818" width="56.42578125" style="133" customWidth="1"/>
    <col min="2819" max="2823" width="45.5703125" style="133" customWidth="1"/>
    <col min="2824" max="2824" width="54.7109375" style="133" customWidth="1"/>
    <col min="2825" max="2829" width="45.5703125" style="133" customWidth="1"/>
    <col min="2830" max="3072" width="12.42578125" style="133"/>
    <col min="3073" max="3073" width="186.7109375" style="133" customWidth="1"/>
    <col min="3074" max="3074" width="56.42578125" style="133" customWidth="1"/>
    <col min="3075" max="3079" width="45.5703125" style="133" customWidth="1"/>
    <col min="3080" max="3080" width="54.7109375" style="133" customWidth="1"/>
    <col min="3081" max="3085" width="45.5703125" style="133" customWidth="1"/>
    <col min="3086" max="3328" width="12.42578125" style="133"/>
    <col min="3329" max="3329" width="186.7109375" style="133" customWidth="1"/>
    <col min="3330" max="3330" width="56.42578125" style="133" customWidth="1"/>
    <col min="3331" max="3335" width="45.5703125" style="133" customWidth="1"/>
    <col min="3336" max="3336" width="54.7109375" style="133" customWidth="1"/>
    <col min="3337" max="3341" width="45.5703125" style="133" customWidth="1"/>
    <col min="3342" max="3584" width="12.42578125" style="133"/>
    <col min="3585" max="3585" width="186.7109375" style="133" customWidth="1"/>
    <col min="3586" max="3586" width="56.42578125" style="133" customWidth="1"/>
    <col min="3587" max="3591" width="45.5703125" style="133" customWidth="1"/>
    <col min="3592" max="3592" width="54.7109375" style="133" customWidth="1"/>
    <col min="3593" max="3597" width="45.5703125" style="133" customWidth="1"/>
    <col min="3598" max="3840" width="12.42578125" style="133"/>
    <col min="3841" max="3841" width="186.7109375" style="133" customWidth="1"/>
    <col min="3842" max="3842" width="56.42578125" style="133" customWidth="1"/>
    <col min="3843" max="3847" width="45.5703125" style="133" customWidth="1"/>
    <col min="3848" max="3848" width="54.7109375" style="133" customWidth="1"/>
    <col min="3849" max="3853" width="45.5703125" style="133" customWidth="1"/>
    <col min="3854" max="4096" width="12.42578125" style="133"/>
    <col min="4097" max="4097" width="186.7109375" style="133" customWidth="1"/>
    <col min="4098" max="4098" width="56.42578125" style="133" customWidth="1"/>
    <col min="4099" max="4103" width="45.5703125" style="133" customWidth="1"/>
    <col min="4104" max="4104" width="54.7109375" style="133" customWidth="1"/>
    <col min="4105" max="4109" width="45.5703125" style="133" customWidth="1"/>
    <col min="4110" max="4352" width="12.42578125" style="133"/>
    <col min="4353" max="4353" width="186.7109375" style="133" customWidth="1"/>
    <col min="4354" max="4354" width="56.42578125" style="133" customWidth="1"/>
    <col min="4355" max="4359" width="45.5703125" style="133" customWidth="1"/>
    <col min="4360" max="4360" width="54.7109375" style="133" customWidth="1"/>
    <col min="4361" max="4365" width="45.5703125" style="133" customWidth="1"/>
    <col min="4366" max="4608" width="12.42578125" style="133"/>
    <col min="4609" max="4609" width="186.7109375" style="133" customWidth="1"/>
    <col min="4610" max="4610" width="56.42578125" style="133" customWidth="1"/>
    <col min="4611" max="4615" width="45.5703125" style="133" customWidth="1"/>
    <col min="4616" max="4616" width="54.7109375" style="133" customWidth="1"/>
    <col min="4617" max="4621" width="45.5703125" style="133" customWidth="1"/>
    <col min="4622" max="4864" width="12.42578125" style="133"/>
    <col min="4865" max="4865" width="186.7109375" style="133" customWidth="1"/>
    <col min="4866" max="4866" width="56.42578125" style="133" customWidth="1"/>
    <col min="4867" max="4871" width="45.5703125" style="133" customWidth="1"/>
    <col min="4872" max="4872" width="54.7109375" style="133" customWidth="1"/>
    <col min="4873" max="4877" width="45.5703125" style="133" customWidth="1"/>
    <col min="4878" max="5120" width="12.42578125" style="133"/>
    <col min="5121" max="5121" width="186.7109375" style="133" customWidth="1"/>
    <col min="5122" max="5122" width="56.42578125" style="133" customWidth="1"/>
    <col min="5123" max="5127" width="45.5703125" style="133" customWidth="1"/>
    <col min="5128" max="5128" width="54.7109375" style="133" customWidth="1"/>
    <col min="5129" max="5133" width="45.5703125" style="133" customWidth="1"/>
    <col min="5134" max="5376" width="12.42578125" style="133"/>
    <col min="5377" max="5377" width="186.7109375" style="133" customWidth="1"/>
    <col min="5378" max="5378" width="56.42578125" style="133" customWidth="1"/>
    <col min="5379" max="5383" width="45.5703125" style="133" customWidth="1"/>
    <col min="5384" max="5384" width="54.7109375" style="133" customWidth="1"/>
    <col min="5385" max="5389" width="45.5703125" style="133" customWidth="1"/>
    <col min="5390" max="5632" width="12.42578125" style="133"/>
    <col min="5633" max="5633" width="186.7109375" style="133" customWidth="1"/>
    <col min="5634" max="5634" width="56.42578125" style="133" customWidth="1"/>
    <col min="5635" max="5639" width="45.5703125" style="133" customWidth="1"/>
    <col min="5640" max="5640" width="54.7109375" style="133" customWidth="1"/>
    <col min="5641" max="5645" width="45.5703125" style="133" customWidth="1"/>
    <col min="5646" max="5888" width="12.42578125" style="133"/>
    <col min="5889" max="5889" width="186.7109375" style="133" customWidth="1"/>
    <col min="5890" max="5890" width="56.42578125" style="133" customWidth="1"/>
    <col min="5891" max="5895" width="45.5703125" style="133" customWidth="1"/>
    <col min="5896" max="5896" width="54.7109375" style="133" customWidth="1"/>
    <col min="5897" max="5901" width="45.5703125" style="133" customWidth="1"/>
    <col min="5902" max="6144" width="12.42578125" style="133"/>
    <col min="6145" max="6145" width="186.7109375" style="133" customWidth="1"/>
    <col min="6146" max="6146" width="56.42578125" style="133" customWidth="1"/>
    <col min="6147" max="6151" width="45.5703125" style="133" customWidth="1"/>
    <col min="6152" max="6152" width="54.7109375" style="133" customWidth="1"/>
    <col min="6153" max="6157" width="45.5703125" style="133" customWidth="1"/>
    <col min="6158" max="6400" width="12.42578125" style="133"/>
    <col min="6401" max="6401" width="186.7109375" style="133" customWidth="1"/>
    <col min="6402" max="6402" width="56.42578125" style="133" customWidth="1"/>
    <col min="6403" max="6407" width="45.5703125" style="133" customWidth="1"/>
    <col min="6408" max="6408" width="54.7109375" style="133" customWidth="1"/>
    <col min="6409" max="6413" width="45.5703125" style="133" customWidth="1"/>
    <col min="6414" max="6656" width="12.42578125" style="133"/>
    <col min="6657" max="6657" width="186.7109375" style="133" customWidth="1"/>
    <col min="6658" max="6658" width="56.42578125" style="133" customWidth="1"/>
    <col min="6659" max="6663" width="45.5703125" style="133" customWidth="1"/>
    <col min="6664" max="6664" width="54.7109375" style="133" customWidth="1"/>
    <col min="6665" max="6669" width="45.5703125" style="133" customWidth="1"/>
    <col min="6670" max="6912" width="12.42578125" style="133"/>
    <col min="6913" max="6913" width="186.7109375" style="133" customWidth="1"/>
    <col min="6914" max="6914" width="56.42578125" style="133" customWidth="1"/>
    <col min="6915" max="6919" width="45.5703125" style="133" customWidth="1"/>
    <col min="6920" max="6920" width="54.7109375" style="133" customWidth="1"/>
    <col min="6921" max="6925" width="45.5703125" style="133" customWidth="1"/>
    <col min="6926" max="7168" width="12.42578125" style="133"/>
    <col min="7169" max="7169" width="186.7109375" style="133" customWidth="1"/>
    <col min="7170" max="7170" width="56.42578125" style="133" customWidth="1"/>
    <col min="7171" max="7175" width="45.5703125" style="133" customWidth="1"/>
    <col min="7176" max="7176" width="54.7109375" style="133" customWidth="1"/>
    <col min="7177" max="7181" width="45.5703125" style="133" customWidth="1"/>
    <col min="7182" max="7424" width="12.42578125" style="133"/>
    <col min="7425" max="7425" width="186.7109375" style="133" customWidth="1"/>
    <col min="7426" max="7426" width="56.42578125" style="133" customWidth="1"/>
    <col min="7427" max="7431" width="45.5703125" style="133" customWidth="1"/>
    <col min="7432" max="7432" width="54.7109375" style="133" customWidth="1"/>
    <col min="7433" max="7437" width="45.5703125" style="133" customWidth="1"/>
    <col min="7438" max="7680" width="12.42578125" style="133"/>
    <col min="7681" max="7681" width="186.7109375" style="133" customWidth="1"/>
    <col min="7682" max="7682" width="56.42578125" style="133" customWidth="1"/>
    <col min="7683" max="7687" width="45.5703125" style="133" customWidth="1"/>
    <col min="7688" max="7688" width="54.7109375" style="133" customWidth="1"/>
    <col min="7689" max="7693" width="45.5703125" style="133" customWidth="1"/>
    <col min="7694" max="7936" width="12.42578125" style="133"/>
    <col min="7937" max="7937" width="186.7109375" style="133" customWidth="1"/>
    <col min="7938" max="7938" width="56.42578125" style="133" customWidth="1"/>
    <col min="7939" max="7943" width="45.5703125" style="133" customWidth="1"/>
    <col min="7944" max="7944" width="54.7109375" style="133" customWidth="1"/>
    <col min="7945" max="7949" width="45.5703125" style="133" customWidth="1"/>
    <col min="7950" max="8192" width="12.42578125" style="133"/>
    <col min="8193" max="8193" width="186.7109375" style="133" customWidth="1"/>
    <col min="8194" max="8194" width="56.42578125" style="133" customWidth="1"/>
    <col min="8195" max="8199" width="45.5703125" style="133" customWidth="1"/>
    <col min="8200" max="8200" width="54.7109375" style="133" customWidth="1"/>
    <col min="8201" max="8205" width="45.5703125" style="133" customWidth="1"/>
    <col min="8206" max="8448" width="12.42578125" style="133"/>
    <col min="8449" max="8449" width="186.7109375" style="133" customWidth="1"/>
    <col min="8450" max="8450" width="56.42578125" style="133" customWidth="1"/>
    <col min="8451" max="8455" width="45.5703125" style="133" customWidth="1"/>
    <col min="8456" max="8456" width="54.7109375" style="133" customWidth="1"/>
    <col min="8457" max="8461" width="45.5703125" style="133" customWidth="1"/>
    <col min="8462" max="8704" width="12.42578125" style="133"/>
    <col min="8705" max="8705" width="186.7109375" style="133" customWidth="1"/>
    <col min="8706" max="8706" width="56.42578125" style="133" customWidth="1"/>
    <col min="8707" max="8711" width="45.5703125" style="133" customWidth="1"/>
    <col min="8712" max="8712" width="54.7109375" style="133" customWidth="1"/>
    <col min="8713" max="8717" width="45.5703125" style="133" customWidth="1"/>
    <col min="8718" max="8960" width="12.42578125" style="133"/>
    <col min="8961" max="8961" width="186.7109375" style="133" customWidth="1"/>
    <col min="8962" max="8962" width="56.42578125" style="133" customWidth="1"/>
    <col min="8963" max="8967" width="45.5703125" style="133" customWidth="1"/>
    <col min="8968" max="8968" width="54.7109375" style="133" customWidth="1"/>
    <col min="8969" max="8973" width="45.5703125" style="133" customWidth="1"/>
    <col min="8974" max="9216" width="12.42578125" style="133"/>
    <col min="9217" max="9217" width="186.7109375" style="133" customWidth="1"/>
    <col min="9218" max="9218" width="56.42578125" style="133" customWidth="1"/>
    <col min="9219" max="9223" width="45.5703125" style="133" customWidth="1"/>
    <col min="9224" max="9224" width="54.7109375" style="133" customWidth="1"/>
    <col min="9225" max="9229" width="45.5703125" style="133" customWidth="1"/>
    <col min="9230" max="9472" width="12.42578125" style="133"/>
    <col min="9473" max="9473" width="186.7109375" style="133" customWidth="1"/>
    <col min="9474" max="9474" width="56.42578125" style="133" customWidth="1"/>
    <col min="9475" max="9479" width="45.5703125" style="133" customWidth="1"/>
    <col min="9480" max="9480" width="54.7109375" style="133" customWidth="1"/>
    <col min="9481" max="9485" width="45.5703125" style="133" customWidth="1"/>
    <col min="9486" max="9728" width="12.42578125" style="133"/>
    <col min="9729" max="9729" width="186.7109375" style="133" customWidth="1"/>
    <col min="9730" max="9730" width="56.42578125" style="133" customWidth="1"/>
    <col min="9731" max="9735" width="45.5703125" style="133" customWidth="1"/>
    <col min="9736" max="9736" width="54.7109375" style="133" customWidth="1"/>
    <col min="9737" max="9741" width="45.5703125" style="133" customWidth="1"/>
    <col min="9742" max="9984" width="12.42578125" style="133"/>
    <col min="9985" max="9985" width="186.7109375" style="133" customWidth="1"/>
    <col min="9986" max="9986" width="56.42578125" style="133" customWidth="1"/>
    <col min="9987" max="9991" width="45.5703125" style="133" customWidth="1"/>
    <col min="9992" max="9992" width="54.7109375" style="133" customWidth="1"/>
    <col min="9993" max="9997" width="45.5703125" style="133" customWidth="1"/>
    <col min="9998" max="10240" width="12.42578125" style="133"/>
    <col min="10241" max="10241" width="186.7109375" style="133" customWidth="1"/>
    <col min="10242" max="10242" width="56.42578125" style="133" customWidth="1"/>
    <col min="10243" max="10247" width="45.5703125" style="133" customWidth="1"/>
    <col min="10248" max="10248" width="54.7109375" style="133" customWidth="1"/>
    <col min="10249" max="10253" width="45.5703125" style="133" customWidth="1"/>
    <col min="10254" max="10496" width="12.42578125" style="133"/>
    <col min="10497" max="10497" width="186.7109375" style="133" customWidth="1"/>
    <col min="10498" max="10498" width="56.42578125" style="133" customWidth="1"/>
    <col min="10499" max="10503" width="45.5703125" style="133" customWidth="1"/>
    <col min="10504" max="10504" width="54.7109375" style="133" customWidth="1"/>
    <col min="10505" max="10509" width="45.5703125" style="133" customWidth="1"/>
    <col min="10510" max="10752" width="12.42578125" style="133"/>
    <col min="10753" max="10753" width="186.7109375" style="133" customWidth="1"/>
    <col min="10754" max="10754" width="56.42578125" style="133" customWidth="1"/>
    <col min="10755" max="10759" width="45.5703125" style="133" customWidth="1"/>
    <col min="10760" max="10760" width="54.7109375" style="133" customWidth="1"/>
    <col min="10761" max="10765" width="45.5703125" style="133" customWidth="1"/>
    <col min="10766" max="11008" width="12.42578125" style="133"/>
    <col min="11009" max="11009" width="186.7109375" style="133" customWidth="1"/>
    <col min="11010" max="11010" width="56.42578125" style="133" customWidth="1"/>
    <col min="11011" max="11015" width="45.5703125" style="133" customWidth="1"/>
    <col min="11016" max="11016" width="54.7109375" style="133" customWidth="1"/>
    <col min="11017" max="11021" width="45.5703125" style="133" customWidth="1"/>
    <col min="11022" max="11264" width="12.42578125" style="133"/>
    <col min="11265" max="11265" width="186.7109375" style="133" customWidth="1"/>
    <col min="11266" max="11266" width="56.42578125" style="133" customWidth="1"/>
    <col min="11267" max="11271" width="45.5703125" style="133" customWidth="1"/>
    <col min="11272" max="11272" width="54.7109375" style="133" customWidth="1"/>
    <col min="11273" max="11277" width="45.5703125" style="133" customWidth="1"/>
    <col min="11278" max="11520" width="12.42578125" style="133"/>
    <col min="11521" max="11521" width="186.7109375" style="133" customWidth="1"/>
    <col min="11522" max="11522" width="56.42578125" style="133" customWidth="1"/>
    <col min="11523" max="11527" width="45.5703125" style="133" customWidth="1"/>
    <col min="11528" max="11528" width="54.7109375" style="133" customWidth="1"/>
    <col min="11529" max="11533" width="45.5703125" style="133" customWidth="1"/>
    <col min="11534" max="11776" width="12.42578125" style="133"/>
    <col min="11777" max="11777" width="186.7109375" style="133" customWidth="1"/>
    <col min="11778" max="11778" width="56.42578125" style="133" customWidth="1"/>
    <col min="11779" max="11783" width="45.5703125" style="133" customWidth="1"/>
    <col min="11784" max="11784" width="54.7109375" style="133" customWidth="1"/>
    <col min="11785" max="11789" width="45.5703125" style="133" customWidth="1"/>
    <col min="11790" max="12032" width="12.42578125" style="133"/>
    <col min="12033" max="12033" width="186.7109375" style="133" customWidth="1"/>
    <col min="12034" max="12034" width="56.42578125" style="133" customWidth="1"/>
    <col min="12035" max="12039" width="45.5703125" style="133" customWidth="1"/>
    <col min="12040" max="12040" width="54.7109375" style="133" customWidth="1"/>
    <col min="12041" max="12045" width="45.5703125" style="133" customWidth="1"/>
    <col min="12046" max="12288" width="12.42578125" style="133"/>
    <col min="12289" max="12289" width="186.7109375" style="133" customWidth="1"/>
    <col min="12290" max="12290" width="56.42578125" style="133" customWidth="1"/>
    <col min="12291" max="12295" width="45.5703125" style="133" customWidth="1"/>
    <col min="12296" max="12296" width="54.7109375" style="133" customWidth="1"/>
    <col min="12297" max="12301" width="45.5703125" style="133" customWidth="1"/>
    <col min="12302" max="12544" width="12.42578125" style="133"/>
    <col min="12545" max="12545" width="186.7109375" style="133" customWidth="1"/>
    <col min="12546" max="12546" width="56.42578125" style="133" customWidth="1"/>
    <col min="12547" max="12551" width="45.5703125" style="133" customWidth="1"/>
    <col min="12552" max="12552" width="54.7109375" style="133" customWidth="1"/>
    <col min="12553" max="12557" width="45.5703125" style="133" customWidth="1"/>
    <col min="12558" max="12800" width="12.42578125" style="133"/>
    <col min="12801" max="12801" width="186.7109375" style="133" customWidth="1"/>
    <col min="12802" max="12802" width="56.42578125" style="133" customWidth="1"/>
    <col min="12803" max="12807" width="45.5703125" style="133" customWidth="1"/>
    <col min="12808" max="12808" width="54.7109375" style="133" customWidth="1"/>
    <col min="12809" max="12813" width="45.5703125" style="133" customWidth="1"/>
    <col min="12814" max="13056" width="12.42578125" style="133"/>
    <col min="13057" max="13057" width="186.7109375" style="133" customWidth="1"/>
    <col min="13058" max="13058" width="56.42578125" style="133" customWidth="1"/>
    <col min="13059" max="13063" width="45.5703125" style="133" customWidth="1"/>
    <col min="13064" max="13064" width="54.7109375" style="133" customWidth="1"/>
    <col min="13065" max="13069" width="45.5703125" style="133" customWidth="1"/>
    <col min="13070" max="13312" width="12.42578125" style="133"/>
    <col min="13313" max="13313" width="186.7109375" style="133" customWidth="1"/>
    <col min="13314" max="13314" width="56.42578125" style="133" customWidth="1"/>
    <col min="13315" max="13319" width="45.5703125" style="133" customWidth="1"/>
    <col min="13320" max="13320" width="54.7109375" style="133" customWidth="1"/>
    <col min="13321" max="13325" width="45.5703125" style="133" customWidth="1"/>
    <col min="13326" max="13568" width="12.42578125" style="133"/>
    <col min="13569" max="13569" width="186.7109375" style="133" customWidth="1"/>
    <col min="13570" max="13570" width="56.42578125" style="133" customWidth="1"/>
    <col min="13571" max="13575" width="45.5703125" style="133" customWidth="1"/>
    <col min="13576" max="13576" width="54.7109375" style="133" customWidth="1"/>
    <col min="13577" max="13581" width="45.5703125" style="133" customWidth="1"/>
    <col min="13582" max="13824" width="12.42578125" style="133"/>
    <col min="13825" max="13825" width="186.7109375" style="133" customWidth="1"/>
    <col min="13826" max="13826" width="56.42578125" style="133" customWidth="1"/>
    <col min="13827" max="13831" width="45.5703125" style="133" customWidth="1"/>
    <col min="13832" max="13832" width="54.7109375" style="133" customWidth="1"/>
    <col min="13833" max="13837" width="45.5703125" style="133" customWidth="1"/>
    <col min="13838" max="14080" width="12.42578125" style="133"/>
    <col min="14081" max="14081" width="186.7109375" style="133" customWidth="1"/>
    <col min="14082" max="14082" width="56.42578125" style="133" customWidth="1"/>
    <col min="14083" max="14087" width="45.5703125" style="133" customWidth="1"/>
    <col min="14088" max="14088" width="54.7109375" style="133" customWidth="1"/>
    <col min="14089" max="14093" width="45.5703125" style="133" customWidth="1"/>
    <col min="14094" max="14336" width="12.42578125" style="133"/>
    <col min="14337" max="14337" width="186.7109375" style="133" customWidth="1"/>
    <col min="14338" max="14338" width="56.42578125" style="133" customWidth="1"/>
    <col min="14339" max="14343" width="45.5703125" style="133" customWidth="1"/>
    <col min="14344" max="14344" width="54.7109375" style="133" customWidth="1"/>
    <col min="14345" max="14349" width="45.5703125" style="133" customWidth="1"/>
    <col min="14350" max="14592" width="12.42578125" style="133"/>
    <col min="14593" max="14593" width="186.7109375" style="133" customWidth="1"/>
    <col min="14594" max="14594" width="56.42578125" style="133" customWidth="1"/>
    <col min="14595" max="14599" width="45.5703125" style="133" customWidth="1"/>
    <col min="14600" max="14600" width="54.7109375" style="133" customWidth="1"/>
    <col min="14601" max="14605" width="45.5703125" style="133" customWidth="1"/>
    <col min="14606" max="14848" width="12.42578125" style="133"/>
    <col min="14849" max="14849" width="186.7109375" style="133" customWidth="1"/>
    <col min="14850" max="14850" width="56.42578125" style="133" customWidth="1"/>
    <col min="14851" max="14855" width="45.5703125" style="133" customWidth="1"/>
    <col min="14856" max="14856" width="54.7109375" style="133" customWidth="1"/>
    <col min="14857" max="14861" width="45.5703125" style="133" customWidth="1"/>
    <col min="14862" max="15104" width="12.42578125" style="133"/>
    <col min="15105" max="15105" width="186.7109375" style="133" customWidth="1"/>
    <col min="15106" max="15106" width="56.42578125" style="133" customWidth="1"/>
    <col min="15107" max="15111" width="45.5703125" style="133" customWidth="1"/>
    <col min="15112" max="15112" width="54.7109375" style="133" customWidth="1"/>
    <col min="15113" max="15117" width="45.5703125" style="133" customWidth="1"/>
    <col min="15118" max="15360" width="12.42578125" style="133"/>
    <col min="15361" max="15361" width="186.7109375" style="133" customWidth="1"/>
    <col min="15362" max="15362" width="56.42578125" style="133" customWidth="1"/>
    <col min="15363" max="15367" width="45.5703125" style="133" customWidth="1"/>
    <col min="15368" max="15368" width="54.7109375" style="133" customWidth="1"/>
    <col min="15369" max="15373" width="45.5703125" style="133" customWidth="1"/>
    <col min="15374" max="15616" width="12.42578125" style="133"/>
    <col min="15617" max="15617" width="186.7109375" style="133" customWidth="1"/>
    <col min="15618" max="15618" width="56.42578125" style="133" customWidth="1"/>
    <col min="15619" max="15623" width="45.5703125" style="133" customWidth="1"/>
    <col min="15624" max="15624" width="54.7109375" style="133" customWidth="1"/>
    <col min="15625" max="15629" width="45.5703125" style="133" customWidth="1"/>
    <col min="15630" max="15872" width="12.42578125" style="133"/>
    <col min="15873" max="15873" width="186.7109375" style="133" customWidth="1"/>
    <col min="15874" max="15874" width="56.42578125" style="133" customWidth="1"/>
    <col min="15875" max="15879" width="45.5703125" style="133" customWidth="1"/>
    <col min="15880" max="15880" width="54.7109375" style="133" customWidth="1"/>
    <col min="15881" max="15885" width="45.5703125" style="133" customWidth="1"/>
    <col min="15886" max="16128" width="12.42578125" style="133"/>
    <col min="16129" max="16129" width="186.7109375" style="133" customWidth="1"/>
    <col min="16130" max="16130" width="56.42578125" style="133" customWidth="1"/>
    <col min="16131" max="16135" width="45.5703125" style="133" customWidth="1"/>
    <col min="16136" max="16136" width="54.7109375" style="133" customWidth="1"/>
    <col min="16137" max="16141" width="45.5703125" style="133" customWidth="1"/>
    <col min="16142" max="16384" width="12.42578125" style="133"/>
  </cols>
  <sheetData>
    <row r="1" spans="1:17" s="11" customFormat="1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87</v>
      </c>
      <c r="L1" s="9"/>
      <c r="M1" s="8"/>
      <c r="N1" s="10"/>
      <c r="O1" s="10"/>
      <c r="P1" s="10"/>
      <c r="Q1" s="10"/>
    </row>
    <row r="2" spans="1:17" s="11" customFormat="1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s="11" customFormat="1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s="11" customFormat="1" ht="45" thickTop="1">
      <c r="A4" s="17"/>
      <c r="B4" s="18"/>
      <c r="C4" s="19"/>
      <c r="D4" s="18"/>
      <c r="E4" s="19"/>
      <c r="F4" s="18"/>
      <c r="G4" s="20"/>
      <c r="H4" s="18" t="s">
        <v>4</v>
      </c>
      <c r="I4" s="19"/>
      <c r="J4" s="18"/>
      <c r="K4" s="19"/>
      <c r="L4" s="18"/>
      <c r="M4" s="20"/>
    </row>
    <row r="5" spans="1:17" s="11" customFormat="1" ht="44.25">
      <c r="A5" s="21"/>
      <c r="B5" s="5"/>
      <c r="C5" s="22"/>
      <c r="D5" s="5"/>
      <c r="E5" s="22"/>
      <c r="F5" s="5"/>
      <c r="G5" s="23"/>
      <c r="H5" s="5"/>
      <c r="I5" s="22"/>
      <c r="J5" s="5"/>
      <c r="K5" s="22"/>
      <c r="L5" s="5"/>
      <c r="M5" s="23"/>
    </row>
    <row r="6" spans="1:17" s="11" customFormat="1" ht="45">
      <c r="A6" s="24"/>
      <c r="B6" s="25" t="s">
        <v>148</v>
      </c>
      <c r="C6" s="26"/>
      <c r="D6" s="27"/>
      <c r="E6" s="26"/>
      <c r="F6" s="27"/>
      <c r="G6" s="28"/>
      <c r="H6" s="25" t="s">
        <v>5</v>
      </c>
      <c r="I6" s="26"/>
      <c r="J6" s="27"/>
      <c r="K6" s="26"/>
      <c r="L6" s="27"/>
      <c r="M6" s="29" t="s">
        <v>4</v>
      </c>
    </row>
    <row r="7" spans="1:17" s="11" customFormat="1" ht="44.25">
      <c r="A7" s="21" t="s">
        <v>4</v>
      </c>
      <c r="B7" s="5" t="s">
        <v>4</v>
      </c>
      <c r="C7" s="22"/>
      <c r="D7" s="5" t="s">
        <v>4</v>
      </c>
      <c r="E7" s="22"/>
      <c r="F7" s="5" t="s">
        <v>4</v>
      </c>
      <c r="G7" s="23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 s="11" customFormat="1" ht="44.25">
      <c r="A8" s="21" t="s">
        <v>4</v>
      </c>
      <c r="B8" s="5" t="s">
        <v>4</v>
      </c>
      <c r="C8" s="22"/>
      <c r="D8" s="5" t="s">
        <v>4</v>
      </c>
      <c r="E8" s="22"/>
      <c r="F8" s="5" t="s">
        <v>4</v>
      </c>
      <c r="G8" s="23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s="11" customFormat="1" ht="45">
      <c r="A9" s="30" t="s">
        <v>4</v>
      </c>
      <c r="B9" s="570" t="s">
        <v>4</v>
      </c>
      <c r="C9" s="571" t="s">
        <v>6</v>
      </c>
      <c r="D9" s="572" t="s">
        <v>4</v>
      </c>
      <c r="E9" s="571" t="s">
        <v>6</v>
      </c>
      <c r="F9" s="572" t="s">
        <v>4</v>
      </c>
      <c r="G9" s="573" t="s">
        <v>6</v>
      </c>
      <c r="H9" s="31" t="s">
        <v>4</v>
      </c>
      <c r="I9" s="32" t="s">
        <v>6</v>
      </c>
      <c r="J9" s="33" t="s">
        <v>4</v>
      </c>
      <c r="K9" s="32" t="s">
        <v>6</v>
      </c>
      <c r="L9" s="33" t="s">
        <v>4</v>
      </c>
      <c r="M9" s="34" t="s">
        <v>6</v>
      </c>
      <c r="N9" s="35"/>
    </row>
    <row r="10" spans="1:17" s="11" customFormat="1" ht="45">
      <c r="A10" s="36" t="s">
        <v>7</v>
      </c>
      <c r="B10" s="37" t="s">
        <v>8</v>
      </c>
      <c r="C10" s="38" t="s">
        <v>9</v>
      </c>
      <c r="D10" s="39" t="s">
        <v>10</v>
      </c>
      <c r="E10" s="38" t="s">
        <v>9</v>
      </c>
      <c r="F10" s="39" t="s">
        <v>9</v>
      </c>
      <c r="G10" s="40" t="s">
        <v>9</v>
      </c>
      <c r="H10" s="37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35"/>
    </row>
    <row r="11" spans="1:17" s="11" customFormat="1" ht="44.25">
      <c r="A11" s="41" t="s">
        <v>11</v>
      </c>
      <c r="B11" s="575" t="s">
        <v>4</v>
      </c>
      <c r="C11" s="576"/>
      <c r="D11" s="577" t="s">
        <v>4</v>
      </c>
      <c r="E11" s="576"/>
      <c r="F11" s="577" t="s">
        <v>4</v>
      </c>
      <c r="G11" s="578"/>
      <c r="H11" s="42" t="s">
        <v>4</v>
      </c>
      <c r="I11" s="43"/>
      <c r="J11" s="44" t="s">
        <v>4</v>
      </c>
      <c r="K11" s="43"/>
      <c r="L11" s="44" t="s">
        <v>4</v>
      </c>
      <c r="M11" s="45" t="s">
        <v>11</v>
      </c>
      <c r="N11" s="35"/>
    </row>
    <row r="12" spans="1:17" s="11" customFormat="1" ht="45">
      <c r="A12" s="24" t="s">
        <v>12</v>
      </c>
      <c r="B12" s="46" t="s">
        <v>4</v>
      </c>
      <c r="C12" s="47" t="s">
        <v>4</v>
      </c>
      <c r="D12" s="48"/>
      <c r="E12" s="49"/>
      <c r="F12" s="48"/>
      <c r="G12" s="50"/>
      <c r="H12" s="46"/>
      <c r="I12" s="49"/>
      <c r="J12" s="48"/>
      <c r="K12" s="49"/>
      <c r="L12" s="48"/>
      <c r="M12" s="50"/>
      <c r="N12" s="35"/>
    </row>
    <row r="13" spans="1:17" s="10" customFormat="1" ht="44.25">
      <c r="A13" s="51" t="s">
        <v>13</v>
      </c>
      <c r="B13" s="9">
        <v>23581017</v>
      </c>
      <c r="C13" s="52">
        <v>1</v>
      </c>
      <c r="D13" s="53">
        <v>0</v>
      </c>
      <c r="E13" s="54">
        <v>0</v>
      </c>
      <c r="F13" s="55">
        <v>23581017</v>
      </c>
      <c r="G13" s="56">
        <v>0.24316987903975221</v>
      </c>
      <c r="H13" s="9">
        <v>22290653</v>
      </c>
      <c r="I13" s="52">
        <v>1</v>
      </c>
      <c r="J13" s="53">
        <v>0</v>
      </c>
      <c r="K13" s="54">
        <v>0</v>
      </c>
      <c r="L13" s="55">
        <v>22290653</v>
      </c>
      <c r="M13" s="56">
        <v>0.22865638050835829</v>
      </c>
      <c r="N13" s="57"/>
    </row>
    <row r="14" spans="1:17" s="11" customFormat="1" ht="44.25">
      <c r="A14" s="21" t="s">
        <v>14</v>
      </c>
      <c r="B14" s="5">
        <v>0</v>
      </c>
      <c r="C14" s="563">
        <v>0</v>
      </c>
      <c r="D14" s="59">
        <v>0</v>
      </c>
      <c r="E14" s="579">
        <v>0</v>
      </c>
      <c r="F14" s="61">
        <v>0</v>
      </c>
      <c r="G14" s="581">
        <v>0</v>
      </c>
      <c r="H14" s="5">
        <v>0</v>
      </c>
      <c r="I14" s="58">
        <v>0</v>
      </c>
      <c r="J14" s="59">
        <v>0</v>
      </c>
      <c r="K14" s="60">
        <v>0</v>
      </c>
      <c r="L14" s="61">
        <v>0</v>
      </c>
      <c r="M14" s="62">
        <v>0</v>
      </c>
      <c r="N14" s="35"/>
    </row>
    <row r="15" spans="1:17" s="11" customFormat="1" ht="44.25">
      <c r="A15" s="41" t="s">
        <v>15</v>
      </c>
      <c r="B15" s="582">
        <v>1633757</v>
      </c>
      <c r="C15" s="632">
        <v>1</v>
      </c>
      <c r="D15" s="587">
        <v>0</v>
      </c>
      <c r="E15" s="584">
        <v>0</v>
      </c>
      <c r="F15" s="48">
        <v>1633757</v>
      </c>
      <c r="G15" s="585">
        <v>1</v>
      </c>
      <c r="H15" s="63">
        <v>1127010</v>
      </c>
      <c r="I15" s="126">
        <v>1</v>
      </c>
      <c r="J15" s="42">
        <v>0</v>
      </c>
      <c r="K15" s="66">
        <v>0</v>
      </c>
      <c r="L15" s="48">
        <v>1127010</v>
      </c>
      <c r="M15" s="67">
        <v>1.1560811044733632E-2</v>
      </c>
      <c r="N15" s="35"/>
    </row>
    <row r="16" spans="1:17" s="11" customFormat="1" ht="44.25">
      <c r="A16" s="68" t="s">
        <v>16</v>
      </c>
      <c r="B16" s="5">
        <v>19657</v>
      </c>
      <c r="C16" s="52">
        <v>1</v>
      </c>
      <c r="D16" s="59">
        <v>0</v>
      </c>
      <c r="E16" s="54">
        <v>0</v>
      </c>
      <c r="F16" s="69">
        <v>19657</v>
      </c>
      <c r="G16" s="56">
        <v>2.0270501108092198E-4</v>
      </c>
      <c r="H16" s="5">
        <v>0</v>
      </c>
      <c r="I16" s="52">
        <v>0</v>
      </c>
      <c r="J16" s="59">
        <v>0</v>
      </c>
      <c r="K16" s="54">
        <v>0</v>
      </c>
      <c r="L16" s="69">
        <v>0</v>
      </c>
      <c r="M16" s="56">
        <v>0</v>
      </c>
      <c r="N16" s="35"/>
    </row>
    <row r="17" spans="1:14" s="11" customFormat="1" ht="44.25">
      <c r="A17" s="70" t="s">
        <v>17</v>
      </c>
      <c r="B17" s="575">
        <v>1114100</v>
      </c>
      <c r="C17" s="563">
        <v>1</v>
      </c>
      <c r="D17" s="587">
        <v>0</v>
      </c>
      <c r="E17" s="579">
        <v>0</v>
      </c>
      <c r="F17" s="577">
        <v>1114100</v>
      </c>
      <c r="G17" s="581">
        <v>1.1488714088887174E-2</v>
      </c>
      <c r="H17" s="42">
        <v>1127010</v>
      </c>
      <c r="I17" s="58">
        <v>1</v>
      </c>
      <c r="J17" s="65">
        <v>0</v>
      </c>
      <c r="K17" s="60">
        <v>0</v>
      </c>
      <c r="L17" s="44">
        <v>1127010</v>
      </c>
      <c r="M17" s="62">
        <v>1.1560811044733632E-2</v>
      </c>
      <c r="N17" s="35"/>
    </row>
    <row r="18" spans="1:14" s="11" customFormat="1" ht="44.25">
      <c r="A18" s="70" t="s">
        <v>18</v>
      </c>
      <c r="B18" s="575">
        <v>0</v>
      </c>
      <c r="C18" s="563">
        <v>0</v>
      </c>
      <c r="D18" s="587">
        <v>0</v>
      </c>
      <c r="E18" s="579">
        <v>0</v>
      </c>
      <c r="F18" s="577">
        <v>0</v>
      </c>
      <c r="G18" s="581">
        <v>0</v>
      </c>
      <c r="H18" s="42">
        <v>0</v>
      </c>
      <c r="I18" s="58">
        <v>0</v>
      </c>
      <c r="J18" s="65">
        <v>0</v>
      </c>
      <c r="K18" s="60">
        <v>0</v>
      </c>
      <c r="L18" s="44">
        <v>0</v>
      </c>
      <c r="M18" s="62">
        <v>0</v>
      </c>
      <c r="N18" s="35"/>
    </row>
    <row r="19" spans="1:14" s="11" customFormat="1" ht="44.25">
      <c r="A19" s="70" t="s">
        <v>19</v>
      </c>
      <c r="B19" s="575">
        <v>0</v>
      </c>
      <c r="C19" s="563">
        <v>0</v>
      </c>
      <c r="D19" s="587">
        <v>0</v>
      </c>
      <c r="E19" s="579">
        <v>0</v>
      </c>
      <c r="F19" s="577">
        <v>0</v>
      </c>
      <c r="G19" s="581">
        <v>0</v>
      </c>
      <c r="H19" s="42">
        <v>0</v>
      </c>
      <c r="I19" s="58">
        <v>0</v>
      </c>
      <c r="J19" s="65">
        <v>0</v>
      </c>
      <c r="K19" s="60">
        <v>0</v>
      </c>
      <c r="L19" s="44">
        <v>0</v>
      </c>
      <c r="M19" s="62">
        <v>0</v>
      </c>
      <c r="N19" s="35"/>
    </row>
    <row r="20" spans="1:14" s="11" customFormat="1" ht="44.25">
      <c r="A20" s="70" t="s">
        <v>20</v>
      </c>
      <c r="B20" s="575">
        <v>0</v>
      </c>
      <c r="C20" s="563">
        <v>0</v>
      </c>
      <c r="D20" s="587">
        <v>0</v>
      </c>
      <c r="E20" s="579">
        <v>0</v>
      </c>
      <c r="F20" s="577">
        <v>0</v>
      </c>
      <c r="G20" s="581">
        <v>0</v>
      </c>
      <c r="H20" s="42">
        <v>0</v>
      </c>
      <c r="I20" s="58">
        <v>0</v>
      </c>
      <c r="J20" s="65">
        <v>0</v>
      </c>
      <c r="K20" s="60">
        <v>0</v>
      </c>
      <c r="L20" s="44">
        <v>0</v>
      </c>
      <c r="M20" s="62">
        <v>0</v>
      </c>
      <c r="N20" s="35"/>
    </row>
    <row r="21" spans="1:14" s="11" customFormat="1" ht="44.25">
      <c r="A21" s="70" t="s">
        <v>21</v>
      </c>
      <c r="B21" s="575">
        <v>0</v>
      </c>
      <c r="C21" s="563">
        <v>0</v>
      </c>
      <c r="D21" s="587">
        <v>0</v>
      </c>
      <c r="E21" s="579">
        <v>0</v>
      </c>
      <c r="F21" s="577">
        <v>0</v>
      </c>
      <c r="G21" s="581">
        <v>0</v>
      </c>
      <c r="H21" s="42">
        <v>0</v>
      </c>
      <c r="I21" s="58">
        <v>0</v>
      </c>
      <c r="J21" s="65">
        <v>0</v>
      </c>
      <c r="K21" s="60">
        <v>0</v>
      </c>
      <c r="L21" s="44">
        <v>0</v>
      </c>
      <c r="M21" s="62">
        <v>0</v>
      </c>
      <c r="N21" s="35"/>
    </row>
    <row r="22" spans="1:14" s="11" customFormat="1" ht="44.25">
      <c r="A22" s="70" t="s">
        <v>22</v>
      </c>
      <c r="B22" s="575">
        <v>0</v>
      </c>
      <c r="C22" s="563">
        <v>0</v>
      </c>
      <c r="D22" s="587">
        <v>0</v>
      </c>
      <c r="E22" s="579">
        <v>0</v>
      </c>
      <c r="F22" s="577">
        <v>0</v>
      </c>
      <c r="G22" s="581">
        <v>0</v>
      </c>
      <c r="H22" s="42">
        <v>0</v>
      </c>
      <c r="I22" s="58">
        <v>0</v>
      </c>
      <c r="J22" s="65">
        <v>0</v>
      </c>
      <c r="K22" s="60">
        <v>0</v>
      </c>
      <c r="L22" s="44">
        <v>0</v>
      </c>
      <c r="M22" s="62">
        <v>0</v>
      </c>
      <c r="N22" s="35"/>
    </row>
    <row r="23" spans="1:14" s="11" customFormat="1" ht="44.25">
      <c r="A23" s="70" t="s">
        <v>23</v>
      </c>
      <c r="B23" s="575">
        <v>0</v>
      </c>
      <c r="C23" s="563">
        <v>0</v>
      </c>
      <c r="D23" s="587">
        <v>0</v>
      </c>
      <c r="E23" s="579">
        <v>0</v>
      </c>
      <c r="F23" s="577">
        <v>0</v>
      </c>
      <c r="G23" s="581">
        <v>0</v>
      </c>
      <c r="H23" s="42">
        <v>0</v>
      </c>
      <c r="I23" s="58">
        <v>0</v>
      </c>
      <c r="J23" s="65">
        <v>0</v>
      </c>
      <c r="K23" s="60">
        <v>0</v>
      </c>
      <c r="L23" s="44">
        <v>0</v>
      </c>
      <c r="M23" s="62">
        <v>0</v>
      </c>
      <c r="N23" s="35"/>
    </row>
    <row r="24" spans="1:14" s="11" customFormat="1" ht="44.25">
      <c r="A24" s="70" t="s">
        <v>24</v>
      </c>
      <c r="B24" s="575">
        <v>0</v>
      </c>
      <c r="C24" s="563">
        <v>0</v>
      </c>
      <c r="D24" s="587">
        <v>0</v>
      </c>
      <c r="E24" s="579">
        <v>0</v>
      </c>
      <c r="F24" s="577">
        <v>0</v>
      </c>
      <c r="G24" s="581">
        <v>0</v>
      </c>
      <c r="H24" s="42">
        <v>0</v>
      </c>
      <c r="I24" s="58">
        <v>0</v>
      </c>
      <c r="J24" s="65">
        <v>0</v>
      </c>
      <c r="K24" s="60">
        <v>0</v>
      </c>
      <c r="L24" s="44">
        <v>0</v>
      </c>
      <c r="M24" s="62">
        <v>0</v>
      </c>
      <c r="N24" s="35"/>
    </row>
    <row r="25" spans="1:14" s="11" customFormat="1" ht="44.25">
      <c r="A25" s="70" t="s">
        <v>25</v>
      </c>
      <c r="B25" s="575">
        <v>0</v>
      </c>
      <c r="C25" s="563">
        <v>0</v>
      </c>
      <c r="D25" s="587">
        <v>0</v>
      </c>
      <c r="E25" s="579">
        <v>0</v>
      </c>
      <c r="F25" s="577">
        <v>0</v>
      </c>
      <c r="G25" s="581">
        <v>0</v>
      </c>
      <c r="H25" s="42">
        <v>0</v>
      </c>
      <c r="I25" s="58">
        <v>0</v>
      </c>
      <c r="J25" s="65">
        <v>0</v>
      </c>
      <c r="K25" s="60">
        <v>0</v>
      </c>
      <c r="L25" s="44">
        <v>0</v>
      </c>
      <c r="M25" s="62">
        <v>0</v>
      </c>
      <c r="N25" s="35"/>
    </row>
    <row r="26" spans="1:14" s="11" customFormat="1" ht="44.25">
      <c r="A26" s="70" t="s">
        <v>26</v>
      </c>
      <c r="B26" s="575">
        <v>0</v>
      </c>
      <c r="C26" s="563">
        <v>0</v>
      </c>
      <c r="D26" s="587">
        <v>0</v>
      </c>
      <c r="E26" s="579">
        <v>0</v>
      </c>
      <c r="F26" s="577">
        <v>0</v>
      </c>
      <c r="G26" s="581">
        <v>0</v>
      </c>
      <c r="H26" s="42">
        <v>0</v>
      </c>
      <c r="I26" s="58">
        <v>0</v>
      </c>
      <c r="J26" s="65">
        <v>0</v>
      </c>
      <c r="K26" s="60">
        <v>0</v>
      </c>
      <c r="L26" s="44">
        <v>0</v>
      </c>
      <c r="M26" s="62">
        <v>0</v>
      </c>
      <c r="N26" s="35"/>
    </row>
    <row r="27" spans="1:14" s="11" customFormat="1" ht="44.25">
      <c r="A27" s="70" t="s">
        <v>27</v>
      </c>
      <c r="B27" s="575">
        <v>0</v>
      </c>
      <c r="C27" s="563">
        <v>0</v>
      </c>
      <c r="D27" s="587">
        <v>0</v>
      </c>
      <c r="E27" s="579">
        <v>0</v>
      </c>
      <c r="F27" s="577">
        <v>0</v>
      </c>
      <c r="G27" s="581">
        <v>0</v>
      </c>
      <c r="H27" s="42">
        <v>0</v>
      </c>
      <c r="I27" s="58">
        <v>0</v>
      </c>
      <c r="J27" s="65">
        <v>0</v>
      </c>
      <c r="K27" s="60">
        <v>0</v>
      </c>
      <c r="L27" s="44">
        <v>0</v>
      </c>
      <c r="M27" s="62">
        <v>0</v>
      </c>
      <c r="N27" s="35"/>
    </row>
    <row r="28" spans="1:14" s="11" customFormat="1" ht="44.25">
      <c r="A28" s="71" t="s">
        <v>28</v>
      </c>
      <c r="B28" s="575">
        <v>0</v>
      </c>
      <c r="C28" s="563">
        <v>0</v>
      </c>
      <c r="D28" s="587">
        <v>0</v>
      </c>
      <c r="E28" s="579">
        <v>0</v>
      </c>
      <c r="F28" s="577">
        <v>0</v>
      </c>
      <c r="G28" s="581">
        <v>0</v>
      </c>
      <c r="H28" s="42">
        <v>0</v>
      </c>
      <c r="I28" s="58">
        <v>0</v>
      </c>
      <c r="J28" s="65">
        <v>0</v>
      </c>
      <c r="K28" s="60">
        <v>0</v>
      </c>
      <c r="L28" s="44">
        <v>0</v>
      </c>
      <c r="M28" s="62">
        <v>0</v>
      </c>
      <c r="N28" s="35"/>
    </row>
    <row r="29" spans="1:14" s="11" customFormat="1" ht="44.25">
      <c r="A29" s="71" t="s">
        <v>29</v>
      </c>
      <c r="B29" s="575">
        <v>0</v>
      </c>
      <c r="C29" s="563">
        <v>0</v>
      </c>
      <c r="D29" s="587">
        <v>0</v>
      </c>
      <c r="E29" s="579">
        <v>0</v>
      </c>
      <c r="F29" s="577">
        <v>0</v>
      </c>
      <c r="G29" s="581">
        <v>0</v>
      </c>
      <c r="H29" s="42">
        <v>0</v>
      </c>
      <c r="I29" s="58">
        <v>0</v>
      </c>
      <c r="J29" s="65">
        <v>0</v>
      </c>
      <c r="K29" s="60">
        <v>0</v>
      </c>
      <c r="L29" s="44">
        <v>0</v>
      </c>
      <c r="M29" s="62">
        <v>0</v>
      </c>
      <c r="N29" s="35"/>
    </row>
    <row r="30" spans="1:14" s="11" customFormat="1" ht="44.25">
      <c r="A30" s="71" t="s">
        <v>30</v>
      </c>
      <c r="B30" s="575">
        <v>0</v>
      </c>
      <c r="C30" s="563">
        <v>0</v>
      </c>
      <c r="D30" s="587">
        <v>0</v>
      </c>
      <c r="E30" s="579">
        <v>0</v>
      </c>
      <c r="F30" s="577">
        <v>0</v>
      </c>
      <c r="G30" s="581">
        <v>0</v>
      </c>
      <c r="H30" s="42">
        <v>0</v>
      </c>
      <c r="I30" s="58">
        <v>0</v>
      </c>
      <c r="J30" s="65">
        <v>0</v>
      </c>
      <c r="K30" s="60">
        <v>0</v>
      </c>
      <c r="L30" s="44">
        <v>0</v>
      </c>
      <c r="M30" s="62">
        <v>0</v>
      </c>
      <c r="N30" s="35"/>
    </row>
    <row r="31" spans="1:14" s="11" customFormat="1" ht="44.25">
      <c r="A31" s="71" t="s">
        <v>31</v>
      </c>
      <c r="B31" s="575">
        <v>0</v>
      </c>
      <c r="C31" s="563">
        <v>0</v>
      </c>
      <c r="D31" s="587">
        <v>0</v>
      </c>
      <c r="E31" s="579">
        <v>0</v>
      </c>
      <c r="F31" s="577">
        <v>0</v>
      </c>
      <c r="G31" s="581">
        <v>0</v>
      </c>
      <c r="H31" s="42">
        <v>0</v>
      </c>
      <c r="I31" s="58">
        <v>0</v>
      </c>
      <c r="J31" s="65">
        <v>0</v>
      </c>
      <c r="K31" s="60">
        <v>0</v>
      </c>
      <c r="L31" s="44">
        <v>0</v>
      </c>
      <c r="M31" s="62">
        <v>0</v>
      </c>
      <c r="N31" s="35"/>
    </row>
    <row r="32" spans="1:14" s="11" customFormat="1" ht="44.25">
      <c r="A32" s="71" t="s">
        <v>32</v>
      </c>
      <c r="B32" s="575">
        <v>0</v>
      </c>
      <c r="C32" s="563">
        <v>0</v>
      </c>
      <c r="D32" s="587">
        <v>0</v>
      </c>
      <c r="E32" s="579">
        <v>0</v>
      </c>
      <c r="F32" s="577">
        <v>0</v>
      </c>
      <c r="G32" s="581">
        <v>0</v>
      </c>
      <c r="H32" s="42">
        <v>0</v>
      </c>
      <c r="I32" s="58">
        <v>0</v>
      </c>
      <c r="J32" s="65">
        <v>0</v>
      </c>
      <c r="K32" s="60">
        <v>0</v>
      </c>
      <c r="L32" s="44">
        <v>0</v>
      </c>
      <c r="M32" s="62">
        <v>0</v>
      </c>
      <c r="N32" s="35"/>
    </row>
    <row r="33" spans="1:14" s="11" customFormat="1" ht="44.25">
      <c r="A33" s="71" t="s">
        <v>33</v>
      </c>
      <c r="B33" s="575">
        <v>500000</v>
      </c>
      <c r="C33" s="563">
        <v>1</v>
      </c>
      <c r="D33" s="587">
        <v>0</v>
      </c>
      <c r="E33" s="579">
        <v>0</v>
      </c>
      <c r="F33" s="577">
        <v>500000</v>
      </c>
      <c r="G33" s="581">
        <v>5.1560515612993326E-3</v>
      </c>
      <c r="H33" s="42">
        <v>0</v>
      </c>
      <c r="I33" s="58">
        <v>0</v>
      </c>
      <c r="J33" s="65">
        <v>0</v>
      </c>
      <c r="K33" s="60">
        <v>0</v>
      </c>
      <c r="L33" s="44">
        <v>0</v>
      </c>
      <c r="M33" s="62">
        <v>0</v>
      </c>
      <c r="N33" s="35"/>
    </row>
    <row r="34" spans="1:14" s="11" customFormat="1" ht="45">
      <c r="A34" s="72" t="s">
        <v>34</v>
      </c>
      <c r="B34" s="590"/>
      <c r="C34" s="591" t="s">
        <v>4</v>
      </c>
      <c r="D34" s="587"/>
      <c r="E34" s="592" t="s">
        <v>4</v>
      </c>
      <c r="F34" s="577"/>
      <c r="G34" s="593" t="s">
        <v>4</v>
      </c>
      <c r="H34" s="73" t="s">
        <v>4</v>
      </c>
      <c r="I34" s="74" t="s">
        <v>4</v>
      </c>
      <c r="J34" s="65"/>
      <c r="K34" s="75" t="s">
        <v>4</v>
      </c>
      <c r="L34" s="44"/>
      <c r="M34" s="76" t="s">
        <v>4</v>
      </c>
      <c r="N34" s="35"/>
    </row>
    <row r="35" spans="1:14" s="11" customFormat="1" ht="44.25">
      <c r="A35" s="68" t="s">
        <v>35</v>
      </c>
      <c r="B35" s="575">
        <v>0</v>
      </c>
      <c r="C35" s="563">
        <v>0</v>
      </c>
      <c r="D35" s="587">
        <v>0</v>
      </c>
      <c r="E35" s="579">
        <v>0</v>
      </c>
      <c r="F35" s="577">
        <v>0</v>
      </c>
      <c r="G35" s="581">
        <v>0</v>
      </c>
      <c r="H35" s="42">
        <v>0</v>
      </c>
      <c r="I35" s="58">
        <v>0</v>
      </c>
      <c r="J35" s="65">
        <v>0</v>
      </c>
      <c r="K35" s="60">
        <v>0</v>
      </c>
      <c r="L35" s="44">
        <v>0</v>
      </c>
      <c r="M35" s="62">
        <v>0</v>
      </c>
      <c r="N35" s="35"/>
    </row>
    <row r="36" spans="1:14" s="11" customFormat="1" ht="45">
      <c r="A36" s="72" t="s">
        <v>36</v>
      </c>
      <c r="B36" s="590"/>
      <c r="C36" s="591" t="s">
        <v>4</v>
      </c>
      <c r="D36" s="587"/>
      <c r="E36" s="592" t="s">
        <v>4</v>
      </c>
      <c r="F36" s="577"/>
      <c r="G36" s="593" t="s">
        <v>4</v>
      </c>
      <c r="H36" s="73"/>
      <c r="I36" s="74" t="s">
        <v>4</v>
      </c>
      <c r="J36" s="65"/>
      <c r="K36" s="75" t="s">
        <v>4</v>
      </c>
      <c r="L36" s="44"/>
      <c r="M36" s="76" t="s">
        <v>4</v>
      </c>
      <c r="N36" s="35"/>
    </row>
    <row r="37" spans="1:14" s="11" customFormat="1" ht="44.25">
      <c r="A37" s="70" t="s">
        <v>35</v>
      </c>
      <c r="B37" s="594">
        <v>0</v>
      </c>
      <c r="C37" s="563">
        <v>0</v>
      </c>
      <c r="D37" s="595">
        <v>0</v>
      </c>
      <c r="E37" s="579">
        <v>0</v>
      </c>
      <c r="F37" s="596">
        <v>0</v>
      </c>
      <c r="G37" s="581">
        <v>0</v>
      </c>
      <c r="H37" s="77">
        <v>0</v>
      </c>
      <c r="I37" s="58">
        <v>0</v>
      </c>
      <c r="J37" s="78">
        <v>0</v>
      </c>
      <c r="K37" s="60">
        <v>0</v>
      </c>
      <c r="L37" s="79">
        <v>0</v>
      </c>
      <c r="M37" s="62">
        <v>0</v>
      </c>
      <c r="N37" s="35"/>
    </row>
    <row r="38" spans="1:14" s="11" customFormat="1" ht="44.25">
      <c r="A38" s="70" t="s">
        <v>76</v>
      </c>
      <c r="B38" s="594"/>
      <c r="C38" s="563" t="s">
        <v>11</v>
      </c>
      <c r="D38" s="595"/>
      <c r="E38" s="579" t="s">
        <v>11</v>
      </c>
      <c r="F38" s="577">
        <v>0</v>
      </c>
      <c r="G38" s="581">
        <v>0</v>
      </c>
      <c r="H38" s="77"/>
      <c r="I38" s="58" t="s">
        <v>11</v>
      </c>
      <c r="J38" s="78"/>
      <c r="K38" s="60" t="s">
        <v>11</v>
      </c>
      <c r="L38" s="44">
        <v>0</v>
      </c>
      <c r="M38" s="62">
        <v>0</v>
      </c>
      <c r="N38" s="35"/>
    </row>
    <row r="39" spans="1:14" s="85" customFormat="1" ht="45">
      <c r="A39" s="72" t="s">
        <v>37</v>
      </c>
      <c r="B39" s="597">
        <v>25214774</v>
      </c>
      <c r="C39" s="567">
        <v>1</v>
      </c>
      <c r="D39" s="597">
        <v>0</v>
      </c>
      <c r="E39" s="599">
        <v>0</v>
      </c>
      <c r="F39" s="597">
        <v>25214774</v>
      </c>
      <c r="G39" s="598">
        <v>0.26001734970101964</v>
      </c>
      <c r="H39" s="80">
        <v>23417663</v>
      </c>
      <c r="I39" s="81">
        <v>1</v>
      </c>
      <c r="J39" s="80">
        <v>0</v>
      </c>
      <c r="K39" s="82">
        <v>0</v>
      </c>
      <c r="L39" s="80">
        <v>23417663</v>
      </c>
      <c r="M39" s="83">
        <v>0.24021719155309193</v>
      </c>
      <c r="N39" s="84"/>
    </row>
    <row r="40" spans="1:14" s="11" customFormat="1" ht="45">
      <c r="A40" s="86" t="s">
        <v>38</v>
      </c>
      <c r="B40" s="582"/>
      <c r="C40" s="591" t="s">
        <v>4</v>
      </c>
      <c r="D40" s="587"/>
      <c r="E40" s="592" t="s">
        <v>4</v>
      </c>
      <c r="F40" s="577"/>
      <c r="G40" s="593" t="s">
        <v>4</v>
      </c>
      <c r="H40" s="63"/>
      <c r="I40" s="74" t="s">
        <v>4</v>
      </c>
      <c r="J40" s="65"/>
      <c r="K40" s="75" t="s">
        <v>4</v>
      </c>
      <c r="L40" s="44"/>
      <c r="M40" s="76" t="s">
        <v>4</v>
      </c>
      <c r="N40" s="35"/>
    </row>
    <row r="41" spans="1:14" s="11" customFormat="1" ht="44.25">
      <c r="A41" s="21" t="s">
        <v>39</v>
      </c>
      <c r="B41" s="46">
        <v>0</v>
      </c>
      <c r="C41" s="52">
        <v>0</v>
      </c>
      <c r="D41" s="87">
        <v>0</v>
      </c>
      <c r="E41" s="54">
        <v>0</v>
      </c>
      <c r="F41" s="48">
        <v>0</v>
      </c>
      <c r="G41" s="56">
        <v>0</v>
      </c>
      <c r="H41" s="46">
        <v>0</v>
      </c>
      <c r="I41" s="52">
        <v>0</v>
      </c>
      <c r="J41" s="87">
        <v>0</v>
      </c>
      <c r="K41" s="54">
        <v>0</v>
      </c>
      <c r="L41" s="48">
        <v>0</v>
      </c>
      <c r="M41" s="56">
        <v>0</v>
      </c>
      <c r="N41" s="35"/>
    </row>
    <row r="42" spans="1:14" s="11" customFormat="1" ht="44.25">
      <c r="A42" s="88" t="s">
        <v>40</v>
      </c>
      <c r="B42" s="575">
        <v>0</v>
      </c>
      <c r="C42" s="563">
        <v>0</v>
      </c>
      <c r="D42" s="587">
        <v>0</v>
      </c>
      <c r="E42" s="579">
        <v>0</v>
      </c>
      <c r="F42" s="577">
        <v>0</v>
      </c>
      <c r="G42" s="581">
        <v>0</v>
      </c>
      <c r="H42" s="42">
        <v>0</v>
      </c>
      <c r="I42" s="58">
        <v>0</v>
      </c>
      <c r="J42" s="65">
        <v>0</v>
      </c>
      <c r="K42" s="60">
        <v>0</v>
      </c>
      <c r="L42" s="44">
        <v>0</v>
      </c>
      <c r="M42" s="62">
        <v>0</v>
      </c>
      <c r="N42" s="35"/>
    </row>
    <row r="43" spans="1:14" s="11" customFormat="1" ht="44.25">
      <c r="A43" s="89" t="s">
        <v>41</v>
      </c>
      <c r="B43" s="575">
        <v>0</v>
      </c>
      <c r="C43" s="563">
        <v>0</v>
      </c>
      <c r="D43" s="587">
        <v>0</v>
      </c>
      <c r="E43" s="579">
        <v>0</v>
      </c>
      <c r="F43" s="596">
        <v>0</v>
      </c>
      <c r="G43" s="581">
        <v>0</v>
      </c>
      <c r="H43" s="42">
        <v>0</v>
      </c>
      <c r="I43" s="58">
        <v>0</v>
      </c>
      <c r="J43" s="65">
        <v>0</v>
      </c>
      <c r="K43" s="60">
        <v>0</v>
      </c>
      <c r="L43" s="79">
        <v>0</v>
      </c>
      <c r="M43" s="62">
        <v>0</v>
      </c>
      <c r="N43" s="35"/>
    </row>
    <row r="44" spans="1:14" s="11" customFormat="1" ht="44.25">
      <c r="A44" s="41" t="s">
        <v>42</v>
      </c>
      <c r="B44" s="575">
        <v>0</v>
      </c>
      <c r="C44" s="563">
        <v>0</v>
      </c>
      <c r="D44" s="587">
        <v>0</v>
      </c>
      <c r="E44" s="579">
        <v>0</v>
      </c>
      <c r="F44" s="596">
        <v>0</v>
      </c>
      <c r="G44" s="581">
        <v>0</v>
      </c>
      <c r="H44" s="42">
        <v>0</v>
      </c>
      <c r="I44" s="58">
        <v>0</v>
      </c>
      <c r="J44" s="65">
        <v>0</v>
      </c>
      <c r="K44" s="60">
        <v>0</v>
      </c>
      <c r="L44" s="79">
        <v>0</v>
      </c>
      <c r="M44" s="62">
        <v>0</v>
      </c>
      <c r="N44" s="35"/>
    </row>
    <row r="45" spans="1:14" s="11" customFormat="1" ht="44.25">
      <c r="A45" s="88" t="s">
        <v>43</v>
      </c>
      <c r="B45" s="575">
        <v>0</v>
      </c>
      <c r="C45" s="563">
        <v>0</v>
      </c>
      <c r="D45" s="587">
        <v>0</v>
      </c>
      <c r="E45" s="579">
        <v>0</v>
      </c>
      <c r="F45" s="596">
        <v>0</v>
      </c>
      <c r="G45" s="581">
        <v>0</v>
      </c>
      <c r="H45" s="42">
        <v>0</v>
      </c>
      <c r="I45" s="58">
        <v>0</v>
      </c>
      <c r="J45" s="65">
        <v>0</v>
      </c>
      <c r="K45" s="60">
        <v>0</v>
      </c>
      <c r="L45" s="79">
        <v>0</v>
      </c>
      <c r="M45" s="62">
        <v>0</v>
      </c>
      <c r="N45" s="35"/>
    </row>
    <row r="46" spans="1:14" s="85" customFormat="1" ht="45">
      <c r="A46" s="86" t="s">
        <v>44</v>
      </c>
      <c r="B46" s="602">
        <v>0</v>
      </c>
      <c r="C46" s="567">
        <v>0</v>
      </c>
      <c r="D46" s="603">
        <v>0</v>
      </c>
      <c r="E46" s="599">
        <v>0</v>
      </c>
      <c r="F46" s="604">
        <v>0</v>
      </c>
      <c r="G46" s="598">
        <v>0</v>
      </c>
      <c r="H46" s="90">
        <v>0</v>
      </c>
      <c r="I46" s="81">
        <v>0</v>
      </c>
      <c r="J46" s="91">
        <v>0</v>
      </c>
      <c r="K46" s="82">
        <v>0</v>
      </c>
      <c r="L46" s="92">
        <v>0</v>
      </c>
      <c r="M46" s="83">
        <v>0</v>
      </c>
      <c r="N46" s="84"/>
    </row>
    <row r="47" spans="1:14" s="85" customFormat="1" ht="45">
      <c r="A47" s="93" t="s">
        <v>45</v>
      </c>
      <c r="B47" s="606">
        <v>7410286</v>
      </c>
      <c r="C47" s="567">
        <v>1</v>
      </c>
      <c r="D47" s="606">
        <v>0</v>
      </c>
      <c r="E47" s="599">
        <v>0</v>
      </c>
      <c r="F47" s="608">
        <v>7410286</v>
      </c>
      <c r="G47" s="598">
        <v>7.6415633399949182E-2</v>
      </c>
      <c r="H47" s="94">
        <v>0</v>
      </c>
      <c r="I47" s="81">
        <v>0</v>
      </c>
      <c r="J47" s="94">
        <v>0</v>
      </c>
      <c r="K47" s="82">
        <v>0</v>
      </c>
      <c r="L47" s="95">
        <v>0</v>
      </c>
      <c r="M47" s="83">
        <v>0</v>
      </c>
      <c r="N47" s="84"/>
    </row>
    <row r="48" spans="1:14" s="11" customFormat="1" ht="45">
      <c r="A48" s="24" t="s">
        <v>46</v>
      </c>
      <c r="B48" s="96"/>
      <c r="C48" s="97" t="s">
        <v>4</v>
      </c>
      <c r="D48" s="59"/>
      <c r="E48" s="98" t="s">
        <v>4</v>
      </c>
      <c r="F48" s="48"/>
      <c r="G48" s="99" t="s">
        <v>4</v>
      </c>
      <c r="H48" s="96"/>
      <c r="I48" s="97" t="s">
        <v>4</v>
      </c>
      <c r="J48" s="59"/>
      <c r="K48" s="98" t="s">
        <v>4</v>
      </c>
      <c r="L48" s="48"/>
      <c r="M48" s="99" t="s">
        <v>4</v>
      </c>
      <c r="N48" s="35"/>
    </row>
    <row r="49" spans="1:14" s="11" customFormat="1" ht="44.25">
      <c r="A49" s="21" t="s">
        <v>47</v>
      </c>
      <c r="B49" s="96">
        <v>20409727</v>
      </c>
      <c r="C49" s="52">
        <v>1</v>
      </c>
      <c r="D49" s="59">
        <v>0</v>
      </c>
      <c r="E49" s="54">
        <v>0</v>
      </c>
      <c r="F49" s="100">
        <v>20409727</v>
      </c>
      <c r="G49" s="56">
        <v>0.21046720952808629</v>
      </c>
      <c r="H49" s="96">
        <v>23088532</v>
      </c>
      <c r="I49" s="52">
        <v>1</v>
      </c>
      <c r="J49" s="59">
        <v>0</v>
      </c>
      <c r="K49" s="54">
        <v>0</v>
      </c>
      <c r="L49" s="100">
        <v>23088532</v>
      </c>
      <c r="M49" s="56">
        <v>0.23684098255764005</v>
      </c>
      <c r="N49" s="35"/>
    </row>
    <row r="50" spans="1:14" s="11" customFormat="1" ht="44.25">
      <c r="A50" s="41" t="s">
        <v>48</v>
      </c>
      <c r="B50" s="582">
        <v>1165986</v>
      </c>
      <c r="C50" s="563">
        <v>1</v>
      </c>
      <c r="D50" s="587">
        <v>0</v>
      </c>
      <c r="E50" s="579">
        <v>0</v>
      </c>
      <c r="F50" s="609">
        <v>1165986</v>
      </c>
      <c r="G50" s="581">
        <v>1.2023767871506328E-2</v>
      </c>
      <c r="H50" s="63">
        <v>1293000</v>
      </c>
      <c r="I50" s="58">
        <v>1</v>
      </c>
      <c r="J50" s="65">
        <v>0</v>
      </c>
      <c r="K50" s="60">
        <v>0</v>
      </c>
      <c r="L50" s="101">
        <v>1293000</v>
      </c>
      <c r="M50" s="62">
        <v>1.3263527990737073E-2</v>
      </c>
      <c r="N50" s="35"/>
    </row>
    <row r="51" spans="1:14" s="11" customFormat="1" ht="44.25">
      <c r="A51" s="102" t="s">
        <v>49</v>
      </c>
      <c r="B51" s="440">
        <v>1598235</v>
      </c>
      <c r="C51" s="563">
        <v>1</v>
      </c>
      <c r="D51" s="441">
        <v>0</v>
      </c>
      <c r="E51" s="579">
        <v>0</v>
      </c>
      <c r="F51" s="613">
        <v>1598235</v>
      </c>
      <c r="G51" s="581">
        <v>1.6481164134146478E-2</v>
      </c>
      <c r="H51" s="103">
        <v>1597365</v>
      </c>
      <c r="I51" s="58">
        <v>1</v>
      </c>
      <c r="J51" s="104">
        <v>0</v>
      </c>
      <c r="K51" s="60">
        <v>0</v>
      </c>
      <c r="L51" s="105">
        <v>1597365</v>
      </c>
      <c r="M51" s="62">
        <v>1.6385688622524149E-2</v>
      </c>
      <c r="N51" s="35"/>
    </row>
    <row r="52" spans="1:14" s="11" customFormat="1" ht="44.25">
      <c r="A52" s="102" t="s">
        <v>50</v>
      </c>
      <c r="B52" s="440">
        <v>801113</v>
      </c>
      <c r="C52" s="563">
        <v>1</v>
      </c>
      <c r="D52" s="441">
        <v>0</v>
      </c>
      <c r="E52" s="579">
        <v>0</v>
      </c>
      <c r="F52" s="613">
        <v>801113</v>
      </c>
      <c r="G52" s="581">
        <v>8.2611598688543848E-3</v>
      </c>
      <c r="H52" s="103">
        <v>798783</v>
      </c>
      <c r="I52" s="58">
        <v>1</v>
      </c>
      <c r="J52" s="104">
        <v>0</v>
      </c>
      <c r="K52" s="60">
        <v>0</v>
      </c>
      <c r="L52" s="105">
        <v>798783</v>
      </c>
      <c r="M52" s="62">
        <v>8.1938752351314228E-3</v>
      </c>
      <c r="N52" s="35"/>
    </row>
    <row r="53" spans="1:14" s="11" customFormat="1" ht="44.25">
      <c r="A53" s="41" t="s">
        <v>51</v>
      </c>
      <c r="B53" s="582">
        <v>1446249</v>
      </c>
      <c r="C53" s="563">
        <v>0.8888075620444954</v>
      </c>
      <c r="D53" s="587">
        <v>180930</v>
      </c>
      <c r="E53" s="579">
        <v>0.1238070408454434</v>
      </c>
      <c r="F53" s="609">
        <v>1627179</v>
      </c>
      <c r="G53" s="581">
        <v>1.6779637646926974E-2</v>
      </c>
      <c r="H53" s="63">
        <v>1461387</v>
      </c>
      <c r="I53" s="58">
        <v>0.6147718185149178</v>
      </c>
      <c r="J53" s="65">
        <v>915734</v>
      </c>
      <c r="K53" s="60">
        <v>0.38522818148508214</v>
      </c>
      <c r="L53" s="101">
        <v>2377121</v>
      </c>
      <c r="M53" s="62">
        <v>2.4384385863007656E-2</v>
      </c>
      <c r="N53" s="35"/>
    </row>
    <row r="54" spans="1:14" s="85" customFormat="1" ht="45">
      <c r="A54" s="93" t="s">
        <v>52</v>
      </c>
      <c r="B54" s="614">
        <v>25421310</v>
      </c>
      <c r="C54" s="567">
        <v>0.99293304023397955</v>
      </c>
      <c r="D54" s="603">
        <v>180930</v>
      </c>
      <c r="E54" s="599">
        <v>6.4070813671004076E-3</v>
      </c>
      <c r="F54" s="615">
        <v>25602240</v>
      </c>
      <c r="G54" s="598">
        <v>0.26401293904952045</v>
      </c>
      <c r="H54" s="106">
        <v>28239067</v>
      </c>
      <c r="I54" s="81">
        <v>0.96859062766369075</v>
      </c>
      <c r="J54" s="91">
        <v>915734</v>
      </c>
      <c r="K54" s="82">
        <v>3.1409372336309208E-2</v>
      </c>
      <c r="L54" s="107">
        <v>29154801</v>
      </c>
      <c r="M54" s="83">
        <v>0.29906846026904038</v>
      </c>
      <c r="N54" s="84"/>
    </row>
    <row r="55" spans="1:14" s="11" customFormat="1" ht="44.25">
      <c r="A55" s="51" t="s">
        <v>53</v>
      </c>
      <c r="B55" s="616">
        <v>0</v>
      </c>
      <c r="C55" s="563">
        <v>0</v>
      </c>
      <c r="D55" s="617">
        <v>0</v>
      </c>
      <c r="E55" s="579">
        <v>0</v>
      </c>
      <c r="F55" s="618">
        <v>0</v>
      </c>
      <c r="G55" s="581">
        <v>0</v>
      </c>
      <c r="H55" s="108">
        <v>0</v>
      </c>
      <c r="I55" s="58">
        <v>0</v>
      </c>
      <c r="J55" s="109">
        <v>0</v>
      </c>
      <c r="K55" s="60">
        <v>0</v>
      </c>
      <c r="L55" s="110">
        <v>0</v>
      </c>
      <c r="M55" s="62">
        <v>0</v>
      </c>
      <c r="N55" s="35"/>
    </row>
    <row r="56" spans="1:14" s="11" customFormat="1" ht="44.25">
      <c r="A56" s="111" t="s">
        <v>54</v>
      </c>
      <c r="B56" s="575">
        <v>0</v>
      </c>
      <c r="C56" s="563">
        <v>0</v>
      </c>
      <c r="D56" s="587">
        <v>0</v>
      </c>
      <c r="E56" s="579">
        <v>0</v>
      </c>
      <c r="F56" s="577">
        <v>0</v>
      </c>
      <c r="G56" s="581">
        <v>0</v>
      </c>
      <c r="H56" s="42">
        <v>0</v>
      </c>
      <c r="I56" s="58">
        <v>0</v>
      </c>
      <c r="J56" s="65">
        <v>0</v>
      </c>
      <c r="K56" s="60">
        <v>0</v>
      </c>
      <c r="L56" s="44">
        <v>0</v>
      </c>
      <c r="M56" s="62">
        <v>0</v>
      </c>
      <c r="N56" s="35"/>
    </row>
    <row r="57" spans="1:14" s="11" customFormat="1" ht="44.25">
      <c r="A57" s="89" t="s">
        <v>55</v>
      </c>
      <c r="B57" s="575">
        <v>708468</v>
      </c>
      <c r="C57" s="563">
        <v>1</v>
      </c>
      <c r="D57" s="587">
        <v>0</v>
      </c>
      <c r="E57" s="579">
        <v>0</v>
      </c>
      <c r="F57" s="577">
        <v>708468</v>
      </c>
      <c r="G57" s="581">
        <v>7.3057950750612319E-3</v>
      </c>
      <c r="H57" s="42">
        <v>48156</v>
      </c>
      <c r="I57" s="58">
        <v>1</v>
      </c>
      <c r="J57" s="65">
        <v>0</v>
      </c>
      <c r="K57" s="60">
        <v>0</v>
      </c>
      <c r="L57" s="44">
        <v>48156</v>
      </c>
      <c r="M57" s="62">
        <v>4.9398178957612876E-4</v>
      </c>
      <c r="N57" s="35"/>
    </row>
    <row r="58" spans="1:14" s="11" customFormat="1" ht="44.25">
      <c r="A58" s="88" t="s">
        <v>56</v>
      </c>
      <c r="B58" s="594">
        <v>291048</v>
      </c>
      <c r="C58" s="563">
        <v>0.18121400833446963</v>
      </c>
      <c r="D58" s="595">
        <v>1315053</v>
      </c>
      <c r="E58" s="579">
        <v>5.5959702127659572</v>
      </c>
      <c r="F58" s="596">
        <v>1606101</v>
      </c>
      <c r="G58" s="581">
        <v>1.6562279137308841E-2</v>
      </c>
      <c r="H58" s="77">
        <v>235000</v>
      </c>
      <c r="I58" s="58">
        <v>0.15309446254071662</v>
      </c>
      <c r="J58" s="78">
        <v>1300000</v>
      </c>
      <c r="K58" s="60">
        <v>0.84690553745928343</v>
      </c>
      <c r="L58" s="79">
        <v>1535000</v>
      </c>
      <c r="M58" s="62">
        <v>1.5745951636335194E-2</v>
      </c>
      <c r="N58" s="35"/>
    </row>
    <row r="59" spans="1:14" s="11" customFormat="1" ht="44.25">
      <c r="A59" s="112" t="s">
        <v>57</v>
      </c>
      <c r="B59" s="575">
        <v>0</v>
      </c>
      <c r="C59" s="563">
        <v>0</v>
      </c>
      <c r="D59" s="587">
        <v>0</v>
      </c>
      <c r="E59" s="579">
        <v>0</v>
      </c>
      <c r="F59" s="577">
        <v>0</v>
      </c>
      <c r="G59" s="581">
        <v>0</v>
      </c>
      <c r="H59" s="42">
        <v>0</v>
      </c>
      <c r="I59" s="58">
        <v>0</v>
      </c>
      <c r="J59" s="65">
        <v>0</v>
      </c>
      <c r="K59" s="60">
        <v>0</v>
      </c>
      <c r="L59" s="44">
        <v>0</v>
      </c>
      <c r="M59" s="62">
        <v>0</v>
      </c>
      <c r="N59" s="35"/>
    </row>
    <row r="60" spans="1:14" s="11" customFormat="1" ht="44.25">
      <c r="A60" s="112" t="s">
        <v>58</v>
      </c>
      <c r="B60" s="575">
        <v>0</v>
      </c>
      <c r="C60" s="563">
        <v>0</v>
      </c>
      <c r="D60" s="587">
        <v>1650206</v>
      </c>
      <c r="E60" s="579">
        <v>1</v>
      </c>
      <c r="F60" s="577">
        <v>1650206</v>
      </c>
      <c r="G60" s="581">
        <v>1.7017094445531053E-2</v>
      </c>
      <c r="H60" s="42">
        <v>0</v>
      </c>
      <c r="I60" s="58">
        <v>0</v>
      </c>
      <c r="J60" s="65">
        <v>2693462</v>
      </c>
      <c r="K60" s="60">
        <v>1</v>
      </c>
      <c r="L60" s="44">
        <v>2693462</v>
      </c>
      <c r="M60" s="62">
        <v>2.7629395691404993E-2</v>
      </c>
      <c r="N60" s="35"/>
    </row>
    <row r="61" spans="1:14" s="11" customFormat="1" ht="44.25">
      <c r="A61" s="113" t="s">
        <v>59</v>
      </c>
      <c r="B61" s="575">
        <v>0</v>
      </c>
      <c r="C61" s="563">
        <v>0</v>
      </c>
      <c r="D61" s="587">
        <v>13332174</v>
      </c>
      <c r="E61" s="579">
        <v>1</v>
      </c>
      <c r="F61" s="577">
        <v>13332174</v>
      </c>
      <c r="G61" s="581">
        <v>0.13748275313642874</v>
      </c>
      <c r="H61" s="42">
        <v>0</v>
      </c>
      <c r="I61" s="58">
        <v>0</v>
      </c>
      <c r="J61" s="65">
        <v>14684885</v>
      </c>
      <c r="K61" s="60">
        <v>1</v>
      </c>
      <c r="L61" s="44">
        <v>14684885</v>
      </c>
      <c r="M61" s="62">
        <v>0.15063680064830237</v>
      </c>
      <c r="N61" s="35"/>
    </row>
    <row r="62" spans="1:14" s="11" customFormat="1" ht="44.25">
      <c r="A62" s="113" t="s">
        <v>60</v>
      </c>
      <c r="B62" s="575">
        <v>0</v>
      </c>
      <c r="C62" s="563">
        <v>0</v>
      </c>
      <c r="D62" s="587">
        <v>366890</v>
      </c>
      <c r="E62" s="579">
        <v>1</v>
      </c>
      <c r="F62" s="577">
        <v>366890</v>
      </c>
      <c r="G62" s="581">
        <v>3.7834075146502243E-3</v>
      </c>
      <c r="H62" s="42">
        <v>0</v>
      </c>
      <c r="I62" s="58">
        <v>0</v>
      </c>
      <c r="J62" s="65">
        <v>360000</v>
      </c>
      <c r="K62" s="60">
        <v>1</v>
      </c>
      <c r="L62" s="44">
        <v>360000</v>
      </c>
      <c r="M62" s="62">
        <v>3.6928616215509249E-3</v>
      </c>
      <c r="N62" s="35"/>
    </row>
    <row r="63" spans="1:14" s="11" customFormat="1" ht="44.25">
      <c r="A63" s="89" t="s">
        <v>61</v>
      </c>
      <c r="B63" s="575">
        <v>0</v>
      </c>
      <c r="C63" s="563">
        <v>0</v>
      </c>
      <c r="D63" s="587">
        <v>1179139</v>
      </c>
      <c r="E63" s="579">
        <v>1</v>
      </c>
      <c r="F63" s="577">
        <v>1179139</v>
      </c>
      <c r="G63" s="581">
        <v>1.2159402963877868E-2</v>
      </c>
      <c r="H63" s="42">
        <v>0</v>
      </c>
      <c r="I63" s="58">
        <v>0</v>
      </c>
      <c r="J63" s="65">
        <v>1265000</v>
      </c>
      <c r="K63" s="60">
        <v>1</v>
      </c>
      <c r="L63" s="44">
        <v>1265000</v>
      </c>
      <c r="M63" s="62">
        <v>1.2976305420172E-2</v>
      </c>
      <c r="N63" s="35"/>
    </row>
    <row r="64" spans="1:14" s="11" customFormat="1" ht="44.25">
      <c r="A64" s="88" t="s">
        <v>62</v>
      </c>
      <c r="B64" s="575">
        <v>1540248</v>
      </c>
      <c r="C64" s="563">
        <v>0.23810858445750671</v>
      </c>
      <c r="D64" s="587">
        <v>4928431</v>
      </c>
      <c r="E64" s="579">
        <v>0.82464768134973387</v>
      </c>
      <c r="F64" s="577">
        <v>6468679</v>
      </c>
      <c r="G64" s="581">
        <v>6.670568491498842E-2</v>
      </c>
      <c r="H64" s="42">
        <v>5976408</v>
      </c>
      <c r="I64" s="58">
        <v>0.5469691411852825</v>
      </c>
      <c r="J64" s="65">
        <v>4950000</v>
      </c>
      <c r="K64" s="60">
        <v>0.4530308588147175</v>
      </c>
      <c r="L64" s="44">
        <v>10926408</v>
      </c>
      <c r="M64" s="62">
        <v>0.11208253545724166</v>
      </c>
      <c r="N64" s="35"/>
    </row>
    <row r="65" spans="1:14" s="85" customFormat="1" ht="45">
      <c r="A65" s="114" t="s">
        <v>63</v>
      </c>
      <c r="B65" s="602">
        <v>27961074</v>
      </c>
      <c r="C65" s="567">
        <v>0.54918353627497818</v>
      </c>
      <c r="D65" s="603">
        <v>22952823</v>
      </c>
      <c r="E65" s="599">
        <v>0.66532561828322989</v>
      </c>
      <c r="F65" s="602">
        <v>50913897</v>
      </c>
      <c r="G65" s="598">
        <v>0.5250293562373668</v>
      </c>
      <c r="H65" s="90">
        <v>34498631</v>
      </c>
      <c r="I65" s="81">
        <v>0.56864895448834463</v>
      </c>
      <c r="J65" s="91">
        <v>26169081</v>
      </c>
      <c r="K65" s="82">
        <v>0.43135104551165537</v>
      </c>
      <c r="L65" s="90">
        <v>60667712</v>
      </c>
      <c r="M65" s="83">
        <v>0.62232629253362359</v>
      </c>
      <c r="N65" s="84"/>
    </row>
    <row r="66" spans="1:14" s="11" customFormat="1" ht="45">
      <c r="A66" s="24" t="s">
        <v>64</v>
      </c>
      <c r="B66" s="582"/>
      <c r="C66" s="591" t="s">
        <v>4</v>
      </c>
      <c r="D66" s="587"/>
      <c r="E66" s="592" t="s">
        <v>4</v>
      </c>
      <c r="F66" s="577"/>
      <c r="G66" s="593" t="s">
        <v>4</v>
      </c>
      <c r="H66" s="63"/>
      <c r="I66" s="74" t="s">
        <v>4</v>
      </c>
      <c r="J66" s="65"/>
      <c r="K66" s="75" t="s">
        <v>4</v>
      </c>
      <c r="L66" s="44"/>
      <c r="M66" s="76" t="s">
        <v>4</v>
      </c>
    </row>
    <row r="67" spans="1:14" s="11" customFormat="1" ht="44.25">
      <c r="A67" s="115" t="s">
        <v>65</v>
      </c>
      <c r="B67" s="5">
        <v>0</v>
      </c>
      <c r="C67" s="52">
        <v>0</v>
      </c>
      <c r="D67" s="59">
        <v>0</v>
      </c>
      <c r="E67" s="54">
        <v>0</v>
      </c>
      <c r="F67" s="69">
        <v>0</v>
      </c>
      <c r="G67" s="56">
        <v>0</v>
      </c>
      <c r="H67" s="5">
        <v>0</v>
      </c>
      <c r="I67" s="52">
        <v>0</v>
      </c>
      <c r="J67" s="59">
        <v>0</v>
      </c>
      <c r="K67" s="54">
        <v>0</v>
      </c>
      <c r="L67" s="69">
        <v>0</v>
      </c>
      <c r="M67" s="56">
        <v>0</v>
      </c>
    </row>
    <row r="68" spans="1:14" s="11" customFormat="1" ht="44.25">
      <c r="A68" s="41" t="s">
        <v>66</v>
      </c>
      <c r="B68" s="575">
        <v>0</v>
      </c>
      <c r="C68" s="563">
        <v>0</v>
      </c>
      <c r="D68" s="587">
        <v>0</v>
      </c>
      <c r="E68" s="579">
        <v>0</v>
      </c>
      <c r="F68" s="577">
        <v>0</v>
      </c>
      <c r="G68" s="581">
        <v>0</v>
      </c>
      <c r="H68" s="42">
        <v>0</v>
      </c>
      <c r="I68" s="58">
        <v>0</v>
      </c>
      <c r="J68" s="65">
        <v>0</v>
      </c>
      <c r="K68" s="60">
        <v>0</v>
      </c>
      <c r="L68" s="44">
        <v>0</v>
      </c>
      <c r="M68" s="62">
        <v>0</v>
      </c>
    </row>
    <row r="69" spans="1:14" s="11" customFormat="1" ht="45">
      <c r="A69" s="116" t="s">
        <v>67</v>
      </c>
      <c r="B69" s="582"/>
      <c r="C69" s="591" t="s">
        <v>4</v>
      </c>
      <c r="D69" s="587"/>
      <c r="E69" s="592" t="s">
        <v>4</v>
      </c>
      <c r="F69" s="577"/>
      <c r="G69" s="593" t="s">
        <v>4</v>
      </c>
      <c r="H69" s="63"/>
      <c r="I69" s="74" t="s">
        <v>4</v>
      </c>
      <c r="J69" s="65"/>
      <c r="K69" s="75" t="s">
        <v>4</v>
      </c>
      <c r="L69" s="44"/>
      <c r="M69" s="76" t="s">
        <v>4</v>
      </c>
    </row>
    <row r="70" spans="1:14" s="11" customFormat="1" ht="44.25">
      <c r="A70" s="89" t="s">
        <v>68</v>
      </c>
      <c r="B70" s="5">
        <v>0</v>
      </c>
      <c r="C70" s="52">
        <v>0</v>
      </c>
      <c r="D70" s="59">
        <v>11044945</v>
      </c>
      <c r="E70" s="54">
        <v>1</v>
      </c>
      <c r="F70" s="69">
        <v>11044945</v>
      </c>
      <c r="G70" s="56">
        <v>0.11389661182343051</v>
      </c>
      <c r="H70" s="5">
        <v>0</v>
      </c>
      <c r="I70" s="52">
        <v>0</v>
      </c>
      <c r="J70" s="59">
        <v>11000000</v>
      </c>
      <c r="K70" s="54">
        <v>1</v>
      </c>
      <c r="L70" s="69">
        <v>11000000</v>
      </c>
      <c r="M70" s="56">
        <v>0.11283743843627826</v>
      </c>
    </row>
    <row r="71" spans="1:14" s="11" customFormat="1" ht="44.25">
      <c r="A71" s="41" t="s">
        <v>69</v>
      </c>
      <c r="B71" s="575">
        <v>0</v>
      </c>
      <c r="C71" s="563">
        <v>0</v>
      </c>
      <c r="D71" s="587">
        <v>2389527</v>
      </c>
      <c r="E71" s="579">
        <v>1</v>
      </c>
      <c r="F71" s="577">
        <v>2389527</v>
      </c>
      <c r="G71" s="581">
        <v>2.4641048838233821E-2</v>
      </c>
      <c r="H71" s="42">
        <v>0</v>
      </c>
      <c r="I71" s="58">
        <v>0</v>
      </c>
      <c r="J71" s="65">
        <v>2400000</v>
      </c>
      <c r="K71" s="60">
        <v>1</v>
      </c>
      <c r="L71" s="44">
        <v>2400000</v>
      </c>
      <c r="M71" s="62">
        <v>2.4619077477006167E-2</v>
      </c>
    </row>
    <row r="72" spans="1:14" s="85" customFormat="1" ht="45">
      <c r="A72" s="86" t="s">
        <v>70</v>
      </c>
      <c r="B72" s="620">
        <v>0</v>
      </c>
      <c r="C72" s="567">
        <v>0</v>
      </c>
      <c r="D72" s="607">
        <v>13434472</v>
      </c>
      <c r="E72" s="599">
        <v>1</v>
      </c>
      <c r="F72" s="615">
        <v>13434472</v>
      </c>
      <c r="G72" s="721">
        <v>0.13853766066166434</v>
      </c>
      <c r="H72" s="117">
        <v>0</v>
      </c>
      <c r="I72" s="81">
        <v>0</v>
      </c>
      <c r="J72" s="118">
        <v>13400000</v>
      </c>
      <c r="K72" s="82">
        <v>1</v>
      </c>
      <c r="L72" s="128">
        <v>13400000</v>
      </c>
      <c r="M72" s="83">
        <v>0.13745651591328442</v>
      </c>
    </row>
    <row r="73" spans="1:14" s="85" customFormat="1" ht="45">
      <c r="A73" s="86" t="s">
        <v>71</v>
      </c>
      <c r="B73" s="620">
        <v>0</v>
      </c>
      <c r="C73" s="599">
        <v>0</v>
      </c>
      <c r="D73" s="606">
        <v>0</v>
      </c>
      <c r="E73" s="599">
        <v>0</v>
      </c>
      <c r="F73" s="722">
        <v>0</v>
      </c>
      <c r="G73" s="598">
        <v>0</v>
      </c>
      <c r="H73" s="117">
        <v>0</v>
      </c>
      <c r="I73" s="82">
        <v>0</v>
      </c>
      <c r="J73" s="94">
        <v>0</v>
      </c>
      <c r="K73" s="82">
        <v>0</v>
      </c>
      <c r="L73" s="129">
        <v>0</v>
      </c>
      <c r="M73" s="83">
        <v>0</v>
      </c>
    </row>
    <row r="74" spans="1:14" s="85" customFormat="1" ht="45.75" thickBot="1">
      <c r="A74" s="119" t="s">
        <v>72</v>
      </c>
      <c r="B74" s="120">
        <v>60586134</v>
      </c>
      <c r="C74" s="623">
        <v>0.62477046160758121</v>
      </c>
      <c r="D74" s="120">
        <v>36387295</v>
      </c>
      <c r="E74" s="624">
        <v>0.37522953839241879</v>
      </c>
      <c r="F74" s="120">
        <v>96973429</v>
      </c>
      <c r="G74" s="625">
        <v>1</v>
      </c>
      <c r="H74" s="120">
        <v>57916294</v>
      </c>
      <c r="I74" s="121">
        <v>0.59410238715294472</v>
      </c>
      <c r="J74" s="120">
        <v>39569081</v>
      </c>
      <c r="K74" s="122">
        <v>0.40589761284705528</v>
      </c>
      <c r="L74" s="120">
        <v>97485375</v>
      </c>
      <c r="M74" s="123">
        <v>1</v>
      </c>
    </row>
    <row r="75" spans="1:14" ht="21" thickTop="1">
      <c r="A75" s="130"/>
      <c r="B75" s="131"/>
      <c r="C75" s="132"/>
      <c r="D75" s="131"/>
      <c r="E75" s="132"/>
      <c r="F75" s="131"/>
      <c r="G75" s="132"/>
      <c r="H75" s="131"/>
      <c r="I75" s="132"/>
      <c r="J75" s="131"/>
      <c r="K75" s="132"/>
      <c r="L75" s="131"/>
      <c r="M75" s="132"/>
    </row>
    <row r="76" spans="1:14" s="11" customFormat="1" ht="44.25">
      <c r="A76" s="4" t="s">
        <v>4</v>
      </c>
      <c r="B76" s="2"/>
      <c r="C76" s="4"/>
      <c r="D76" s="2"/>
      <c r="E76" s="4"/>
      <c r="F76" s="2"/>
      <c r="G76" s="4"/>
      <c r="H76" s="2"/>
      <c r="I76" s="4"/>
      <c r="J76" s="2"/>
      <c r="K76" s="4"/>
      <c r="L76" s="2"/>
      <c r="M76" s="4"/>
    </row>
    <row r="77" spans="1:14" s="11" customFormat="1" ht="44.25">
      <c r="A77" s="4" t="s">
        <v>73</v>
      </c>
      <c r="B77" s="2"/>
      <c r="C77" s="4"/>
      <c r="D77" s="2"/>
      <c r="E77" s="4"/>
      <c r="F77" s="2"/>
      <c r="G77" s="4"/>
      <c r="H77" s="2"/>
      <c r="I77" s="4"/>
      <c r="J77" s="2"/>
      <c r="K77" s="4"/>
      <c r="L77" s="2"/>
      <c r="M77" s="4"/>
    </row>
  </sheetData>
  <pageMargins left="0.28999999999999998" right="0.26" top="0.45" bottom="0.3" header="0.3" footer="0.54"/>
  <pageSetup scale="17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7"/>
  <sheetViews>
    <sheetView zoomScale="30" zoomScaleNormal="30" workbookViewId="0">
      <selection activeCell="F39" sqref="F39"/>
    </sheetView>
  </sheetViews>
  <sheetFormatPr defaultColWidth="12.42578125" defaultRowHeight="15"/>
  <cols>
    <col min="1" max="1" width="186.7109375" style="133" customWidth="1"/>
    <col min="2" max="2" width="56.42578125" style="134" customWidth="1"/>
    <col min="3" max="3" width="45.5703125" style="133" customWidth="1"/>
    <col min="4" max="4" width="50.7109375" style="134" customWidth="1"/>
    <col min="5" max="5" width="45.5703125" style="133" customWidth="1"/>
    <col min="6" max="6" width="50.85546875" style="134" customWidth="1"/>
    <col min="7" max="7" width="45.5703125" style="133" customWidth="1"/>
    <col min="8" max="8" width="54.7109375" style="134" customWidth="1"/>
    <col min="9" max="9" width="45.5703125" style="133" customWidth="1"/>
    <col min="10" max="10" width="54.140625" style="134" customWidth="1"/>
    <col min="11" max="11" width="45.5703125" style="133" customWidth="1"/>
    <col min="12" max="12" width="56.5703125" style="134" customWidth="1"/>
    <col min="13" max="13" width="45.5703125" style="133" customWidth="1"/>
    <col min="14" max="256" width="12.42578125" style="133"/>
    <col min="257" max="257" width="186.7109375" style="133" customWidth="1"/>
    <col min="258" max="258" width="56.42578125" style="133" customWidth="1"/>
    <col min="259" max="263" width="45.5703125" style="133" customWidth="1"/>
    <col min="264" max="264" width="54.7109375" style="133" customWidth="1"/>
    <col min="265" max="269" width="45.5703125" style="133" customWidth="1"/>
    <col min="270" max="512" width="12.42578125" style="133"/>
    <col min="513" max="513" width="186.7109375" style="133" customWidth="1"/>
    <col min="514" max="514" width="56.42578125" style="133" customWidth="1"/>
    <col min="515" max="519" width="45.5703125" style="133" customWidth="1"/>
    <col min="520" max="520" width="54.7109375" style="133" customWidth="1"/>
    <col min="521" max="525" width="45.5703125" style="133" customWidth="1"/>
    <col min="526" max="768" width="12.42578125" style="133"/>
    <col min="769" max="769" width="186.7109375" style="133" customWidth="1"/>
    <col min="770" max="770" width="56.42578125" style="133" customWidth="1"/>
    <col min="771" max="775" width="45.5703125" style="133" customWidth="1"/>
    <col min="776" max="776" width="54.7109375" style="133" customWidth="1"/>
    <col min="777" max="781" width="45.5703125" style="133" customWidth="1"/>
    <col min="782" max="1024" width="12.42578125" style="133"/>
    <col min="1025" max="1025" width="186.7109375" style="133" customWidth="1"/>
    <col min="1026" max="1026" width="56.42578125" style="133" customWidth="1"/>
    <col min="1027" max="1031" width="45.5703125" style="133" customWidth="1"/>
    <col min="1032" max="1032" width="54.7109375" style="133" customWidth="1"/>
    <col min="1033" max="1037" width="45.5703125" style="133" customWidth="1"/>
    <col min="1038" max="1280" width="12.42578125" style="133"/>
    <col min="1281" max="1281" width="186.7109375" style="133" customWidth="1"/>
    <col min="1282" max="1282" width="56.42578125" style="133" customWidth="1"/>
    <col min="1283" max="1287" width="45.5703125" style="133" customWidth="1"/>
    <col min="1288" max="1288" width="54.7109375" style="133" customWidth="1"/>
    <col min="1289" max="1293" width="45.5703125" style="133" customWidth="1"/>
    <col min="1294" max="1536" width="12.42578125" style="133"/>
    <col min="1537" max="1537" width="186.7109375" style="133" customWidth="1"/>
    <col min="1538" max="1538" width="56.42578125" style="133" customWidth="1"/>
    <col min="1539" max="1543" width="45.5703125" style="133" customWidth="1"/>
    <col min="1544" max="1544" width="54.7109375" style="133" customWidth="1"/>
    <col min="1545" max="1549" width="45.5703125" style="133" customWidth="1"/>
    <col min="1550" max="1792" width="12.42578125" style="133"/>
    <col min="1793" max="1793" width="186.7109375" style="133" customWidth="1"/>
    <col min="1794" max="1794" width="56.42578125" style="133" customWidth="1"/>
    <col min="1795" max="1799" width="45.5703125" style="133" customWidth="1"/>
    <col min="1800" max="1800" width="54.7109375" style="133" customWidth="1"/>
    <col min="1801" max="1805" width="45.5703125" style="133" customWidth="1"/>
    <col min="1806" max="2048" width="12.42578125" style="133"/>
    <col min="2049" max="2049" width="186.7109375" style="133" customWidth="1"/>
    <col min="2050" max="2050" width="56.42578125" style="133" customWidth="1"/>
    <col min="2051" max="2055" width="45.5703125" style="133" customWidth="1"/>
    <col min="2056" max="2056" width="54.7109375" style="133" customWidth="1"/>
    <col min="2057" max="2061" width="45.5703125" style="133" customWidth="1"/>
    <col min="2062" max="2304" width="12.42578125" style="133"/>
    <col min="2305" max="2305" width="186.7109375" style="133" customWidth="1"/>
    <col min="2306" max="2306" width="56.42578125" style="133" customWidth="1"/>
    <col min="2307" max="2311" width="45.5703125" style="133" customWidth="1"/>
    <col min="2312" max="2312" width="54.7109375" style="133" customWidth="1"/>
    <col min="2313" max="2317" width="45.5703125" style="133" customWidth="1"/>
    <col min="2318" max="2560" width="12.42578125" style="133"/>
    <col min="2561" max="2561" width="186.7109375" style="133" customWidth="1"/>
    <col min="2562" max="2562" width="56.42578125" style="133" customWidth="1"/>
    <col min="2563" max="2567" width="45.5703125" style="133" customWidth="1"/>
    <col min="2568" max="2568" width="54.7109375" style="133" customWidth="1"/>
    <col min="2569" max="2573" width="45.5703125" style="133" customWidth="1"/>
    <col min="2574" max="2816" width="12.42578125" style="133"/>
    <col min="2817" max="2817" width="186.7109375" style="133" customWidth="1"/>
    <col min="2818" max="2818" width="56.42578125" style="133" customWidth="1"/>
    <col min="2819" max="2823" width="45.5703125" style="133" customWidth="1"/>
    <col min="2824" max="2824" width="54.7109375" style="133" customWidth="1"/>
    <col min="2825" max="2829" width="45.5703125" style="133" customWidth="1"/>
    <col min="2830" max="3072" width="12.42578125" style="133"/>
    <col min="3073" max="3073" width="186.7109375" style="133" customWidth="1"/>
    <col min="3074" max="3074" width="56.42578125" style="133" customWidth="1"/>
    <col min="3075" max="3079" width="45.5703125" style="133" customWidth="1"/>
    <col min="3080" max="3080" width="54.7109375" style="133" customWidth="1"/>
    <col min="3081" max="3085" width="45.5703125" style="133" customWidth="1"/>
    <col min="3086" max="3328" width="12.42578125" style="133"/>
    <col min="3329" max="3329" width="186.7109375" style="133" customWidth="1"/>
    <col min="3330" max="3330" width="56.42578125" style="133" customWidth="1"/>
    <col min="3331" max="3335" width="45.5703125" style="133" customWidth="1"/>
    <col min="3336" max="3336" width="54.7109375" style="133" customWidth="1"/>
    <col min="3337" max="3341" width="45.5703125" style="133" customWidth="1"/>
    <col min="3342" max="3584" width="12.42578125" style="133"/>
    <col min="3585" max="3585" width="186.7109375" style="133" customWidth="1"/>
    <col min="3586" max="3586" width="56.42578125" style="133" customWidth="1"/>
    <col min="3587" max="3591" width="45.5703125" style="133" customWidth="1"/>
    <col min="3592" max="3592" width="54.7109375" style="133" customWidth="1"/>
    <col min="3593" max="3597" width="45.5703125" style="133" customWidth="1"/>
    <col min="3598" max="3840" width="12.42578125" style="133"/>
    <col min="3841" max="3841" width="186.7109375" style="133" customWidth="1"/>
    <col min="3842" max="3842" width="56.42578125" style="133" customWidth="1"/>
    <col min="3843" max="3847" width="45.5703125" style="133" customWidth="1"/>
    <col min="3848" max="3848" width="54.7109375" style="133" customWidth="1"/>
    <col min="3849" max="3853" width="45.5703125" style="133" customWidth="1"/>
    <col min="3854" max="4096" width="12.42578125" style="133"/>
    <col min="4097" max="4097" width="186.7109375" style="133" customWidth="1"/>
    <col min="4098" max="4098" width="56.42578125" style="133" customWidth="1"/>
    <col min="4099" max="4103" width="45.5703125" style="133" customWidth="1"/>
    <col min="4104" max="4104" width="54.7109375" style="133" customWidth="1"/>
    <col min="4105" max="4109" width="45.5703125" style="133" customWidth="1"/>
    <col min="4110" max="4352" width="12.42578125" style="133"/>
    <col min="4353" max="4353" width="186.7109375" style="133" customWidth="1"/>
    <col min="4354" max="4354" width="56.42578125" style="133" customWidth="1"/>
    <col min="4355" max="4359" width="45.5703125" style="133" customWidth="1"/>
    <col min="4360" max="4360" width="54.7109375" style="133" customWidth="1"/>
    <col min="4361" max="4365" width="45.5703125" style="133" customWidth="1"/>
    <col min="4366" max="4608" width="12.42578125" style="133"/>
    <col min="4609" max="4609" width="186.7109375" style="133" customWidth="1"/>
    <col min="4610" max="4610" width="56.42578125" style="133" customWidth="1"/>
    <col min="4611" max="4615" width="45.5703125" style="133" customWidth="1"/>
    <col min="4616" max="4616" width="54.7109375" style="133" customWidth="1"/>
    <col min="4617" max="4621" width="45.5703125" style="133" customWidth="1"/>
    <col min="4622" max="4864" width="12.42578125" style="133"/>
    <col min="4865" max="4865" width="186.7109375" style="133" customWidth="1"/>
    <col min="4866" max="4866" width="56.42578125" style="133" customWidth="1"/>
    <col min="4867" max="4871" width="45.5703125" style="133" customWidth="1"/>
    <col min="4872" max="4872" width="54.7109375" style="133" customWidth="1"/>
    <col min="4873" max="4877" width="45.5703125" style="133" customWidth="1"/>
    <col min="4878" max="5120" width="12.42578125" style="133"/>
    <col min="5121" max="5121" width="186.7109375" style="133" customWidth="1"/>
    <col min="5122" max="5122" width="56.42578125" style="133" customWidth="1"/>
    <col min="5123" max="5127" width="45.5703125" style="133" customWidth="1"/>
    <col min="5128" max="5128" width="54.7109375" style="133" customWidth="1"/>
    <col min="5129" max="5133" width="45.5703125" style="133" customWidth="1"/>
    <col min="5134" max="5376" width="12.42578125" style="133"/>
    <col min="5377" max="5377" width="186.7109375" style="133" customWidth="1"/>
    <col min="5378" max="5378" width="56.42578125" style="133" customWidth="1"/>
    <col min="5379" max="5383" width="45.5703125" style="133" customWidth="1"/>
    <col min="5384" max="5384" width="54.7109375" style="133" customWidth="1"/>
    <col min="5385" max="5389" width="45.5703125" style="133" customWidth="1"/>
    <col min="5390" max="5632" width="12.42578125" style="133"/>
    <col min="5633" max="5633" width="186.7109375" style="133" customWidth="1"/>
    <col min="5634" max="5634" width="56.42578125" style="133" customWidth="1"/>
    <col min="5635" max="5639" width="45.5703125" style="133" customWidth="1"/>
    <col min="5640" max="5640" width="54.7109375" style="133" customWidth="1"/>
    <col min="5641" max="5645" width="45.5703125" style="133" customWidth="1"/>
    <col min="5646" max="5888" width="12.42578125" style="133"/>
    <col min="5889" max="5889" width="186.7109375" style="133" customWidth="1"/>
    <col min="5890" max="5890" width="56.42578125" style="133" customWidth="1"/>
    <col min="5891" max="5895" width="45.5703125" style="133" customWidth="1"/>
    <col min="5896" max="5896" width="54.7109375" style="133" customWidth="1"/>
    <col min="5897" max="5901" width="45.5703125" style="133" customWidth="1"/>
    <col min="5902" max="6144" width="12.42578125" style="133"/>
    <col min="6145" max="6145" width="186.7109375" style="133" customWidth="1"/>
    <col min="6146" max="6146" width="56.42578125" style="133" customWidth="1"/>
    <col min="6147" max="6151" width="45.5703125" style="133" customWidth="1"/>
    <col min="6152" max="6152" width="54.7109375" style="133" customWidth="1"/>
    <col min="6153" max="6157" width="45.5703125" style="133" customWidth="1"/>
    <col min="6158" max="6400" width="12.42578125" style="133"/>
    <col min="6401" max="6401" width="186.7109375" style="133" customWidth="1"/>
    <col min="6402" max="6402" width="56.42578125" style="133" customWidth="1"/>
    <col min="6403" max="6407" width="45.5703125" style="133" customWidth="1"/>
    <col min="6408" max="6408" width="54.7109375" style="133" customWidth="1"/>
    <col min="6409" max="6413" width="45.5703125" style="133" customWidth="1"/>
    <col min="6414" max="6656" width="12.42578125" style="133"/>
    <col min="6657" max="6657" width="186.7109375" style="133" customWidth="1"/>
    <col min="6658" max="6658" width="56.42578125" style="133" customWidth="1"/>
    <col min="6659" max="6663" width="45.5703125" style="133" customWidth="1"/>
    <col min="6664" max="6664" width="54.7109375" style="133" customWidth="1"/>
    <col min="6665" max="6669" width="45.5703125" style="133" customWidth="1"/>
    <col min="6670" max="6912" width="12.42578125" style="133"/>
    <col min="6913" max="6913" width="186.7109375" style="133" customWidth="1"/>
    <col min="6914" max="6914" width="56.42578125" style="133" customWidth="1"/>
    <col min="6915" max="6919" width="45.5703125" style="133" customWidth="1"/>
    <col min="6920" max="6920" width="54.7109375" style="133" customWidth="1"/>
    <col min="6921" max="6925" width="45.5703125" style="133" customWidth="1"/>
    <col min="6926" max="7168" width="12.42578125" style="133"/>
    <col min="7169" max="7169" width="186.7109375" style="133" customWidth="1"/>
    <col min="7170" max="7170" width="56.42578125" style="133" customWidth="1"/>
    <col min="7171" max="7175" width="45.5703125" style="133" customWidth="1"/>
    <col min="7176" max="7176" width="54.7109375" style="133" customWidth="1"/>
    <col min="7177" max="7181" width="45.5703125" style="133" customWidth="1"/>
    <col min="7182" max="7424" width="12.42578125" style="133"/>
    <col min="7425" max="7425" width="186.7109375" style="133" customWidth="1"/>
    <col min="7426" max="7426" width="56.42578125" style="133" customWidth="1"/>
    <col min="7427" max="7431" width="45.5703125" style="133" customWidth="1"/>
    <col min="7432" max="7432" width="54.7109375" style="133" customWidth="1"/>
    <col min="7433" max="7437" width="45.5703125" style="133" customWidth="1"/>
    <col min="7438" max="7680" width="12.42578125" style="133"/>
    <col min="7681" max="7681" width="186.7109375" style="133" customWidth="1"/>
    <col min="7682" max="7682" width="56.42578125" style="133" customWidth="1"/>
    <col min="7683" max="7687" width="45.5703125" style="133" customWidth="1"/>
    <col min="7688" max="7688" width="54.7109375" style="133" customWidth="1"/>
    <col min="7689" max="7693" width="45.5703125" style="133" customWidth="1"/>
    <col min="7694" max="7936" width="12.42578125" style="133"/>
    <col min="7937" max="7937" width="186.7109375" style="133" customWidth="1"/>
    <col min="7938" max="7938" width="56.42578125" style="133" customWidth="1"/>
    <col min="7939" max="7943" width="45.5703125" style="133" customWidth="1"/>
    <col min="7944" max="7944" width="54.7109375" style="133" customWidth="1"/>
    <col min="7945" max="7949" width="45.5703125" style="133" customWidth="1"/>
    <col min="7950" max="8192" width="12.42578125" style="133"/>
    <col min="8193" max="8193" width="186.7109375" style="133" customWidth="1"/>
    <col min="8194" max="8194" width="56.42578125" style="133" customWidth="1"/>
    <col min="8195" max="8199" width="45.5703125" style="133" customWidth="1"/>
    <col min="8200" max="8200" width="54.7109375" style="133" customWidth="1"/>
    <col min="8201" max="8205" width="45.5703125" style="133" customWidth="1"/>
    <col min="8206" max="8448" width="12.42578125" style="133"/>
    <col min="8449" max="8449" width="186.7109375" style="133" customWidth="1"/>
    <col min="8450" max="8450" width="56.42578125" style="133" customWidth="1"/>
    <col min="8451" max="8455" width="45.5703125" style="133" customWidth="1"/>
    <col min="8456" max="8456" width="54.7109375" style="133" customWidth="1"/>
    <col min="8457" max="8461" width="45.5703125" style="133" customWidth="1"/>
    <col min="8462" max="8704" width="12.42578125" style="133"/>
    <col min="8705" max="8705" width="186.7109375" style="133" customWidth="1"/>
    <col min="8706" max="8706" width="56.42578125" style="133" customWidth="1"/>
    <col min="8707" max="8711" width="45.5703125" style="133" customWidth="1"/>
    <col min="8712" max="8712" width="54.7109375" style="133" customWidth="1"/>
    <col min="8713" max="8717" width="45.5703125" style="133" customWidth="1"/>
    <col min="8718" max="8960" width="12.42578125" style="133"/>
    <col min="8961" max="8961" width="186.7109375" style="133" customWidth="1"/>
    <col min="8962" max="8962" width="56.42578125" style="133" customWidth="1"/>
    <col min="8963" max="8967" width="45.5703125" style="133" customWidth="1"/>
    <col min="8968" max="8968" width="54.7109375" style="133" customWidth="1"/>
    <col min="8969" max="8973" width="45.5703125" style="133" customWidth="1"/>
    <col min="8974" max="9216" width="12.42578125" style="133"/>
    <col min="9217" max="9217" width="186.7109375" style="133" customWidth="1"/>
    <col min="9218" max="9218" width="56.42578125" style="133" customWidth="1"/>
    <col min="9219" max="9223" width="45.5703125" style="133" customWidth="1"/>
    <col min="9224" max="9224" width="54.7109375" style="133" customWidth="1"/>
    <col min="9225" max="9229" width="45.5703125" style="133" customWidth="1"/>
    <col min="9230" max="9472" width="12.42578125" style="133"/>
    <col min="9473" max="9473" width="186.7109375" style="133" customWidth="1"/>
    <col min="9474" max="9474" width="56.42578125" style="133" customWidth="1"/>
    <col min="9475" max="9479" width="45.5703125" style="133" customWidth="1"/>
    <col min="9480" max="9480" width="54.7109375" style="133" customWidth="1"/>
    <col min="9481" max="9485" width="45.5703125" style="133" customWidth="1"/>
    <col min="9486" max="9728" width="12.42578125" style="133"/>
    <col min="9729" max="9729" width="186.7109375" style="133" customWidth="1"/>
    <col min="9730" max="9730" width="56.42578125" style="133" customWidth="1"/>
    <col min="9731" max="9735" width="45.5703125" style="133" customWidth="1"/>
    <col min="9736" max="9736" width="54.7109375" style="133" customWidth="1"/>
    <col min="9737" max="9741" width="45.5703125" style="133" customWidth="1"/>
    <col min="9742" max="9984" width="12.42578125" style="133"/>
    <col min="9985" max="9985" width="186.7109375" style="133" customWidth="1"/>
    <col min="9986" max="9986" width="56.42578125" style="133" customWidth="1"/>
    <col min="9987" max="9991" width="45.5703125" style="133" customWidth="1"/>
    <col min="9992" max="9992" width="54.7109375" style="133" customWidth="1"/>
    <col min="9993" max="9997" width="45.5703125" style="133" customWidth="1"/>
    <col min="9998" max="10240" width="12.42578125" style="133"/>
    <col min="10241" max="10241" width="186.7109375" style="133" customWidth="1"/>
    <col min="10242" max="10242" width="56.42578125" style="133" customWidth="1"/>
    <col min="10243" max="10247" width="45.5703125" style="133" customWidth="1"/>
    <col min="10248" max="10248" width="54.7109375" style="133" customWidth="1"/>
    <col min="10249" max="10253" width="45.5703125" style="133" customWidth="1"/>
    <col min="10254" max="10496" width="12.42578125" style="133"/>
    <col min="10497" max="10497" width="186.7109375" style="133" customWidth="1"/>
    <col min="10498" max="10498" width="56.42578125" style="133" customWidth="1"/>
    <col min="10499" max="10503" width="45.5703125" style="133" customWidth="1"/>
    <col min="10504" max="10504" width="54.7109375" style="133" customWidth="1"/>
    <col min="10505" max="10509" width="45.5703125" style="133" customWidth="1"/>
    <col min="10510" max="10752" width="12.42578125" style="133"/>
    <col min="10753" max="10753" width="186.7109375" style="133" customWidth="1"/>
    <col min="10754" max="10754" width="56.42578125" style="133" customWidth="1"/>
    <col min="10755" max="10759" width="45.5703125" style="133" customWidth="1"/>
    <col min="10760" max="10760" width="54.7109375" style="133" customWidth="1"/>
    <col min="10761" max="10765" width="45.5703125" style="133" customWidth="1"/>
    <col min="10766" max="11008" width="12.42578125" style="133"/>
    <col min="11009" max="11009" width="186.7109375" style="133" customWidth="1"/>
    <col min="11010" max="11010" width="56.42578125" style="133" customWidth="1"/>
    <col min="11011" max="11015" width="45.5703125" style="133" customWidth="1"/>
    <col min="11016" max="11016" width="54.7109375" style="133" customWidth="1"/>
    <col min="11017" max="11021" width="45.5703125" style="133" customWidth="1"/>
    <col min="11022" max="11264" width="12.42578125" style="133"/>
    <col min="11265" max="11265" width="186.7109375" style="133" customWidth="1"/>
    <col min="11266" max="11266" width="56.42578125" style="133" customWidth="1"/>
    <col min="11267" max="11271" width="45.5703125" style="133" customWidth="1"/>
    <col min="11272" max="11272" width="54.7109375" style="133" customWidth="1"/>
    <col min="11273" max="11277" width="45.5703125" style="133" customWidth="1"/>
    <col min="11278" max="11520" width="12.42578125" style="133"/>
    <col min="11521" max="11521" width="186.7109375" style="133" customWidth="1"/>
    <col min="11522" max="11522" width="56.42578125" style="133" customWidth="1"/>
    <col min="11523" max="11527" width="45.5703125" style="133" customWidth="1"/>
    <col min="11528" max="11528" width="54.7109375" style="133" customWidth="1"/>
    <col min="11529" max="11533" width="45.5703125" style="133" customWidth="1"/>
    <col min="11534" max="11776" width="12.42578125" style="133"/>
    <col min="11777" max="11777" width="186.7109375" style="133" customWidth="1"/>
    <col min="11778" max="11778" width="56.42578125" style="133" customWidth="1"/>
    <col min="11779" max="11783" width="45.5703125" style="133" customWidth="1"/>
    <col min="11784" max="11784" width="54.7109375" style="133" customWidth="1"/>
    <col min="11785" max="11789" width="45.5703125" style="133" customWidth="1"/>
    <col min="11790" max="12032" width="12.42578125" style="133"/>
    <col min="12033" max="12033" width="186.7109375" style="133" customWidth="1"/>
    <col min="12034" max="12034" width="56.42578125" style="133" customWidth="1"/>
    <col min="12035" max="12039" width="45.5703125" style="133" customWidth="1"/>
    <col min="12040" max="12040" width="54.7109375" style="133" customWidth="1"/>
    <col min="12041" max="12045" width="45.5703125" style="133" customWidth="1"/>
    <col min="12046" max="12288" width="12.42578125" style="133"/>
    <col min="12289" max="12289" width="186.7109375" style="133" customWidth="1"/>
    <col min="12290" max="12290" width="56.42578125" style="133" customWidth="1"/>
    <col min="12291" max="12295" width="45.5703125" style="133" customWidth="1"/>
    <col min="12296" max="12296" width="54.7109375" style="133" customWidth="1"/>
    <col min="12297" max="12301" width="45.5703125" style="133" customWidth="1"/>
    <col min="12302" max="12544" width="12.42578125" style="133"/>
    <col min="12545" max="12545" width="186.7109375" style="133" customWidth="1"/>
    <col min="12546" max="12546" width="56.42578125" style="133" customWidth="1"/>
    <col min="12547" max="12551" width="45.5703125" style="133" customWidth="1"/>
    <col min="12552" max="12552" width="54.7109375" style="133" customWidth="1"/>
    <col min="12553" max="12557" width="45.5703125" style="133" customWidth="1"/>
    <col min="12558" max="12800" width="12.42578125" style="133"/>
    <col min="12801" max="12801" width="186.7109375" style="133" customWidth="1"/>
    <col min="12802" max="12802" width="56.42578125" style="133" customWidth="1"/>
    <col min="12803" max="12807" width="45.5703125" style="133" customWidth="1"/>
    <col min="12808" max="12808" width="54.7109375" style="133" customWidth="1"/>
    <col min="12809" max="12813" width="45.5703125" style="133" customWidth="1"/>
    <col min="12814" max="13056" width="12.42578125" style="133"/>
    <col min="13057" max="13057" width="186.7109375" style="133" customWidth="1"/>
    <col min="13058" max="13058" width="56.42578125" style="133" customWidth="1"/>
    <col min="13059" max="13063" width="45.5703125" style="133" customWidth="1"/>
    <col min="13064" max="13064" width="54.7109375" style="133" customWidth="1"/>
    <col min="13065" max="13069" width="45.5703125" style="133" customWidth="1"/>
    <col min="13070" max="13312" width="12.42578125" style="133"/>
    <col min="13313" max="13313" width="186.7109375" style="133" customWidth="1"/>
    <col min="13314" max="13314" width="56.42578125" style="133" customWidth="1"/>
    <col min="13315" max="13319" width="45.5703125" style="133" customWidth="1"/>
    <col min="13320" max="13320" width="54.7109375" style="133" customWidth="1"/>
    <col min="13321" max="13325" width="45.5703125" style="133" customWidth="1"/>
    <col min="13326" max="13568" width="12.42578125" style="133"/>
    <col min="13569" max="13569" width="186.7109375" style="133" customWidth="1"/>
    <col min="13570" max="13570" width="56.42578125" style="133" customWidth="1"/>
    <col min="13571" max="13575" width="45.5703125" style="133" customWidth="1"/>
    <col min="13576" max="13576" width="54.7109375" style="133" customWidth="1"/>
    <col min="13577" max="13581" width="45.5703125" style="133" customWidth="1"/>
    <col min="13582" max="13824" width="12.42578125" style="133"/>
    <col min="13825" max="13825" width="186.7109375" style="133" customWidth="1"/>
    <col min="13826" max="13826" width="56.42578125" style="133" customWidth="1"/>
    <col min="13827" max="13831" width="45.5703125" style="133" customWidth="1"/>
    <col min="13832" max="13832" width="54.7109375" style="133" customWidth="1"/>
    <col min="13833" max="13837" width="45.5703125" style="133" customWidth="1"/>
    <col min="13838" max="14080" width="12.42578125" style="133"/>
    <col min="14081" max="14081" width="186.7109375" style="133" customWidth="1"/>
    <col min="14082" max="14082" width="56.42578125" style="133" customWidth="1"/>
    <col min="14083" max="14087" width="45.5703125" style="133" customWidth="1"/>
    <col min="14088" max="14088" width="54.7109375" style="133" customWidth="1"/>
    <col min="14089" max="14093" width="45.5703125" style="133" customWidth="1"/>
    <col min="14094" max="14336" width="12.42578125" style="133"/>
    <col min="14337" max="14337" width="186.7109375" style="133" customWidth="1"/>
    <col min="14338" max="14338" width="56.42578125" style="133" customWidth="1"/>
    <col min="14339" max="14343" width="45.5703125" style="133" customWidth="1"/>
    <col min="14344" max="14344" width="54.7109375" style="133" customWidth="1"/>
    <col min="14345" max="14349" width="45.5703125" style="133" customWidth="1"/>
    <col min="14350" max="14592" width="12.42578125" style="133"/>
    <col min="14593" max="14593" width="186.7109375" style="133" customWidth="1"/>
    <col min="14594" max="14594" width="56.42578125" style="133" customWidth="1"/>
    <col min="14595" max="14599" width="45.5703125" style="133" customWidth="1"/>
    <col min="14600" max="14600" width="54.7109375" style="133" customWidth="1"/>
    <col min="14601" max="14605" width="45.5703125" style="133" customWidth="1"/>
    <col min="14606" max="14848" width="12.42578125" style="133"/>
    <col min="14849" max="14849" width="186.7109375" style="133" customWidth="1"/>
    <col min="14850" max="14850" width="56.42578125" style="133" customWidth="1"/>
    <col min="14851" max="14855" width="45.5703125" style="133" customWidth="1"/>
    <col min="14856" max="14856" width="54.7109375" style="133" customWidth="1"/>
    <col min="14857" max="14861" width="45.5703125" style="133" customWidth="1"/>
    <col min="14862" max="15104" width="12.42578125" style="133"/>
    <col min="15105" max="15105" width="186.7109375" style="133" customWidth="1"/>
    <col min="15106" max="15106" width="56.42578125" style="133" customWidth="1"/>
    <col min="15107" max="15111" width="45.5703125" style="133" customWidth="1"/>
    <col min="15112" max="15112" width="54.7109375" style="133" customWidth="1"/>
    <col min="15113" max="15117" width="45.5703125" style="133" customWidth="1"/>
    <col min="15118" max="15360" width="12.42578125" style="133"/>
    <col min="15361" max="15361" width="186.7109375" style="133" customWidth="1"/>
    <col min="15362" max="15362" width="56.42578125" style="133" customWidth="1"/>
    <col min="15363" max="15367" width="45.5703125" style="133" customWidth="1"/>
    <col min="15368" max="15368" width="54.7109375" style="133" customWidth="1"/>
    <col min="15369" max="15373" width="45.5703125" style="133" customWidth="1"/>
    <col min="15374" max="15616" width="12.42578125" style="133"/>
    <col min="15617" max="15617" width="186.7109375" style="133" customWidth="1"/>
    <col min="15618" max="15618" width="56.42578125" style="133" customWidth="1"/>
    <col min="15619" max="15623" width="45.5703125" style="133" customWidth="1"/>
    <col min="15624" max="15624" width="54.7109375" style="133" customWidth="1"/>
    <col min="15625" max="15629" width="45.5703125" style="133" customWidth="1"/>
    <col min="15630" max="15872" width="12.42578125" style="133"/>
    <col min="15873" max="15873" width="186.7109375" style="133" customWidth="1"/>
    <col min="15874" max="15874" width="56.42578125" style="133" customWidth="1"/>
    <col min="15875" max="15879" width="45.5703125" style="133" customWidth="1"/>
    <col min="15880" max="15880" width="54.7109375" style="133" customWidth="1"/>
    <col min="15881" max="15885" width="45.5703125" style="133" customWidth="1"/>
    <col min="15886" max="16128" width="12.42578125" style="133"/>
    <col min="16129" max="16129" width="186.7109375" style="133" customWidth="1"/>
    <col min="16130" max="16130" width="56.42578125" style="133" customWidth="1"/>
    <col min="16131" max="16135" width="45.5703125" style="133" customWidth="1"/>
    <col min="16136" max="16136" width="54.7109375" style="133" customWidth="1"/>
    <col min="16137" max="16141" width="45.5703125" style="133" customWidth="1"/>
    <col min="16142" max="16384" width="12.42578125" style="133"/>
  </cols>
  <sheetData>
    <row r="1" spans="1:17" s="11" customFormat="1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137</v>
      </c>
      <c r="L1" s="9"/>
      <c r="M1" s="8"/>
      <c r="N1" s="10"/>
      <c r="O1" s="10"/>
      <c r="P1" s="10"/>
      <c r="Q1" s="10"/>
    </row>
    <row r="2" spans="1:17" s="11" customFormat="1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s="11" customFormat="1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s="11" customFormat="1" ht="45" thickTop="1">
      <c r="A4" s="17"/>
      <c r="B4" s="18"/>
      <c r="C4" s="19"/>
      <c r="D4" s="18"/>
      <c r="E4" s="19"/>
      <c r="F4" s="18"/>
      <c r="G4" s="20"/>
      <c r="H4" s="18" t="s">
        <v>4</v>
      </c>
      <c r="I4" s="19"/>
      <c r="J4" s="18"/>
      <c r="K4" s="19"/>
      <c r="L4" s="18"/>
      <c r="M4" s="20"/>
    </row>
    <row r="5" spans="1:17" s="11" customFormat="1" ht="44.25">
      <c r="A5" s="21"/>
      <c r="B5" s="5"/>
      <c r="C5" s="22"/>
      <c r="D5" s="5"/>
      <c r="E5" s="22"/>
      <c r="F5" s="5"/>
      <c r="G5" s="23"/>
      <c r="H5" s="5"/>
      <c r="I5" s="22"/>
      <c r="J5" s="5"/>
      <c r="K5" s="22"/>
      <c r="L5" s="5"/>
      <c r="M5" s="23"/>
    </row>
    <row r="6" spans="1:17" s="11" customFormat="1" ht="45">
      <c r="A6" s="24"/>
      <c r="B6" s="25" t="s">
        <v>148</v>
      </c>
      <c r="C6" s="26"/>
      <c r="D6" s="27"/>
      <c r="E6" s="26"/>
      <c r="F6" s="27"/>
      <c r="G6" s="28"/>
      <c r="H6" s="25" t="s">
        <v>5</v>
      </c>
      <c r="I6" s="26"/>
      <c r="J6" s="27"/>
      <c r="K6" s="26"/>
      <c r="L6" s="27"/>
      <c r="M6" s="29" t="s">
        <v>4</v>
      </c>
    </row>
    <row r="7" spans="1:17" s="11" customFormat="1" ht="44.25">
      <c r="A7" s="21" t="s">
        <v>4</v>
      </c>
      <c r="B7" s="5" t="s">
        <v>4</v>
      </c>
      <c r="C7" s="22"/>
      <c r="D7" s="5" t="s">
        <v>4</v>
      </c>
      <c r="E7" s="22"/>
      <c r="F7" s="5" t="s">
        <v>4</v>
      </c>
      <c r="G7" s="23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 s="11" customFormat="1" ht="44.25">
      <c r="A8" s="21" t="s">
        <v>4</v>
      </c>
      <c r="B8" s="5" t="s">
        <v>4</v>
      </c>
      <c r="C8" s="22"/>
      <c r="D8" s="5" t="s">
        <v>4</v>
      </c>
      <c r="E8" s="22"/>
      <c r="F8" s="5" t="s">
        <v>4</v>
      </c>
      <c r="G8" s="23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s="11" customFormat="1" ht="45">
      <c r="A9" s="30" t="s">
        <v>4</v>
      </c>
      <c r="B9" s="570" t="s">
        <v>4</v>
      </c>
      <c r="C9" s="571" t="s">
        <v>6</v>
      </c>
      <c r="D9" s="572" t="s">
        <v>4</v>
      </c>
      <c r="E9" s="571" t="s">
        <v>6</v>
      </c>
      <c r="F9" s="572" t="s">
        <v>4</v>
      </c>
      <c r="G9" s="573" t="s">
        <v>6</v>
      </c>
      <c r="H9" s="570" t="s">
        <v>4</v>
      </c>
      <c r="I9" s="571" t="s">
        <v>6</v>
      </c>
      <c r="J9" s="572" t="s">
        <v>4</v>
      </c>
      <c r="K9" s="571" t="s">
        <v>6</v>
      </c>
      <c r="L9" s="572" t="s">
        <v>4</v>
      </c>
      <c r="M9" s="573" t="s">
        <v>6</v>
      </c>
      <c r="N9" s="35"/>
    </row>
    <row r="10" spans="1:17" s="11" customFormat="1" ht="45">
      <c r="A10" s="36" t="s">
        <v>7</v>
      </c>
      <c r="B10" s="37" t="s">
        <v>8</v>
      </c>
      <c r="C10" s="38" t="s">
        <v>9</v>
      </c>
      <c r="D10" s="39" t="s">
        <v>10</v>
      </c>
      <c r="E10" s="38" t="s">
        <v>9</v>
      </c>
      <c r="F10" s="39" t="s">
        <v>9</v>
      </c>
      <c r="G10" s="40" t="s">
        <v>9</v>
      </c>
      <c r="H10" s="37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35"/>
    </row>
    <row r="11" spans="1:17" s="11" customFormat="1" ht="44.25">
      <c r="A11" s="574" t="s">
        <v>11</v>
      </c>
      <c r="B11" s="575" t="s">
        <v>4</v>
      </c>
      <c r="C11" s="576"/>
      <c r="D11" s="577" t="s">
        <v>4</v>
      </c>
      <c r="E11" s="576"/>
      <c r="F11" s="577" t="s">
        <v>4</v>
      </c>
      <c r="G11" s="578"/>
      <c r="H11" s="575" t="s">
        <v>4</v>
      </c>
      <c r="I11" s="576"/>
      <c r="J11" s="577" t="s">
        <v>4</v>
      </c>
      <c r="K11" s="576"/>
      <c r="L11" s="577" t="s">
        <v>4</v>
      </c>
      <c r="M11" s="578" t="s">
        <v>11</v>
      </c>
      <c r="N11" s="35"/>
    </row>
    <row r="12" spans="1:17" s="11" customFormat="1" ht="45">
      <c r="A12" s="24" t="s">
        <v>12</v>
      </c>
      <c r="B12" s="46" t="s">
        <v>4</v>
      </c>
      <c r="C12" s="47" t="s">
        <v>4</v>
      </c>
      <c r="D12" s="48"/>
      <c r="E12" s="49"/>
      <c r="F12" s="48"/>
      <c r="G12" s="50"/>
      <c r="H12" s="46"/>
      <c r="I12" s="49"/>
      <c r="J12" s="48"/>
      <c r="K12" s="49"/>
      <c r="L12" s="48"/>
      <c r="M12" s="50"/>
      <c r="N12" s="35"/>
    </row>
    <row r="13" spans="1:17" s="10" customFormat="1" ht="44.25">
      <c r="A13" s="51" t="s">
        <v>13</v>
      </c>
      <c r="B13" s="9">
        <f>LSUBOS!B13+LSUBR!B13+LSUS!B13+LSUA!B13+UNO!B13+LSUE!B13+LSULaw!B13+LSUAg!B13+Penn!B13+EAConway!B13+HPLong!B13+HSCNO!B13+HSCS!B13</f>
        <v>451627049</v>
      </c>
      <c r="C13" s="52">
        <f t="shared" ref="C13:C74" si="0">IF(ISBLANK(B13),"  ",IF(F13&gt;0,B13/F13,IF(B13&gt;0,1,0)))</f>
        <v>0.99934283645992483</v>
      </c>
      <c r="D13" s="53">
        <f>LSUBOS!D13+LSUBR!D13+LSUS!D13+LSUA!D13+UNO!D13+LSUE!D13+LSULaw!D13+LSUAg!D13+Penn!D13+EAConway!D13+HPLong!D13+HSCNO!D13+HSCS!D13</f>
        <v>296988</v>
      </c>
      <c r="E13" s="54">
        <f>IF(ISBLANK(D13),"  ",IF(F13&gt;0,D13/F13,IF(D13&gt;0,1,0)))</f>
        <v>6.5716354007520959E-4</v>
      </c>
      <c r="F13" s="55">
        <f>D13+B13</f>
        <v>451924037</v>
      </c>
      <c r="G13" s="56">
        <f>IF(ISBLANK(F13),"  ",IF(F74&gt;0,F13/F74,IF(F13&gt;0,1,0)))</f>
        <v>0.16881038442963175</v>
      </c>
      <c r="H13" s="9">
        <f>LSUBOS!H13+LSUBR!H13+LSUS!H13+LSUA!H13+UNO!H13+LSUE!H13+LSULaw!H13+LSUAg!H13+Penn!H13+EAConway!H13+HPLong!H13+HSCNO!H13+HSCS!H13</f>
        <v>460878840</v>
      </c>
      <c r="I13" s="52">
        <f t="shared" ref="I13:I33" si="1">IF(ISBLANK(H13),"  ",IF(L13&gt;0,H13/L13,IF(H13&gt;0,1,0)))</f>
        <v>0.99246305021133174</v>
      </c>
      <c r="J13" s="53">
        <f>LSUBOS!J13+LSUBR!J13+LSUS!J13+LSUA!J13+UNO!J13+LSUE!J13+LSULaw!J13+LSUAg!J13+Penn!J13+EAConway!J13+HPLong!J13+HSCNO!J13+HSCS!J13</f>
        <v>3500000</v>
      </c>
      <c r="K13" s="54">
        <f>IF(ISBLANK(J13),"  ",IF(L13&gt;0,J13/L13,IF(J13&gt;0,1,0)))</f>
        <v>7.5369497886682351E-3</v>
      </c>
      <c r="L13" s="55">
        <f>J13+H13</f>
        <v>464378840</v>
      </c>
      <c r="M13" s="56">
        <f>IF(ISBLANK(L13),"  ",IF(L74&gt;0,L13/L74,IF(L13&gt;0,1,0)))</f>
        <v>0.17953582079277683</v>
      </c>
      <c r="N13" s="57"/>
    </row>
    <row r="14" spans="1:17" s="11" customFormat="1" ht="44.25">
      <c r="A14" s="21" t="s">
        <v>14</v>
      </c>
      <c r="B14" s="9">
        <f>LSUBOS!B14+LSUBR!B14+LSUS!B14+LSUA!B14+UNO!B14+LSUE!B14+LSULaw!B14+LSUAg!B14+Penn!B14+EAConway!B14+HPLong!B14+HSCNO!B14+HSCS!B14</f>
        <v>0</v>
      </c>
      <c r="C14" s="563">
        <f t="shared" si="0"/>
        <v>0</v>
      </c>
      <c r="D14" s="53">
        <f>LSUBOS!D14+LSUBR!D14+LSUS!D14+LSUA!D14+UNO!D14+LSUE!D14+LSULaw!D14+LSUAg!D14+Penn!D14+EAConway!D14+HPLong!D14+HSCNO!D14+HSCS!D14</f>
        <v>0</v>
      </c>
      <c r="E14" s="579">
        <f>IF(ISBLANK(D14),"  ",IF(F14&gt;0,D14/F14,IF(D14&gt;0,1,0)))</f>
        <v>0</v>
      </c>
      <c r="F14" s="580">
        <f>D14+B14</f>
        <v>0</v>
      </c>
      <c r="G14" s="581">
        <f>IF(ISBLANK(F14),"  ",IF(F74&gt;0,F14/F74,IF(F14&gt;0,1,0)))</f>
        <v>0</v>
      </c>
      <c r="H14" s="9">
        <f>LSUBOS!H14+LSUBR!H14+LSUS!H14+LSUA!H14+UNO!H14+LSUE!H14+LSULaw!H14+LSUAg!H14+Penn!H14+EAConway!H14+HPLong!H14+HSCNO!H14+HSCS!H14</f>
        <v>0</v>
      </c>
      <c r="I14" s="563">
        <f t="shared" si="1"/>
        <v>0</v>
      </c>
      <c r="J14" s="53">
        <f>LSUBOS!J14+LSUBR!J14+LSUS!J14+LSUA!J14+UNO!J14+LSUE!J14+LSULaw!J14+LSUAg!J14+Penn!J14+EAConway!J14+HPLong!J14+HSCNO!J14+HSCS!J14</f>
        <v>0</v>
      </c>
      <c r="K14" s="579">
        <f>IF(ISBLANK(J14),"  ",IF(L14&gt;0,J14/L14,IF(J14&gt;0,1,0)))</f>
        <v>0</v>
      </c>
      <c r="L14" s="580">
        <f>J14+H14</f>
        <v>0</v>
      </c>
      <c r="M14" s="581">
        <f>IF(ISBLANK(L14),"  ",IF(L74&gt;0,L14/L74,IF(L14&gt;0,1,0)))</f>
        <v>0</v>
      </c>
      <c r="N14" s="35"/>
    </row>
    <row r="15" spans="1:17" s="11" customFormat="1" ht="44.25">
      <c r="A15" s="574" t="s">
        <v>15</v>
      </c>
      <c r="B15" s="582">
        <f>SUM(B16:B33)</f>
        <v>58411598.759999998</v>
      </c>
      <c r="C15" s="632">
        <f t="shared" si="0"/>
        <v>1</v>
      </c>
      <c r="D15" s="587">
        <f>SUM(D16:D33)</f>
        <v>0</v>
      </c>
      <c r="E15" s="584">
        <f>IF(ISBLANK(D15),"  ",IF(F15&gt;0,D15/F15,IF(D15&gt;0,1,0)))</f>
        <v>0</v>
      </c>
      <c r="F15" s="48">
        <f>D15+B15</f>
        <v>58411598.759999998</v>
      </c>
      <c r="G15" s="585">
        <f>IF(ISBLANK(F15),"  ",IF(F74&gt;0,F15/F74,IF(F15&gt;0,1,0)))</f>
        <v>2.1818897944180387E-2</v>
      </c>
      <c r="H15" s="582">
        <f>SUM(H16:H33)</f>
        <v>57326572</v>
      </c>
      <c r="I15" s="632">
        <f t="shared" si="1"/>
        <v>1</v>
      </c>
      <c r="J15" s="587">
        <f>SUM(J16:J33)</f>
        <v>0</v>
      </c>
      <c r="K15" s="584">
        <f>IF(ISBLANK(J15),"  ",IF(L15&gt;0,J15/L15,IF(J15&gt;0,1,0)))</f>
        <v>0</v>
      </c>
      <c r="L15" s="48">
        <f>J15+H15</f>
        <v>57326572</v>
      </c>
      <c r="M15" s="585">
        <f>IF(ISBLANK(L15),"  ",IF(L74&gt;0,L15/L74,IF(L15&gt;0,1,0)))</f>
        <v>2.2163312086434038E-2</v>
      </c>
      <c r="N15" s="35"/>
    </row>
    <row r="16" spans="1:17" s="11" customFormat="1" ht="44.25">
      <c r="A16" s="68" t="s">
        <v>16</v>
      </c>
      <c r="B16" s="9">
        <f>LSUBOS!B16+LSUBR!B16+LSUS!B16+LSUA!B16+UNO!B16+LSUE!B16+LSULaw!B16+LSUAg!B16+Penn!B16+EAConway!B16+HPLong!B16+HSCNO!B16+HSCS!B16</f>
        <v>287620</v>
      </c>
      <c r="C16" s="52">
        <f t="shared" si="0"/>
        <v>1</v>
      </c>
      <c r="D16" s="53">
        <f>LSUBOS!D16+LSUBR!D16+LSUS!D16+LSUA!D16+UNO!D16+LSUE!D16+LSULaw!D16+LSUAg!D16+Penn!D16+EAConway!D16+HPLong!D16+HSCNO!D16+HSCS!D16</f>
        <v>0</v>
      </c>
      <c r="E16" s="54">
        <f>IF(ISBLANK(D16),"  ",IF(F16&gt;0,D16/F16,IF(D16&gt;0,1,0)))</f>
        <v>0</v>
      </c>
      <c r="F16" s="69">
        <f t="shared" ref="F16:F38" si="2">D16+B16</f>
        <v>287620</v>
      </c>
      <c r="G16" s="56">
        <f>IF(ISBLANK(F16),"  ",IF(F74&gt;0,F16/F74,IF(F16&gt;0,1,0)))</f>
        <v>1.0743673448299163E-4</v>
      </c>
      <c r="H16" s="9">
        <f>LSUBOS!H16+LSUBR!H16+LSUS!H16+LSUA!H16+UNO!H16+LSUE!H16+LSULaw!H16+LSUAg!H16+Penn!H16+EAConway!H16+HPLong!H16+HSCNO!H16+HSCS!H16</f>
        <v>0</v>
      </c>
      <c r="I16" s="52">
        <f t="shared" si="1"/>
        <v>0</v>
      </c>
      <c r="J16" s="53">
        <f>LSUBOS!J16+LSUBR!J16+LSUS!J16+LSUA!J16+UNO!J16+LSUE!J16+LSULaw!J16+LSUAg!J16+Penn!J16+EAConway!J16+HPLong!J16+HSCNO!J16+HSCS!J16</f>
        <v>0</v>
      </c>
      <c r="K16" s="54">
        <f t="shared" ref="K16:K33" si="3">IF(ISBLANK(J16),"  ",IF(L16&gt;0,J16/L16,IF(J16&gt;0,1,0)))</f>
        <v>0</v>
      </c>
      <c r="L16" s="69">
        <f t="shared" ref="L16:L27" si="4">J16+H16</f>
        <v>0</v>
      </c>
      <c r="M16" s="56">
        <f>IF(ISBLANK(L16),"  ",IF(L74&gt;0,L16/L74,IF(L16&gt;0,1,0)))</f>
        <v>0</v>
      </c>
      <c r="N16" s="35"/>
    </row>
    <row r="17" spans="1:14" s="11" customFormat="1" ht="44.25">
      <c r="A17" s="586" t="s">
        <v>17</v>
      </c>
      <c r="B17" s="9">
        <f>LSUBOS!B17+LSUBR!B17+LSUS!B17+LSUA!B17+UNO!B17+LSUE!B17+LSULaw!B17+LSUAg!B17+Penn!B17+EAConway!B17+HPLong!B17+HSCNO!B17+HSCS!B17</f>
        <v>22097224.759999998</v>
      </c>
      <c r="C17" s="563">
        <f t="shared" si="0"/>
        <v>1</v>
      </c>
      <c r="D17" s="53">
        <f>LSUBOS!D17+LSUBR!D17+LSUS!D17+LSUA!D17+UNO!D17+LSUE!D17+LSULaw!D17+LSUAg!D17+Penn!D17+EAConway!D17+HPLong!D17+HSCNO!D17+HSCS!D17</f>
        <v>0</v>
      </c>
      <c r="E17" s="54">
        <f t="shared" ref="E17:E33" si="5">IF(ISBLANK(D17),"  ",IF(F17&gt;0,D17/F17,IF(D17&gt;0,1,0)))</f>
        <v>0</v>
      </c>
      <c r="F17" s="577">
        <f t="shared" si="2"/>
        <v>22097224.759999998</v>
      </c>
      <c r="G17" s="581">
        <f>IF(ISBLANK(F17),"  ",IF(F74&gt;0,F17/F74,IF(F17&gt;0,1,0)))</f>
        <v>8.2541327771055856E-3</v>
      </c>
      <c r="H17" s="9">
        <f>LSUBOS!H17+LSUBR!H17+LSUS!H17+LSUA!H17+UNO!H17+LSUE!H17+LSULaw!H17+LSUAg!H17+Penn!H17+EAConway!H17+HPLong!H17+HSCNO!H17+HSCS!H17</f>
        <v>22352903</v>
      </c>
      <c r="I17" s="563">
        <f t="shared" si="1"/>
        <v>1</v>
      </c>
      <c r="J17" s="53">
        <f>LSUBOS!J17+LSUBR!J17+LSUS!J17+LSUA!J17+UNO!J17+LSUE!J17+LSULaw!J17+LSUAg!J17+Penn!J17+EAConway!J17+HPLong!J17+HSCNO!J17+HSCS!J17</f>
        <v>0</v>
      </c>
      <c r="K17" s="579">
        <f t="shared" si="3"/>
        <v>0</v>
      </c>
      <c r="L17" s="577">
        <f t="shared" si="4"/>
        <v>22352903</v>
      </c>
      <c r="M17" s="581">
        <f>IF(ISBLANK(L17),"  ",IF(L74&gt;0,L17/L74,IF(L17&gt;0,1,0)))</f>
        <v>8.641967379922658E-3</v>
      </c>
      <c r="N17" s="35"/>
    </row>
    <row r="18" spans="1:14" s="11" customFormat="1" ht="44.25">
      <c r="A18" s="586" t="s">
        <v>18</v>
      </c>
      <c r="B18" s="9">
        <f>LSUBOS!B18+LSUBR!B18+LSUS!B18+LSUA!B18+UNO!B18+LSUE!B18+LSULaw!B18+LSUAg!B18+Penn!B18+EAConway!B18+HPLong!B18+HSCNO!B18+HSCS!B18</f>
        <v>24806917</v>
      </c>
      <c r="C18" s="563">
        <f t="shared" si="0"/>
        <v>1</v>
      </c>
      <c r="D18" s="53">
        <f>LSUBOS!D18+LSUBR!D18+LSUS!D18+LSUA!D18+UNO!D18+LSUE!D18+LSULaw!D18+LSUAg!D18+Penn!D18+EAConway!D18+HPLong!D18+HSCNO!D18+HSCS!D18</f>
        <v>0</v>
      </c>
      <c r="E18" s="54">
        <f t="shared" si="5"/>
        <v>0</v>
      </c>
      <c r="F18" s="577">
        <f t="shared" si="2"/>
        <v>24806917</v>
      </c>
      <c r="G18" s="581">
        <f>IF(ISBLANK(F18),"  ",IF(F74&gt;0,F18/F74,IF(F18&gt;0,1,0)))</f>
        <v>9.2663032997378891E-3</v>
      </c>
      <c r="H18" s="9">
        <f>LSUBOS!H18+LSUBR!H18+LSUS!H18+LSUA!H18+UNO!H18+LSUE!H18+LSULaw!H18+LSUAg!H18+Penn!H18+EAConway!H18+HPLong!H18+HSCNO!H18+HSCS!H18</f>
        <v>25813669</v>
      </c>
      <c r="I18" s="563">
        <f t="shared" si="1"/>
        <v>1</v>
      </c>
      <c r="J18" s="53">
        <f>LSUBOS!J18+LSUBR!J18+LSUS!J18+LSUA!J18+UNO!J18+LSUE!J18+LSULaw!J18+LSUAg!J18+Penn!J18+EAConway!J18+HPLong!J18+HSCNO!J18+HSCS!J18</f>
        <v>0</v>
      </c>
      <c r="K18" s="579">
        <f t="shared" si="3"/>
        <v>0</v>
      </c>
      <c r="L18" s="577">
        <f t="shared" si="4"/>
        <v>25813669</v>
      </c>
      <c r="M18" s="581">
        <f>IF(ISBLANK(L18),"  ",IF(L74&gt;0,L18/L74,IF(L18&gt;0,1,0)))</f>
        <v>9.9799513939697569E-3</v>
      </c>
      <c r="N18" s="35"/>
    </row>
    <row r="19" spans="1:14" s="11" customFormat="1" ht="44.25">
      <c r="A19" s="586" t="s">
        <v>19</v>
      </c>
      <c r="B19" s="9">
        <f>LSUBOS!B19+LSUBR!B19+LSUS!B19+LSUA!B19+UNO!B19+LSUE!B19+LSULaw!B19+LSUAg!B19+Penn!B19+EAConway!B19+HPLong!B19+HSCNO!B19+HSCS!B19</f>
        <v>0</v>
      </c>
      <c r="C19" s="563">
        <f t="shared" si="0"/>
        <v>0</v>
      </c>
      <c r="D19" s="53">
        <f>LSUBOS!D19+LSUBR!D19+LSUS!D19+LSUA!D19+UNO!D19+LSUE!D19+LSULaw!D19+LSUAg!D19+Penn!D19+EAConway!D19+HPLong!D19+HSCNO!D19+HSCS!D19</f>
        <v>0</v>
      </c>
      <c r="E19" s="54">
        <f t="shared" si="5"/>
        <v>0</v>
      </c>
      <c r="F19" s="577">
        <f t="shared" si="2"/>
        <v>0</v>
      </c>
      <c r="G19" s="581">
        <f>IF(ISBLANK(F19),"  ",IF(F74&gt;0,F19/F74,IF(F19&gt;0,1,0)))</f>
        <v>0</v>
      </c>
      <c r="H19" s="9">
        <f>LSUBOS!H19+LSUBR!H19+LSUS!H19+LSUA!H19+UNO!H19+LSUE!H19+LSULaw!H19+LSUAg!H19+Penn!H19+EAConway!H19+HPLong!H19+HSCNO!H19+HSCS!H19</f>
        <v>0</v>
      </c>
      <c r="I19" s="563">
        <f t="shared" si="1"/>
        <v>0</v>
      </c>
      <c r="J19" s="53">
        <f>LSUBOS!J19+LSUBR!J19+LSUS!J19+LSUA!J19+UNO!J19+LSUE!J19+LSULaw!J19+LSUAg!J19+Penn!J19+EAConway!J19+HPLong!J19+HSCNO!J19+HSCS!J19</f>
        <v>0</v>
      </c>
      <c r="K19" s="579">
        <f t="shared" si="3"/>
        <v>0</v>
      </c>
      <c r="L19" s="577">
        <f t="shared" si="4"/>
        <v>0</v>
      </c>
      <c r="M19" s="581">
        <f>IF(ISBLANK(L19),"  ",IF(L74&gt;0,L19/L74,IF(L19&gt;0,1,0)))</f>
        <v>0</v>
      </c>
      <c r="N19" s="35"/>
    </row>
    <row r="20" spans="1:14" s="11" customFormat="1" ht="44.25">
      <c r="A20" s="586" t="s">
        <v>20</v>
      </c>
      <c r="B20" s="9">
        <f>LSUBOS!B20+LSUBR!B20+LSUS!B20+LSUA!B20+UNO!B20+LSUE!B20+LSULaw!B20+LSUAg!B20+Penn!B20+EAConway!B20+HPLong!B20+HSCNO!B20+HSCS!B20</f>
        <v>0</v>
      </c>
      <c r="C20" s="563">
        <f t="shared" si="0"/>
        <v>0</v>
      </c>
      <c r="D20" s="53">
        <f>LSUBOS!D20+LSUBR!D20+LSUS!D20+LSUA!D20+UNO!D20+LSUE!D20+LSULaw!D20+LSUAg!D20+Penn!D20+EAConway!D20+HPLong!D20+HSCNO!D20+HSCS!D20</f>
        <v>0</v>
      </c>
      <c r="E20" s="54">
        <f t="shared" si="5"/>
        <v>0</v>
      </c>
      <c r="F20" s="577">
        <f t="shared" si="2"/>
        <v>0</v>
      </c>
      <c r="G20" s="581">
        <f>IF(ISBLANK(F20),"  ",IF(F75&gt;0,F20/F75,IF(F20&gt;0,1,0)))</f>
        <v>0</v>
      </c>
      <c r="H20" s="9">
        <f>LSUBOS!H20+LSUBR!H20+LSUS!H20+LSUA!H20+UNO!H20+LSUE!H20+LSULaw!H20+LSUAg!H20+Penn!H20+EAConway!H20+HPLong!H20+HSCNO!H20+HSCS!H20</f>
        <v>0</v>
      </c>
      <c r="I20" s="563">
        <f t="shared" si="1"/>
        <v>0</v>
      </c>
      <c r="J20" s="53">
        <f>LSUBOS!J20+LSUBR!J20+LSUS!J20+LSUA!J20+UNO!J20+LSUE!J20+LSULaw!J20+LSUAg!J20+Penn!J20+EAConway!J20+HPLong!J20+HSCNO!J20+HSCS!J20</f>
        <v>0</v>
      </c>
      <c r="K20" s="579">
        <f t="shared" si="3"/>
        <v>0</v>
      </c>
      <c r="L20" s="577">
        <f t="shared" si="4"/>
        <v>0</v>
      </c>
      <c r="M20" s="581">
        <f>IF(ISBLANK(L20),"  ",IF(L75&gt;0,L20/L75,IF(L20&gt;0,1,0)))</f>
        <v>0</v>
      </c>
      <c r="N20" s="35"/>
    </row>
    <row r="21" spans="1:14" s="11" customFormat="1" ht="44.25">
      <c r="A21" s="586" t="s">
        <v>21</v>
      </c>
      <c r="B21" s="9">
        <f>LSUBOS!B21+LSUBR!B21+LSUS!B21+LSUA!B21+UNO!B21+LSUE!B21+LSULaw!B21+LSUAg!B21+Penn!B21+EAConway!B21+HPLong!B21+HSCNO!B21+HSCS!B21</f>
        <v>0</v>
      </c>
      <c r="C21" s="563">
        <f t="shared" si="0"/>
        <v>0</v>
      </c>
      <c r="D21" s="53">
        <f>LSUBOS!D21+LSUBR!D21+LSUS!D21+LSUA!D21+UNO!D21+LSUE!D21+LSULaw!D21+LSUAg!D21+Penn!D21+EAConway!D21+HPLong!D21+HSCNO!D21+HSCS!D21</f>
        <v>0</v>
      </c>
      <c r="E21" s="54">
        <f t="shared" si="5"/>
        <v>0</v>
      </c>
      <c r="F21" s="577">
        <f t="shared" si="2"/>
        <v>0</v>
      </c>
      <c r="G21" s="581">
        <f>IF(ISBLANK(F21),"  ",IF(F74&gt;0,F21/F74,IF(F21&gt;0,1,0)))</f>
        <v>0</v>
      </c>
      <c r="H21" s="9">
        <f>LSUBOS!H21+LSUBR!H21+LSUS!H21+LSUA!H21+UNO!H21+LSUE!H21+LSULaw!H21+LSUAg!H21+Penn!H21+EAConway!H21+HPLong!H21+HSCNO!H21+HSCS!H21</f>
        <v>0</v>
      </c>
      <c r="I21" s="563">
        <f t="shared" si="1"/>
        <v>0</v>
      </c>
      <c r="J21" s="53">
        <f>LSUBOS!J21+LSUBR!J21+LSUS!J21+LSUA!J21+UNO!J21+LSUE!J21+LSULaw!J21+LSUAg!J21+Penn!J21+EAConway!J21+HPLong!J21+HSCNO!J21+HSCS!J21</f>
        <v>0</v>
      </c>
      <c r="K21" s="579">
        <f t="shared" si="3"/>
        <v>0</v>
      </c>
      <c r="L21" s="577">
        <f t="shared" si="4"/>
        <v>0</v>
      </c>
      <c r="M21" s="581">
        <f>IF(ISBLANK(L21),"  ",IF(L74&gt;0,L21/L74,IF(L21&gt;0,1,0)))</f>
        <v>0</v>
      </c>
      <c r="N21" s="35"/>
    </row>
    <row r="22" spans="1:14" s="11" customFormat="1" ht="44.25">
      <c r="A22" s="586" t="s">
        <v>22</v>
      </c>
      <c r="B22" s="9">
        <f>LSUBOS!B22+LSUBR!B22+LSUS!B22+LSUA!B22+UNO!B22+LSUE!B22+LSULaw!B22+LSUAg!B22+Penn!B22+EAConway!B22+HPLong!B22+HSCNO!B22+HSCS!B22</f>
        <v>0</v>
      </c>
      <c r="C22" s="563">
        <f t="shared" si="0"/>
        <v>0</v>
      </c>
      <c r="D22" s="53">
        <f>LSUBOS!D22+LSUBR!D22+LSUS!D22+LSUA!D22+UNO!D22+LSUE!D22+LSULaw!D22+LSUAg!D22+Penn!D22+EAConway!D22+HPLong!D22+HSCNO!D22+HSCS!D22</f>
        <v>0</v>
      </c>
      <c r="E22" s="54">
        <f t="shared" si="5"/>
        <v>0</v>
      </c>
      <c r="F22" s="577">
        <f t="shared" si="2"/>
        <v>0</v>
      </c>
      <c r="G22" s="581">
        <f>IF(ISBLANK(F22),"  ",IF(F74&gt;0,F22/F74,IF(F22&gt;0,1,0)))</f>
        <v>0</v>
      </c>
      <c r="H22" s="9">
        <f>LSUBOS!H22+LSUBR!H22+LSUS!H22+LSUA!H22+UNO!H22+LSUE!H22+LSULaw!H22+LSUAg!H22+Penn!H22+EAConway!H22+HPLong!H22+HSCNO!H22+HSCS!H22</f>
        <v>0</v>
      </c>
      <c r="I22" s="563">
        <f t="shared" si="1"/>
        <v>0</v>
      </c>
      <c r="J22" s="53">
        <f>LSUBOS!J22+LSUBR!J22+LSUS!J22+LSUA!J22+UNO!J22+LSUE!J22+LSULaw!J22+LSUAg!J22+Penn!J22+EAConway!J22+HPLong!J22+HSCNO!J22+HSCS!J22</f>
        <v>0</v>
      </c>
      <c r="K22" s="579">
        <f t="shared" si="3"/>
        <v>0</v>
      </c>
      <c r="L22" s="577">
        <f t="shared" si="4"/>
        <v>0</v>
      </c>
      <c r="M22" s="581">
        <f>IF(ISBLANK(L22),"  ",IF(L74&gt;0,L22/L74,IF(L22&gt;0,1,0)))</f>
        <v>0</v>
      </c>
      <c r="N22" s="35"/>
    </row>
    <row r="23" spans="1:14" s="11" customFormat="1" ht="44.25">
      <c r="A23" s="586" t="s">
        <v>23</v>
      </c>
      <c r="B23" s="9">
        <f>LSUBOS!B23+LSUBR!B23+LSUS!B23+LSUA!B23+UNO!B23+LSUE!B23+LSULaw!B23+LSUAg!B23+Penn!B23+EAConway!B23+HPLong!B23+HSCNO!B23+HSCS!B23</f>
        <v>750000</v>
      </c>
      <c r="C23" s="563">
        <f t="shared" si="0"/>
        <v>1</v>
      </c>
      <c r="D23" s="53">
        <f>LSUBOS!D23+LSUBR!D23+LSUS!D23+LSUA!D23+UNO!D23+LSUE!D23+LSULaw!D23+LSUAg!D23+Penn!D23+EAConway!D23+HPLong!D23+HSCNO!D23+HSCS!D23</f>
        <v>0</v>
      </c>
      <c r="E23" s="54">
        <f t="shared" si="5"/>
        <v>0</v>
      </c>
      <c r="F23" s="577">
        <f t="shared" si="2"/>
        <v>750000</v>
      </c>
      <c r="G23" s="581">
        <f>IF(ISBLANK(F23),"  ",IF(F74&gt;0,F23/F74,IF(F23&gt;0,1,0)))</f>
        <v>2.8015280878326864E-4</v>
      </c>
      <c r="H23" s="9">
        <f>LSUBOS!H23+LSUBR!H23+LSUS!H23+LSUA!H23+UNO!H23+LSUE!H23+LSULaw!H23+LSUAg!H23+Penn!H23+EAConway!H23+HPLong!H23+HSCNO!H23+HSCS!H23</f>
        <v>750000</v>
      </c>
      <c r="I23" s="563">
        <f t="shared" si="1"/>
        <v>1</v>
      </c>
      <c r="J23" s="53">
        <f>LSUBOS!J23+LSUBR!J23+LSUS!J23+LSUA!J23+UNO!J23+LSUE!J23+LSULaw!J23+LSUAg!J23+Penn!J23+EAConway!J23+HPLong!J23+HSCNO!J23+HSCS!J23</f>
        <v>0</v>
      </c>
      <c r="K23" s="579">
        <f t="shared" si="3"/>
        <v>0</v>
      </c>
      <c r="L23" s="577">
        <f t="shared" si="4"/>
        <v>750000</v>
      </c>
      <c r="M23" s="581">
        <f>IF(ISBLANK(L23),"  ",IF(L74&gt;0,L23/L74,IF(L23&gt;0,1,0)))</f>
        <v>2.8996124283910655E-4</v>
      </c>
      <c r="N23" s="35"/>
    </row>
    <row r="24" spans="1:14" s="11" customFormat="1" ht="44.25">
      <c r="A24" s="586" t="s">
        <v>24</v>
      </c>
      <c r="B24" s="9">
        <f>LSUBOS!B24+LSUBR!B24+LSUS!B24+LSUA!B24+UNO!B24+LSUE!B24+LSULaw!B24+LSUAg!B24+Penn!B24+EAConway!B24+HPLong!B24+HSCNO!B24+HSCS!B24</f>
        <v>3001837</v>
      </c>
      <c r="C24" s="563">
        <f t="shared" si="0"/>
        <v>1</v>
      </c>
      <c r="D24" s="53">
        <f>LSUBOS!D24+LSUBR!D24+LSUS!D24+LSUA!D24+UNO!D24+LSUE!D24+LSULaw!D24+LSUAg!D24+Penn!D24+EAConway!D24+HPLong!D24+HSCNO!D24+HSCS!D24</f>
        <v>0</v>
      </c>
      <c r="E24" s="54">
        <f t="shared" si="5"/>
        <v>0</v>
      </c>
      <c r="F24" s="577">
        <f t="shared" si="2"/>
        <v>3001837</v>
      </c>
      <c r="G24" s="581">
        <f>IF(ISBLANK(F24),"  ",IF(F74&gt;0,F24/F74,IF(F24&gt;0,1,0)))</f>
        <v>1.1212974227460544E-3</v>
      </c>
      <c r="H24" s="9">
        <f>LSUBOS!H24+LSUBR!H24+LSUS!H24+LSUA!H24+UNO!H24+LSUE!H24+LSULaw!H24+LSUAg!H24+Penn!H24+EAConway!H24+HPLong!H24+HSCNO!H24+HSCS!H24</f>
        <v>3200000</v>
      </c>
      <c r="I24" s="563">
        <f t="shared" si="1"/>
        <v>1</v>
      </c>
      <c r="J24" s="53">
        <f>LSUBOS!J24+LSUBR!J24+LSUS!J24+LSUA!J24+UNO!J24+LSUE!J24+LSULaw!J24+LSUAg!J24+Penn!J24+EAConway!J24+HPLong!J24+HSCNO!J24+HSCS!J24</f>
        <v>0</v>
      </c>
      <c r="K24" s="579">
        <f t="shared" si="3"/>
        <v>0</v>
      </c>
      <c r="L24" s="577">
        <f t="shared" si="4"/>
        <v>3200000</v>
      </c>
      <c r="M24" s="581">
        <f>IF(ISBLANK(L24),"  ",IF(L74&gt;0,L24/L74,IF(L24&gt;0,1,0)))</f>
        <v>1.2371679694468548E-3</v>
      </c>
      <c r="N24" s="35"/>
    </row>
    <row r="25" spans="1:14" s="11" customFormat="1" ht="44.25">
      <c r="A25" s="586" t="s">
        <v>25</v>
      </c>
      <c r="B25" s="9">
        <f>LSUBOS!B25+LSUBR!B25+LSUS!B25+LSUA!B25+UNO!B25+LSUE!B25+LSULaw!B25+LSUAg!B25+Penn!B25+EAConway!B25+HPLong!B25+HSCNO!B25+HSCS!B25</f>
        <v>210000</v>
      </c>
      <c r="C25" s="563">
        <f t="shared" si="0"/>
        <v>1</v>
      </c>
      <c r="D25" s="53">
        <f>LSUBOS!D25+LSUBR!D25+LSUS!D25+LSUA!D25+UNO!D25+LSUE!D25+LSULaw!D25+LSUAg!D25+Penn!D25+EAConway!D25+HPLong!D25+HSCNO!D25+HSCS!D25</f>
        <v>0</v>
      </c>
      <c r="E25" s="54">
        <f t="shared" si="5"/>
        <v>0</v>
      </c>
      <c r="F25" s="577">
        <f t="shared" si="2"/>
        <v>210000</v>
      </c>
      <c r="G25" s="581">
        <f>IF(ISBLANK(F25),"  ",IF(F74&gt;0,F25/F74,IF(F25&gt;0,1,0)))</f>
        <v>7.8442786459315226E-5</v>
      </c>
      <c r="H25" s="9">
        <f>LSUBOS!H25+LSUBR!H25+LSUS!H25+LSUA!H25+UNO!H25+LSUE!H25+LSULaw!H25+LSUAg!H25+Penn!H25+EAConway!H25+HPLong!H25+HSCNO!H25+HSCS!H25</f>
        <v>210000</v>
      </c>
      <c r="I25" s="563">
        <f t="shared" si="1"/>
        <v>1</v>
      </c>
      <c r="J25" s="53">
        <f>LSUBOS!J25+LSUBR!J25+LSUS!J25+LSUA!J25+UNO!J25+LSUE!J25+LSULaw!J25+LSUAg!J25+Penn!J25+EAConway!J25+HPLong!J25+HSCNO!J25+HSCS!J25</f>
        <v>0</v>
      </c>
      <c r="K25" s="579">
        <f t="shared" si="3"/>
        <v>0</v>
      </c>
      <c r="L25" s="577">
        <f t="shared" si="4"/>
        <v>210000</v>
      </c>
      <c r="M25" s="581">
        <f>IF(ISBLANK(L25),"  ",IF(L74&gt;0,L25/L74,IF(L25&gt;0,1,0)))</f>
        <v>8.1189147994949843E-5</v>
      </c>
      <c r="N25" s="35"/>
    </row>
    <row r="26" spans="1:14" s="11" customFormat="1" ht="44.25">
      <c r="A26" s="586" t="s">
        <v>26</v>
      </c>
      <c r="B26" s="9">
        <f>LSUBOS!B26+LSUBR!B26+LSUS!B26+LSUA!B26+UNO!B26+LSUE!B26+LSULaw!B26+LSUAg!B26+Penn!B26+EAConway!B26+HPLong!B26+HSCNO!B26+HSCS!B26</f>
        <v>0</v>
      </c>
      <c r="C26" s="563">
        <f t="shared" si="0"/>
        <v>0</v>
      </c>
      <c r="D26" s="53">
        <f>LSUBOS!D26+LSUBR!D26+LSUS!D26+LSUA!D26+UNO!D26+LSUE!D26+LSULaw!D26+LSUAg!D26+Penn!D26+EAConway!D26+HPLong!D26+HSCNO!D26+HSCS!D26</f>
        <v>0</v>
      </c>
      <c r="E26" s="54">
        <f t="shared" si="5"/>
        <v>0</v>
      </c>
      <c r="F26" s="577">
        <f t="shared" si="2"/>
        <v>0</v>
      </c>
      <c r="G26" s="581">
        <f>IF(ISBLANK(F26),"  ",IF(F74&gt;0,F26/F74,IF(F26&gt;0,1,0)))</f>
        <v>0</v>
      </c>
      <c r="H26" s="9">
        <f>LSUBOS!H26+LSUBR!H26+LSUS!H26+LSUA!H26+UNO!H26+LSUE!H26+LSULaw!H26+LSUAg!H26+Penn!H26+EAConway!H26+HPLong!H26+HSCNO!H26+HSCS!H26</f>
        <v>0</v>
      </c>
      <c r="I26" s="563">
        <f t="shared" si="1"/>
        <v>0</v>
      </c>
      <c r="J26" s="53">
        <f>LSUBOS!J26+LSUBR!J26+LSUS!J26+LSUA!J26+UNO!J26+LSUE!J26+LSULaw!J26+LSUAg!J26+Penn!J26+EAConway!J26+HPLong!J26+HSCNO!J26+HSCS!J26</f>
        <v>0</v>
      </c>
      <c r="K26" s="579">
        <f t="shared" si="3"/>
        <v>0</v>
      </c>
      <c r="L26" s="577">
        <f t="shared" si="4"/>
        <v>0</v>
      </c>
      <c r="M26" s="581">
        <f>IF(ISBLANK(L26),"  ",IF(L74&gt;0,L26/L74,IF(L26&gt;0,1,0)))</f>
        <v>0</v>
      </c>
      <c r="N26" s="35"/>
    </row>
    <row r="27" spans="1:14" s="11" customFormat="1" ht="44.25">
      <c r="A27" s="586" t="s">
        <v>27</v>
      </c>
      <c r="B27" s="9">
        <f>LSUBOS!B27+LSUBR!B27+LSUS!B27+LSUA!B27+UNO!B27+LSUE!B27+LSULaw!B27+LSUAg!B27+Penn!B27+EAConway!B27+HPLong!B27+HSCNO!B27+HSCS!B27</f>
        <v>0</v>
      </c>
      <c r="C27" s="563">
        <f t="shared" si="0"/>
        <v>0</v>
      </c>
      <c r="D27" s="53">
        <f>LSUBOS!D27+LSUBR!D27+LSUS!D27+LSUA!D27+UNO!D27+LSUE!D27+LSULaw!D27+LSUAg!D27+Penn!D27+EAConway!D27+HPLong!D27+HSCNO!D27+HSCS!D27</f>
        <v>0</v>
      </c>
      <c r="E27" s="54">
        <f t="shared" si="5"/>
        <v>0</v>
      </c>
      <c r="F27" s="577">
        <f t="shared" si="2"/>
        <v>0</v>
      </c>
      <c r="G27" s="581">
        <f>IF(ISBLANK(F27),"  ",IF(F74&gt;0,F27/F74,IF(F27&gt;0,1,0)))</f>
        <v>0</v>
      </c>
      <c r="H27" s="9">
        <f>LSUBOS!H27+LSUBR!H27+LSUS!H27+LSUA!H27+UNO!H27+LSUE!H27+LSULaw!H27+LSUAg!H27+Penn!H27+EAConway!H27+HPLong!H27+HSCNO!H27+HSCS!H27</f>
        <v>0</v>
      </c>
      <c r="I27" s="563">
        <f t="shared" si="1"/>
        <v>0</v>
      </c>
      <c r="J27" s="53">
        <f>LSUBOS!J27+LSUBR!J27+LSUS!J27+LSUA!J27+UNO!J27+LSUE!J27+LSULaw!J27+LSUAg!J27+Penn!J27+EAConway!J27+HPLong!J27+HSCNO!J27+HSCS!J27</f>
        <v>0</v>
      </c>
      <c r="K27" s="579">
        <f t="shared" si="3"/>
        <v>0</v>
      </c>
      <c r="L27" s="577">
        <f t="shared" si="4"/>
        <v>0</v>
      </c>
      <c r="M27" s="581">
        <f>IF(ISBLANK(L27),"  ",IF(L74&gt;0,L27/L74,IF(L27&gt;0,1,0)))</f>
        <v>0</v>
      </c>
      <c r="N27" s="35"/>
    </row>
    <row r="28" spans="1:14" s="11" customFormat="1" ht="44.25">
      <c r="A28" s="588" t="s">
        <v>28</v>
      </c>
      <c r="B28" s="9">
        <f>LSUBOS!B28+LSUBR!B28+LSUS!B28+LSUA!B28+UNO!B28+LSUE!B28+LSULaw!B28+LSUAg!B28+Penn!B28+EAConway!B28+HPLong!B28+HSCNO!B28+HSCS!B28</f>
        <v>0</v>
      </c>
      <c r="C28" s="563">
        <f t="shared" si="0"/>
        <v>0</v>
      </c>
      <c r="D28" s="53">
        <f>LSUBOS!D28+LSUBR!D28+LSUS!D28+LSUA!D28+UNO!D28+LSUE!D28+LSULaw!D28+LSUAg!D28+Penn!D28+EAConway!D28+HPLong!D28+HSCNO!D28+HSCS!D28</f>
        <v>0</v>
      </c>
      <c r="E28" s="54">
        <f t="shared" si="5"/>
        <v>0</v>
      </c>
      <c r="F28" s="577">
        <f t="shared" ref="F28:F33" si="6">D28+B28</f>
        <v>0</v>
      </c>
      <c r="G28" s="581">
        <f>IF(ISBLANK(F28),"  ",IF(F74&gt;0,F28/F74,IF(F28&gt;0,1,0)))</f>
        <v>0</v>
      </c>
      <c r="H28" s="9">
        <f>LSUBOS!H28+LSUBR!H28+LSUS!H28+LSUA!H28+UNO!H28+LSUE!H28+LSULaw!H28+LSUAg!H28+Penn!H28+EAConway!H28+HPLong!H28+HSCNO!H28+HSCS!H28</f>
        <v>0</v>
      </c>
      <c r="I28" s="563">
        <f t="shared" si="1"/>
        <v>0</v>
      </c>
      <c r="J28" s="53">
        <f>LSUBOS!J28+LSUBR!J28+LSUS!J28+LSUA!J28+UNO!J28+LSUE!J28+LSULaw!J28+LSUAg!J28+Penn!J28+EAConway!J28+HPLong!J28+HSCNO!J28+HSCS!J28</f>
        <v>0</v>
      </c>
      <c r="K28" s="579">
        <f t="shared" si="3"/>
        <v>0</v>
      </c>
      <c r="L28" s="577">
        <f t="shared" ref="L28:L33" si="7">J28+H28</f>
        <v>0</v>
      </c>
      <c r="M28" s="581">
        <f>IF(ISBLANK(L28),"  ",IF(L74&gt;0,L28/L74,IF(L28&gt;0,1,0)))</f>
        <v>0</v>
      </c>
      <c r="N28" s="35"/>
    </row>
    <row r="29" spans="1:14" s="11" customFormat="1" ht="44.25">
      <c r="A29" s="588" t="s">
        <v>29</v>
      </c>
      <c r="B29" s="9">
        <f>LSUBOS!B29+LSUBR!B29+LSUS!B29+LSUA!B29+UNO!B29+LSUE!B29+LSULaw!B29+LSUAg!B29+Penn!B29+EAConway!B29+HPLong!B29+HSCNO!B29+HSCS!B29</f>
        <v>0</v>
      </c>
      <c r="C29" s="563">
        <f t="shared" si="0"/>
        <v>0</v>
      </c>
      <c r="D29" s="53">
        <f>LSUBOS!D29+LSUBR!D29+LSUS!D29+LSUA!D29+UNO!D29+LSUE!D29+LSULaw!D29+LSUAg!D29+Penn!D29+EAConway!D29+HPLong!D29+HSCNO!D29+HSCS!D29</f>
        <v>0</v>
      </c>
      <c r="E29" s="54">
        <f t="shared" si="5"/>
        <v>0</v>
      </c>
      <c r="F29" s="577">
        <f t="shared" si="6"/>
        <v>0</v>
      </c>
      <c r="G29" s="581">
        <f>IF(ISBLANK(F29),"  ",IF(F74&gt;0,F29/F74,IF(F29&gt;0,1,0)))</f>
        <v>0</v>
      </c>
      <c r="H29" s="9">
        <f>LSUBOS!H29+LSUBR!H29+LSUS!H29+LSUA!H29+UNO!H29+LSUE!H29+LSULaw!H29+LSUAg!H29+Penn!H29+EAConway!H29+HPLong!H29+HSCNO!H29+HSCS!H29</f>
        <v>0</v>
      </c>
      <c r="I29" s="563">
        <f t="shared" si="1"/>
        <v>0</v>
      </c>
      <c r="J29" s="53">
        <f>LSUBOS!J29+LSUBR!J29+LSUS!J29+LSUA!J29+UNO!J29+LSUE!J29+LSULaw!J29+LSUAg!J29+Penn!J29+EAConway!J29+HPLong!J29+HSCNO!J29+HSCS!J29</f>
        <v>0</v>
      </c>
      <c r="K29" s="579">
        <f t="shared" si="3"/>
        <v>0</v>
      </c>
      <c r="L29" s="577">
        <f t="shared" si="7"/>
        <v>0</v>
      </c>
      <c r="M29" s="581">
        <f>IF(ISBLANK(L29),"  ",IF(L74&gt;0,L29/L74,IF(L29&gt;0,1,0)))</f>
        <v>0</v>
      </c>
      <c r="N29" s="35"/>
    </row>
    <row r="30" spans="1:14" s="11" customFormat="1" ht="44.25">
      <c r="A30" s="588" t="s">
        <v>30</v>
      </c>
      <c r="B30" s="9">
        <f>LSUBOS!B30+LSUBR!B30+LSUS!B30+LSUA!B30+UNO!B30+LSUE!B30+LSULaw!B30+LSUAg!B30+Penn!B30+EAConway!B30+HPLong!B30+HSCNO!B30+HSCS!B30</f>
        <v>0</v>
      </c>
      <c r="C30" s="563">
        <f t="shared" si="0"/>
        <v>0</v>
      </c>
      <c r="D30" s="53">
        <f>LSUBOS!D30+LSUBR!D30+LSUS!D30+LSUA!D30+UNO!D30+LSUE!D30+LSULaw!D30+LSUAg!D30+Penn!D30+EAConway!D30+HPLong!D30+HSCNO!D30+HSCS!D30</f>
        <v>0</v>
      </c>
      <c r="E30" s="54">
        <f t="shared" si="5"/>
        <v>0</v>
      </c>
      <c r="F30" s="577">
        <f t="shared" si="6"/>
        <v>0</v>
      </c>
      <c r="G30" s="581">
        <f>IF(ISBLANK(F30),"  ",IF(F75&gt;0,F30/F75,IF(F30&gt;0,1,0)))</f>
        <v>0</v>
      </c>
      <c r="H30" s="9">
        <f>LSUBOS!H30+LSUBR!H30+LSUS!H30+LSUA!H30+UNO!H30+LSUE!H30+LSULaw!H30+LSUAg!H30+Penn!H30+EAConway!H30+HPLong!H30+HSCNO!H30+HSCS!H30</f>
        <v>0</v>
      </c>
      <c r="I30" s="563">
        <f t="shared" si="1"/>
        <v>0</v>
      </c>
      <c r="J30" s="53">
        <f>LSUBOS!J30+LSUBR!J30+LSUS!J30+LSUA!J30+UNO!J30+LSUE!J30+LSULaw!J30+LSUAg!J30+Penn!J30+EAConway!J30+HPLong!J30+HSCNO!J30+HSCS!J30</f>
        <v>0</v>
      </c>
      <c r="K30" s="579">
        <f t="shared" si="3"/>
        <v>0</v>
      </c>
      <c r="L30" s="577">
        <f t="shared" si="7"/>
        <v>0</v>
      </c>
      <c r="M30" s="581">
        <f>IF(ISBLANK(L30),"  ",IF(L75&gt;0,L30/L75,IF(L30&gt;0,1,0)))</f>
        <v>0</v>
      </c>
      <c r="N30" s="35"/>
    </row>
    <row r="31" spans="1:14" s="11" customFormat="1" ht="44.25">
      <c r="A31" s="588" t="s">
        <v>31</v>
      </c>
      <c r="B31" s="9">
        <f>LSUBOS!B31+LSUBR!B31+LSUS!B31+LSUA!B31+UNO!B31+LSUE!B31+LSULaw!B31+LSUAg!B31+Penn!B31+EAConway!B31+HPLong!B31+HSCNO!B31+HSCS!B31</f>
        <v>0</v>
      </c>
      <c r="C31" s="563">
        <f t="shared" si="0"/>
        <v>0</v>
      </c>
      <c r="D31" s="53">
        <f>LSUBOS!D31+LSUBR!D31+LSUS!D31+LSUA!D31+UNO!D31+LSUE!D31+LSULaw!D31+LSUAg!D31+Penn!D31+EAConway!D31+HPLong!D31+HSCNO!D31+HSCS!D31</f>
        <v>0</v>
      </c>
      <c r="E31" s="54">
        <f t="shared" si="5"/>
        <v>0</v>
      </c>
      <c r="F31" s="577">
        <f t="shared" si="6"/>
        <v>0</v>
      </c>
      <c r="G31" s="581">
        <f>IF(ISBLANK(F31),"  ",IF(F76&gt;0,F31/F76,IF(F31&gt;0,1,0)))</f>
        <v>0</v>
      </c>
      <c r="H31" s="9">
        <f>LSUBOS!H31+LSUBR!H31+LSUS!H31+LSUA!H31+UNO!H31+LSUE!H31+LSULaw!H31+LSUAg!H31+Penn!H31+EAConway!H31+HPLong!H31+HSCNO!H31+HSCS!H31</f>
        <v>0</v>
      </c>
      <c r="I31" s="563">
        <f t="shared" si="1"/>
        <v>0</v>
      </c>
      <c r="J31" s="53">
        <f>LSUBOS!J31+LSUBR!J31+LSUS!J31+LSUA!J31+UNO!J31+LSUE!J31+LSULaw!J31+LSUAg!J31+Penn!J31+EAConway!J31+HPLong!J31+HSCNO!J31+HSCS!J31</f>
        <v>0</v>
      </c>
      <c r="K31" s="579">
        <f t="shared" si="3"/>
        <v>0</v>
      </c>
      <c r="L31" s="577">
        <f t="shared" si="7"/>
        <v>0</v>
      </c>
      <c r="M31" s="581">
        <f>IF(ISBLANK(L31),"  ",IF(L76&gt;0,L31/L76,IF(L31&gt;0,1,0)))</f>
        <v>0</v>
      </c>
      <c r="N31" s="35"/>
    </row>
    <row r="32" spans="1:14" s="11" customFormat="1" ht="44.25">
      <c r="A32" s="588" t="s">
        <v>32</v>
      </c>
      <c r="B32" s="9">
        <f>LSUBOS!B32+LSUBR!B32+LSUS!B32+LSUA!B32+UNO!B32+LSUE!B32+LSULaw!B32+LSUAg!B32+Penn!B32+EAConway!B32+HPLong!B32+HSCNO!B32+HSCS!B32</f>
        <v>0</v>
      </c>
      <c r="C32" s="563">
        <f t="shared" si="0"/>
        <v>0</v>
      </c>
      <c r="D32" s="53">
        <f>LSUBOS!D32+LSUBR!D32+LSUS!D32+LSUA!D32+UNO!D32+LSUE!D32+LSULaw!D32+LSUAg!D32+Penn!D32+EAConway!D32+HPLong!D32+HSCNO!D32+HSCS!D32</f>
        <v>0</v>
      </c>
      <c r="E32" s="54">
        <f t="shared" si="5"/>
        <v>0</v>
      </c>
      <c r="F32" s="577">
        <f t="shared" si="6"/>
        <v>0</v>
      </c>
      <c r="G32" s="581">
        <f>IF(ISBLANK(F32),"  ",IF(F77&gt;0,F32/F77,IF(F32&gt;0,1,0)))</f>
        <v>0</v>
      </c>
      <c r="H32" s="9">
        <f>LSUBOS!H32+LSUBR!H32+LSUS!H32+LSUA!H32+UNO!H32+LSUE!H32+LSULaw!H32+LSUAg!H32+Penn!H32+EAConway!H32+HPLong!H32+HSCNO!H32+HSCS!H32</f>
        <v>0</v>
      </c>
      <c r="I32" s="563">
        <f t="shared" si="1"/>
        <v>0</v>
      </c>
      <c r="J32" s="53">
        <f>LSUBOS!J32+LSUBR!J32+LSUS!J32+LSUA!J32+UNO!J32+LSUE!J32+LSULaw!J32+LSUAg!J32+Penn!J32+EAConway!J32+HPLong!J32+HSCNO!J32+HSCS!J32</f>
        <v>0</v>
      </c>
      <c r="K32" s="579">
        <f t="shared" si="3"/>
        <v>0</v>
      </c>
      <c r="L32" s="577">
        <f t="shared" si="7"/>
        <v>0</v>
      </c>
      <c r="M32" s="581">
        <f>IF(ISBLANK(L32),"  ",IF(L77&gt;0,L32/L77,IF(L32&gt;0,1,0)))</f>
        <v>0</v>
      </c>
      <c r="N32" s="35"/>
    </row>
    <row r="33" spans="1:14" s="11" customFormat="1" ht="44.25">
      <c r="A33" s="588" t="s">
        <v>33</v>
      </c>
      <c r="B33" s="9">
        <f>LSUBOS!B33+LSUBR!B33+LSUS!B33+LSUA!B33+UNO!B33+LSUE!B33+LSULaw!B33+LSUAg!B33+Penn!B33+EAConway!B33+HPLong!B33+HSCNO!B33+HSCS!B33</f>
        <v>7258000</v>
      </c>
      <c r="C33" s="563">
        <f t="shared" si="0"/>
        <v>1</v>
      </c>
      <c r="D33" s="53">
        <f>LSUBOS!D33+LSUBR!D33+LSUS!D33+LSUA!D33+UNO!D33+LSUE!D33+LSULaw!D33+LSUAg!D33+Penn!D33+EAConway!D33+HPLong!D33+HSCNO!D33+HSCS!D33</f>
        <v>0</v>
      </c>
      <c r="E33" s="54">
        <f t="shared" si="5"/>
        <v>0</v>
      </c>
      <c r="F33" s="577">
        <f t="shared" si="6"/>
        <v>7258000</v>
      </c>
      <c r="G33" s="581">
        <f>IF(ISBLANK(F33),"  ",IF(F74&gt;0,F33/F74,IF(F33&gt;0,1,0)))</f>
        <v>2.711132114865285E-3</v>
      </c>
      <c r="H33" s="9">
        <f>LSUBOS!H33+LSUBR!H33+LSUS!H33+LSUA!H33+UNO!H33+LSUE!H33+LSULaw!H33+LSUAg!H33+Penn!H33+EAConway!H33+HPLong!H33+HSCNO!H33+HSCS!H33</f>
        <v>5000000</v>
      </c>
      <c r="I33" s="563">
        <f t="shared" si="1"/>
        <v>1</v>
      </c>
      <c r="J33" s="53">
        <f>LSUBOS!J33+LSUBR!J33+LSUS!J33+LSUA!J33+UNO!J33+LSUE!J33+LSULaw!J33+LSUAg!J33+Penn!J33+EAConway!J33+HPLong!J33+HSCNO!J33+HSCS!J33</f>
        <v>0</v>
      </c>
      <c r="K33" s="579">
        <f t="shared" si="3"/>
        <v>0</v>
      </c>
      <c r="L33" s="577">
        <f t="shared" si="7"/>
        <v>5000000</v>
      </c>
      <c r="M33" s="581">
        <f>IF(ISBLANK(L33),"  ",IF(L74&gt;0,L33/L74,IF(L33&gt;0,1,0)))</f>
        <v>1.9330749522607105E-3</v>
      </c>
      <c r="N33" s="35"/>
    </row>
    <row r="34" spans="1:14" s="11" customFormat="1" ht="45">
      <c r="A34" s="589" t="s">
        <v>34</v>
      </c>
      <c r="B34" s="631"/>
      <c r="C34" s="591" t="s">
        <v>4</v>
      </c>
      <c r="D34" s="633"/>
      <c r="E34" s="592" t="s">
        <v>4</v>
      </c>
      <c r="F34" s="577"/>
      <c r="G34" s="593" t="s">
        <v>4</v>
      </c>
      <c r="H34" s="631"/>
      <c r="I34" s="591" t="s">
        <v>4</v>
      </c>
      <c r="J34" s="633"/>
      <c r="K34" s="592" t="s">
        <v>4</v>
      </c>
      <c r="L34" s="577"/>
      <c r="M34" s="593" t="s">
        <v>4</v>
      </c>
      <c r="N34" s="35"/>
    </row>
    <row r="35" spans="1:14" s="11" customFormat="1" ht="44.25">
      <c r="A35" s="68" t="s">
        <v>35</v>
      </c>
      <c r="B35" s="9">
        <f>LSUBOS!B35+LSUBR!B35+LSUS!B35+LSUA!B35+UNO!B35+LSUE!B35+LSULaw!B35+LSUAg!B35+Penn!B35+EAConway!B35+HPLong!B35+HSCNO!B35+HSCS!B35</f>
        <v>0</v>
      </c>
      <c r="C35" s="563">
        <f t="shared" si="0"/>
        <v>0</v>
      </c>
      <c r="D35" s="53">
        <f>LSUBOS!D35+LSUBR!D35+LSUS!D35+LSUA!D35+UNO!D35+LSUE!D35+LSULaw!D35+LSUAg!D35+Penn!D35+EAConway!D35+HPLong!D35+HSCNO!D35+HSCS!D35</f>
        <v>0</v>
      </c>
      <c r="E35" s="579">
        <f>IF(ISBLANK(D35),"  ",IF(F35&gt;0,D35/F35,IF(D35&gt;0,1,0)))</f>
        <v>0</v>
      </c>
      <c r="F35" s="577">
        <f t="shared" si="2"/>
        <v>0</v>
      </c>
      <c r="G35" s="581">
        <f>IF(ISBLANK(F35),"  ",IF(F74&gt;0,F35/F74,IF(F35&gt;0,1,0)))</f>
        <v>0</v>
      </c>
      <c r="H35" s="9">
        <f>LSUBOS!H35+LSUBR!H35+LSUS!H35+LSUA!H35+UNO!H35+LSUE!H35+LSULaw!H35+LSUAg!H35+Penn!H35+EAConway!H35+HPLong!H35+HSCNO!H35+HSCS!H35</f>
        <v>0</v>
      </c>
      <c r="I35" s="563">
        <f>IF(ISBLANK(H35),"  ",IF(L35&gt;0,H35/L35,IF(H35&gt;0,1,0)))</f>
        <v>0</v>
      </c>
      <c r="J35" s="53">
        <f>LSUBOS!J35+LSUBR!J35+LSUS!J35+LSUA!J35+UNO!J35+LSUE!J35+LSULaw!J35+LSUAg!J35+Penn!J35+EAConway!J35+HPLong!J35+HSCNO!J35+HSCS!J35</f>
        <v>0</v>
      </c>
      <c r="K35" s="579">
        <f>IF(ISBLANK(J35),"  ",IF(L35&gt;0,J35/L35,IF(J35&gt;0,1,0)))</f>
        <v>0</v>
      </c>
      <c r="L35" s="577">
        <f>J35+H35</f>
        <v>0</v>
      </c>
      <c r="M35" s="581">
        <f>IF(ISBLANK(L35),"  ",IF(L74&gt;0,L35/L74,IF(L35&gt;0,1,0)))</f>
        <v>0</v>
      </c>
      <c r="N35" s="35"/>
    </row>
    <row r="36" spans="1:14" s="11" customFormat="1" ht="45">
      <c r="A36" s="589" t="s">
        <v>36</v>
      </c>
      <c r="B36" s="631"/>
      <c r="C36" s="591" t="s">
        <v>4</v>
      </c>
      <c r="D36" s="633"/>
      <c r="E36" s="592" t="s">
        <v>4</v>
      </c>
      <c r="F36" s="577"/>
      <c r="G36" s="593" t="s">
        <v>4</v>
      </c>
      <c r="H36" s="631"/>
      <c r="I36" s="591" t="s">
        <v>4</v>
      </c>
      <c r="J36" s="633"/>
      <c r="K36" s="592" t="s">
        <v>4</v>
      </c>
      <c r="L36" s="577"/>
      <c r="M36" s="593" t="s">
        <v>4</v>
      </c>
      <c r="N36" s="35"/>
    </row>
    <row r="37" spans="1:14" s="11" customFormat="1" ht="44.25">
      <c r="A37" s="586" t="s">
        <v>35</v>
      </c>
      <c r="B37" s="9">
        <f>LSUBOS!B37+LSUBR!B37+LSUS!B37+LSUA!B37+UNO!B37+LSUE!B37+LSULaw!B37+LSUAg!B37+Penn!B37+EAConway!B37+HPLong!B37+HSCNO!B37+HSCS!B37</f>
        <v>0</v>
      </c>
      <c r="C37" s="563">
        <f t="shared" si="0"/>
        <v>0</v>
      </c>
      <c r="D37" s="53">
        <f>LSUBOS!D37+LSUBR!D37+LSUS!D37+LSUA!D37+UNO!D37+LSUE!D37+LSULaw!D37+LSUAg!D37+Penn!D37+EAConway!D37+HPLong!D37+HSCNO!D37+HSCS!D37</f>
        <v>0</v>
      </c>
      <c r="E37" s="579">
        <f>IF(ISBLANK(D37),"  ",IF(F37&gt;0,D37/F37,IF(D37&gt;0,1,0)))</f>
        <v>0</v>
      </c>
      <c r="F37" s="596">
        <f t="shared" si="2"/>
        <v>0</v>
      </c>
      <c r="G37" s="581">
        <f>IF(ISBLANK(F37),"  ",IF(F74&gt;0,F37/F74,IF(F37&gt;0,1,0)))</f>
        <v>0</v>
      </c>
      <c r="H37" s="9">
        <f>LSUBOS!H37+LSUBR!H37+LSUS!H37+LSUA!H37+UNO!H37+LSUE!H37+LSULaw!H37+LSUAg!H37+Penn!H37+EAConway!H37+HPLong!H37+HSCNO!H37+HSCS!H37</f>
        <v>0</v>
      </c>
      <c r="I37" s="563">
        <f>IF(ISBLANK(H37),"  ",IF(L37&gt;0,H37/L37,IF(H37&gt;0,1,0)))</f>
        <v>0</v>
      </c>
      <c r="J37" s="53">
        <f>LSUBOS!J37+LSUBR!J37+LSUS!J37+LSUA!J37+UNO!J37+LSUE!J37+LSULaw!J37+LSUAg!J37+Penn!J37+EAConway!J37+HPLong!J37+HSCNO!J37+HSCS!J37</f>
        <v>0</v>
      </c>
      <c r="K37" s="579">
        <f>IF(ISBLANK(J37),"  ",IF(L37&gt;0,J37/L37,IF(J37&gt;0,1,0)))</f>
        <v>0</v>
      </c>
      <c r="L37" s="596">
        <f>J37+H37</f>
        <v>0</v>
      </c>
      <c r="M37" s="581">
        <f>IF(ISBLANK(L37),"  ",IF(L74&gt;0,L37/L74,IF(L37&gt;0,1,0)))</f>
        <v>0</v>
      </c>
      <c r="N37" s="35"/>
    </row>
    <row r="38" spans="1:14" s="11" customFormat="1" ht="44.25">
      <c r="A38" s="586" t="s">
        <v>76</v>
      </c>
      <c r="B38" s="9">
        <f>LSUBOS!B38+LSUBR!B38+LSUS!B38+LSUA!B38+UNO!B38+LSUE!B38+LSULaw!B38+LSUAg!B38+Penn!B38+EAConway!B38+HPLong!B38+HSCNO!B38+HSCS!B38</f>
        <v>0</v>
      </c>
      <c r="C38" s="563">
        <f t="shared" si="0"/>
        <v>0</v>
      </c>
      <c r="D38" s="53">
        <f>LSUBOS!D38+LSUBR!D38+LSUS!D38+LSUA!D38+UNO!D38+LSUE!D38+LSULaw!D38+LSUAg!D38+Penn!D38+EAConway!D38+HPLong!D38+HSCNO!D38+HSCS!D38</f>
        <v>0</v>
      </c>
      <c r="E38" s="54">
        <f>IF(ISBLANK(D38),"  ",IF(F38&gt;0,D38/F38,IF(D38&gt;0,1,0)))</f>
        <v>0</v>
      </c>
      <c r="F38" s="577">
        <f t="shared" si="2"/>
        <v>0</v>
      </c>
      <c r="G38" s="581">
        <f>IF(ISBLANK(F38),"  ",IF(F74&gt;0,F38/F74,IF(F38&gt;0,1,0)))</f>
        <v>0</v>
      </c>
      <c r="H38" s="9">
        <f>LSUBOS!H38+LSUBR!H38+LSUS!H38+LSUA!H38+UNO!H38+LSUE!H38+LSULaw!H38+LSUAg!H38+Penn!H38+EAConway!H38+HPLong!H38+HSCNO!H38+HSCS!H38</f>
        <v>0</v>
      </c>
      <c r="I38" s="563">
        <f>IF(ISBLANK(H38),"  ",IF(L38&gt;0,H38/L38,IF(H38&gt;0,1,0)))</f>
        <v>0</v>
      </c>
      <c r="J38" s="53">
        <f>LSUBOS!J38+LSUBR!J38+LSUS!J38+LSUA!J38+UNO!J38+LSUE!J38+LSULaw!J38+LSUAg!J38+Penn!J38+EAConway!J38+HPLong!J38+HSCNO!J38+HSCS!J38</f>
        <v>0</v>
      </c>
      <c r="K38" s="579">
        <f>IF(ISBLANK(J38),"  ",IF(L38&gt;0,J38/L38,IF(J38&gt;0,1,0)))</f>
        <v>0</v>
      </c>
      <c r="L38" s="577">
        <f>J38+H38</f>
        <v>0</v>
      </c>
      <c r="M38" s="581">
        <f>IF(ISBLANK(L38),"  ",IF(L74&gt;0,L38/L74,IF(L38&gt;0,1,0)))</f>
        <v>0</v>
      </c>
      <c r="N38" s="35"/>
    </row>
    <row r="39" spans="1:14" s="85" customFormat="1" ht="45">
      <c r="A39" s="589" t="s">
        <v>37</v>
      </c>
      <c r="B39" s="597">
        <f>B38+B37+B35+B33+B29+B28+B26+B27+B25+B24+B23+B22+B21+B20+B19+B18+B17+B16+B14+B13+B30+B31+B32</f>
        <v>510038647.75999999</v>
      </c>
      <c r="C39" s="567">
        <f t="shared" si="0"/>
        <v>0.99941805357261071</v>
      </c>
      <c r="D39" s="634">
        <f>D38+D37+D35+D33+D29+D28+D26+D27+D25+D24+D23+D22+D21+D20+D19+D18+D17+D16+D14+D13+D30+D31+D32</f>
        <v>296988</v>
      </c>
      <c r="E39" s="127">
        <f>IF(ISBLANK(D39),"  ",IF(F39&gt;0,D39/F39,IF(D39&gt;0,1,0)))</f>
        <v>5.81946427389341E-4</v>
      </c>
      <c r="F39" s="597">
        <f>F38+F37+F35+F33+F29+F28+F26+F27+F25+F24+F23+F22+F21+F20+F19+F18+F17+F16+F14+F13+F30+F31+F32</f>
        <v>510335635.75999999</v>
      </c>
      <c r="G39" s="598">
        <f>IF(ISBLANK(F39),"  ",IF(F74&gt;0,F39/F74,IF(F39&gt;0,1,0)))</f>
        <v>0.19062928237381216</v>
      </c>
      <c r="H39" s="597">
        <f>H38+H37+H35+H33+H29+H28+H26+H27+H25+H24+H23+H22+H21+H20+H19+H18+H17+H16+H14+H13+H30+H31+H32</f>
        <v>518205412</v>
      </c>
      <c r="I39" s="567">
        <f>IF(ISBLANK(H39),"  ",IF(L39&gt;0,H39/L39,IF(H39&gt;0,1,0)))</f>
        <v>0.99329123309918821</v>
      </c>
      <c r="J39" s="634">
        <f>J38+J37+J35+J33+J29+J28+J26+J27+J25+J24+J23+J22+J21+J20+J19+J18+J17+J16+J14+J13+J30+J31+J32</f>
        <v>3500000</v>
      </c>
      <c r="K39" s="599">
        <f>IF(ISBLANK(J39),"  ",IF(L39&gt;0,J39/L39,IF(J39&gt;0,1,0)))</f>
        <v>6.7087669008118319E-3</v>
      </c>
      <c r="L39" s="597">
        <f>L38+L37+L35+L33+L29+L28+L26+L27+L25+L24+L23+L22+L21+L20+L19+L18+L17+L16+L14+L13+L30+L31+L32</f>
        <v>521705412</v>
      </c>
      <c r="M39" s="598">
        <f>IF(ISBLANK(L39),"  ",IF(L74&gt;0,L39/L74,IF(L39&gt;0,1,0)))</f>
        <v>0.20169913287921087</v>
      </c>
      <c r="N39" s="84"/>
    </row>
    <row r="40" spans="1:14" s="11" customFormat="1" ht="45">
      <c r="A40" s="600" t="s">
        <v>38</v>
      </c>
      <c r="B40" s="582"/>
      <c r="C40" s="591" t="s">
        <v>4</v>
      </c>
      <c r="D40" s="587"/>
      <c r="E40" s="592" t="s">
        <v>4</v>
      </c>
      <c r="F40" s="577"/>
      <c r="G40" s="593" t="s">
        <v>4</v>
      </c>
      <c r="H40" s="582"/>
      <c r="I40" s="591" t="s">
        <v>4</v>
      </c>
      <c r="J40" s="587"/>
      <c r="K40" s="592" t="s">
        <v>4</v>
      </c>
      <c r="L40" s="577"/>
      <c r="M40" s="593" t="s">
        <v>4</v>
      </c>
      <c r="N40" s="35"/>
    </row>
    <row r="41" spans="1:14" s="11" customFormat="1" ht="44.25">
      <c r="A41" s="21" t="s">
        <v>39</v>
      </c>
      <c r="B41" s="9">
        <f>LSUBOS!B41+LSUBR!B41+LSUS!B41+LSUA!B41+UNO!B41+LSUE!B41+LSULaw!B41+LSUAg!B41+Penn!B41+EAConway!B41+HPLong!B41+HSCNO!B41+HSCS!B41</f>
        <v>120429404.36</v>
      </c>
      <c r="C41" s="52">
        <f t="shared" si="0"/>
        <v>1</v>
      </c>
      <c r="D41" s="53">
        <f>LSUBOS!D41+LSUBR!D41+LSUS!D41+LSUA!D41+UNO!D41+LSUE!D41+LSULaw!D41+LSUAg!D41+Penn!D41+EAConway!D41+HPLong!D41+HSCNO!D41+HSCS!D41</f>
        <v>0</v>
      </c>
      <c r="E41" s="54">
        <f t="shared" ref="E41:E47" si="8">IF(ISBLANK(D41),"  ",IF(F41&gt;0,D41/F41,IF(D41&gt;0,1,0)))</f>
        <v>0</v>
      </c>
      <c r="F41" s="48">
        <f>D41+B41</f>
        <v>120429404.36</v>
      </c>
      <c r="G41" s="56">
        <f>IF(ISBLANK(F41),"  ",IF(F74&gt;0,F41/D74,IF(F41&gt;0,1,0)))</f>
        <v>0.10933855814744703</v>
      </c>
      <c r="H41" s="9">
        <f>LSUBOS!H41+LSUBR!H41+LSUS!H41+LSUA!H41+UNO!H41+LSUE!H41+LSULaw!H41+LSUAg!H41+Penn!H41+EAConway!H41+HPLong!H41+HSCNO!H41+HSCS!H41</f>
        <v>121430356</v>
      </c>
      <c r="I41" s="52">
        <f t="shared" ref="I41:I47" si="9">IF(ISBLANK(H41),"  ",IF(L41&gt;0,H41/L41,IF(H41&gt;0,1,0)))</f>
        <v>1</v>
      </c>
      <c r="J41" s="53">
        <f>LSUBOS!J41+LSUBR!J41+LSUS!J41+LSUA!J41+UNO!J41+LSUE!J41+LSULaw!J41+LSUAg!J41+Penn!J41+EAConway!J41+HPLong!J41+HSCNO!J41+HSCS!J41</f>
        <v>0</v>
      </c>
      <c r="K41" s="54">
        <f t="shared" ref="K41:K47" si="10">IF(ISBLANK(J41),"  ",IF(L41&gt;0,J41/L41,IF(J41&gt;0,1,0)))</f>
        <v>0</v>
      </c>
      <c r="L41" s="48">
        <f>J41+H41</f>
        <v>121430356</v>
      </c>
      <c r="M41" s="56">
        <f>IF(ISBLANK(L41),"  ",IF(L74&gt;0,L41/J74,IF(L41&gt;0,1,0)))</f>
        <v>0.11592532263851321</v>
      </c>
      <c r="N41" s="35"/>
    </row>
    <row r="42" spans="1:14" s="11" customFormat="1" ht="44.25">
      <c r="A42" s="601" t="s">
        <v>40</v>
      </c>
      <c r="B42" s="9">
        <f>LSUBOS!B42+LSUBR!B42+LSUS!B42+LSUA!B42+UNO!B42+LSUE!B42+LSULaw!B42+LSUAg!B42+Penn!B42+EAConway!B42+HPLong!B42+HSCNO!B42+HSCS!B42</f>
        <v>176663726.23000002</v>
      </c>
      <c r="C42" s="563">
        <f t="shared" si="0"/>
        <v>1</v>
      </c>
      <c r="D42" s="53">
        <f>LSUBOS!D42+LSUBR!D42+LSUS!D42+LSUA!D42+UNO!D42+LSUE!D42+LSULaw!D42+LSUAg!D42+Penn!D42+EAConway!D42+HPLong!D42+HSCNO!D42+HSCS!D42</f>
        <v>0</v>
      </c>
      <c r="E42" s="579">
        <f t="shared" si="8"/>
        <v>0</v>
      </c>
      <c r="F42" s="577">
        <f>D42+B42</f>
        <v>176663726.23000002</v>
      </c>
      <c r="G42" s="581">
        <f>IF(ISBLANK(F42),"  ",IF(D74&gt;0,F42/D74,IF(F42&gt;0,1,0)))</f>
        <v>0.16039402673786934</v>
      </c>
      <c r="H42" s="9">
        <f>LSUBOS!H42+LSUBR!H42+LSUS!H42+LSUA!H42+UNO!H42+LSUE!H42+LSULaw!H42+LSUAg!H42+Penn!H42+EAConway!H42+HPLong!H42+HSCNO!H42+HSCS!H42</f>
        <v>147453702</v>
      </c>
      <c r="I42" s="563">
        <f t="shared" si="9"/>
        <v>1</v>
      </c>
      <c r="J42" s="53">
        <f>LSUBOS!J42+LSUBR!J42+LSUS!J42+LSUA!J42+UNO!J42+LSUE!J42+LSULaw!J42+LSUAg!J42+Penn!J42+EAConway!J42+HPLong!J42+HSCNO!J42+HSCS!J42</f>
        <v>0</v>
      </c>
      <c r="K42" s="579">
        <f t="shared" si="10"/>
        <v>0</v>
      </c>
      <c r="L42" s="577">
        <f>J42+H42</f>
        <v>147453702</v>
      </c>
      <c r="M42" s="581">
        <f>IF(ISBLANK(L42),"  ",IF(J74&gt;0,L42/J74,IF(L42&gt;0,1,0)))</f>
        <v>0.14076890278237494</v>
      </c>
      <c r="N42" s="35"/>
    </row>
    <row r="43" spans="1:14" s="11" customFormat="1" ht="44.25">
      <c r="A43" s="89" t="s">
        <v>41</v>
      </c>
      <c r="B43" s="9">
        <f>LSUBOS!B43+LSUBR!B43+LSUS!B43+LSUA!B43+UNO!B43+LSUE!B43+LSULaw!B43+LSUAg!B43+Penn!B43+EAConway!B43+HPLong!B43+HSCNO!B43+HSCS!B43</f>
        <v>36077016</v>
      </c>
      <c r="C43" s="563">
        <f t="shared" si="0"/>
        <v>1</v>
      </c>
      <c r="D43" s="53">
        <f>LSUBOS!D43+LSUBR!D43+LSUS!D43+LSUA!D43+UNO!D43+LSUE!D43+LSULaw!D43+LSUAg!D43+Penn!D43+EAConway!D43+HPLong!D43+HSCNO!D43+HSCS!D43</f>
        <v>0</v>
      </c>
      <c r="E43" s="579">
        <f t="shared" si="8"/>
        <v>0</v>
      </c>
      <c r="F43" s="596">
        <f>D43+B43</f>
        <v>36077016</v>
      </c>
      <c r="G43" s="581">
        <f>IF(ISBLANK(F43),"  ",IF(D74&gt;0,F43/D74,IF(F43&gt;0,1,0)))</f>
        <v>3.2754533103150997E-2</v>
      </c>
      <c r="H43" s="9">
        <f>LSUBOS!H43+LSUBR!H43+LSUS!H43+LSUA!H43+UNO!H43+LSUE!H43+LSULaw!H43+LSUAg!H43+Penn!H43+EAConway!H43+HPLong!H43+HSCNO!H43+HSCS!H43</f>
        <v>38169464</v>
      </c>
      <c r="I43" s="563">
        <f t="shared" si="9"/>
        <v>1</v>
      </c>
      <c r="J43" s="53">
        <f>LSUBOS!J43+LSUBR!J43+LSUS!J43+LSUA!J43+UNO!J43+LSUE!J43+LSULaw!J43+LSUAg!J43+Penn!J43+EAConway!J43+HPLong!J43+HSCNO!J43+HSCS!J43</f>
        <v>0</v>
      </c>
      <c r="K43" s="579">
        <f t="shared" si="10"/>
        <v>0</v>
      </c>
      <c r="L43" s="596">
        <f>J43+H43</f>
        <v>38169464</v>
      </c>
      <c r="M43" s="581">
        <f>IF(ISBLANK(L43),"  ",IF(J74&gt;0,L43/J74,IF(L43&gt;0,1,0)))</f>
        <v>3.6439055067409298E-2</v>
      </c>
      <c r="N43" s="35"/>
    </row>
    <row r="44" spans="1:14" s="11" customFormat="1" ht="44.25">
      <c r="A44" s="574" t="s">
        <v>42</v>
      </c>
      <c r="B44" s="9">
        <f>LSUBOS!B44+LSUBR!B44+LSUS!B44+LSUA!B44+UNO!B44+LSUE!B44+LSULaw!B44+LSUAg!B44+Penn!B44+EAConway!B44+HPLong!B44+HSCNO!B44+HSCS!B44</f>
        <v>6507304</v>
      </c>
      <c r="C44" s="563">
        <f t="shared" si="0"/>
        <v>1</v>
      </c>
      <c r="D44" s="53">
        <f>LSUBOS!D44+LSUBR!D44+LSUS!D44+LSUA!D44+UNO!D44+LSUE!D44+LSULaw!D44+LSUAg!D44+Penn!D44+EAConway!D44+HPLong!D44+HSCNO!D44+HSCS!D44</f>
        <v>0</v>
      </c>
      <c r="E44" s="579">
        <f t="shared" si="8"/>
        <v>0</v>
      </c>
      <c r="F44" s="596">
        <f>D44+B44</f>
        <v>6507304</v>
      </c>
      <c r="G44" s="581">
        <f>IF(ISBLANK(F44),"  ",IF(D74&gt;0,F44/D74,IF(F44&gt;0,1,0)))</f>
        <v>5.908019229757441E-3</v>
      </c>
      <c r="H44" s="9">
        <f>LSUBOS!H44+LSUBR!H44+LSUS!H44+LSUA!H44+UNO!H44+LSUE!H44+LSULaw!H44+LSUAg!H44+Penn!H44+EAConway!H44+HPLong!H44+HSCNO!H44+HSCS!H44</f>
        <v>6715292</v>
      </c>
      <c r="I44" s="563">
        <f t="shared" si="9"/>
        <v>1</v>
      </c>
      <c r="J44" s="53">
        <f>LSUBOS!J44+LSUBR!J44+LSUS!J44+LSUA!J44+UNO!J44+LSUE!J44+LSULaw!J44+LSUAg!J44+Penn!J44+EAConway!J44+HPLong!J44+HSCNO!J44+HSCS!J44</f>
        <v>0</v>
      </c>
      <c r="K44" s="579">
        <f t="shared" si="10"/>
        <v>0</v>
      </c>
      <c r="L44" s="596">
        <f>J44+H44</f>
        <v>6715292</v>
      </c>
      <c r="M44" s="581">
        <f>IF(ISBLANK(L44),"  ",IF(J74&gt;0,L44/J74,IF(L44&gt;0,1,0)))</f>
        <v>6.4108548912746883E-3</v>
      </c>
      <c r="N44" s="35"/>
    </row>
    <row r="45" spans="1:14" s="11" customFormat="1" ht="44.25">
      <c r="A45" s="601" t="s">
        <v>43</v>
      </c>
      <c r="B45" s="9">
        <f>LSUBOS!B45+LSUBR!B45+LSUS!B45+LSUA!B45+UNO!B45+LSUE!B45+LSULaw!B45+LSUAg!B45+Penn!B45+EAConway!B45+HPLong!B45+HSCNO!B45+HSCS!B45</f>
        <v>90055660</v>
      </c>
      <c r="C45" s="563">
        <f t="shared" si="0"/>
        <v>1</v>
      </c>
      <c r="D45" s="53">
        <f>LSUBOS!D45+LSUBR!D45+LSUS!D45+LSUA!D45+UNO!D45+LSUE!D45+LSULaw!D45+LSUAg!D45+Penn!D45+EAConway!D45+HPLong!D45+HSCNO!D45+HSCS!D45</f>
        <v>0</v>
      </c>
      <c r="E45" s="579">
        <f t="shared" si="8"/>
        <v>0</v>
      </c>
      <c r="F45" s="596">
        <f>D45+B45</f>
        <v>90055660</v>
      </c>
      <c r="G45" s="581">
        <f>IF(ISBLANK(F45),"  ",IF(F74&gt;0,F45/F74,IF(F45&gt;0,1,0)))</f>
        <v>3.3639128127774739E-2</v>
      </c>
      <c r="H45" s="9">
        <f>LSUBOS!H45+LSUBR!H45+LSUS!H45+LSUA!H45+UNO!H45+LSUE!H45+LSULaw!H45+LSUAg!H45+Penn!H45+EAConway!H45+HPLong!H45+HSCNO!H45+HSCS!H45</f>
        <v>106254687</v>
      </c>
      <c r="I45" s="563">
        <f t="shared" si="9"/>
        <v>0.99606279604082648</v>
      </c>
      <c r="J45" s="53">
        <f>LSUBOS!J45+LSUBR!J45+LSUS!J45+LSUA!J45+UNO!J45+LSUE!J45+LSULaw!J45+LSUAg!J45+Penn!J45+EAConway!J45+HPLong!J45+HSCNO!J45+HSCS!J45</f>
        <v>420000</v>
      </c>
      <c r="K45" s="579">
        <f t="shared" si="10"/>
        <v>3.9372039591735577E-3</v>
      </c>
      <c r="L45" s="596">
        <f>J45+H45</f>
        <v>106674687</v>
      </c>
      <c r="M45" s="581">
        <f>IF(ISBLANK(L45),"  ",IF(L74&gt;0,L45/L74,IF(L45&gt;0,1,0)))</f>
        <v>4.1242033095990248E-2</v>
      </c>
      <c r="N45" s="35"/>
    </row>
    <row r="46" spans="1:14" s="85" customFormat="1" ht="45">
      <c r="A46" s="600" t="s">
        <v>44</v>
      </c>
      <c r="B46" s="637">
        <f>B45+B44+B43+B42+B41</f>
        <v>429733110.59000003</v>
      </c>
      <c r="C46" s="567">
        <f t="shared" si="0"/>
        <v>1</v>
      </c>
      <c r="D46" s="636">
        <f>D45+D44+D43+D42+D41</f>
        <v>0</v>
      </c>
      <c r="E46" s="599">
        <f t="shared" si="8"/>
        <v>0</v>
      </c>
      <c r="F46" s="604">
        <f>F45+F44+F43+F42+F41</f>
        <v>429733110.59000003</v>
      </c>
      <c r="G46" s="598">
        <f>IF(ISBLANK(F46),"  ",IF(F74&gt;0,F46/F74,IF(F46&gt;0,1,0)))</f>
        <v>0.16052125061194603</v>
      </c>
      <c r="H46" s="637">
        <f>H45+H44+H43+H42+H41</f>
        <v>420023501</v>
      </c>
      <c r="I46" s="567">
        <f t="shared" si="9"/>
        <v>0.99900105484089763</v>
      </c>
      <c r="J46" s="636">
        <f>J45+J44+J43+J42+J41</f>
        <v>420000</v>
      </c>
      <c r="K46" s="599">
        <f t="shared" si="10"/>
        <v>9.9894515910236409E-4</v>
      </c>
      <c r="L46" s="604">
        <f>L45+L44+L43+L42+L41</f>
        <v>420443501</v>
      </c>
      <c r="M46" s="598">
        <f>IF(ISBLANK(L46),"  ",IF(L74&gt;0,L46/L74,IF(L46&gt;0,1,0)))</f>
        <v>0.1625497601247802</v>
      </c>
      <c r="N46" s="84"/>
    </row>
    <row r="47" spans="1:14" s="85" customFormat="1" ht="45">
      <c r="A47" s="605" t="s">
        <v>45</v>
      </c>
      <c r="B47" s="629">
        <f>LSUBOS!B47+LSUBR!B47+LSUS!B47+LSUA!B47+UNO!B47+LSUE!B47+LSULaw!B47+LSUAg!B47+Penn!B47+EAConway!B47+HPLong!B47+HSCNO!B47+HSCS!B47</f>
        <v>133140481</v>
      </c>
      <c r="C47" s="567">
        <f t="shared" si="0"/>
        <v>1</v>
      </c>
      <c r="D47" s="635">
        <f>LSUBOS!D47+LSUBR!D47+LSUS!D47+LSUA!D47+UNO!D47+LSUE!D47+LSULaw!D47+LSUAg!D47+Penn!D47+EAConway!D47+HPLong!D47+HSCNO!D47+HSCS!D47</f>
        <v>0</v>
      </c>
      <c r="E47" s="599">
        <f t="shared" si="8"/>
        <v>0</v>
      </c>
      <c r="F47" s="608">
        <f>D47+B47</f>
        <v>133140481</v>
      </c>
      <c r="G47" s="598">
        <f>IF(ISBLANK(F47),"  ",IF(F74&gt;0,F47/F74,IF(F47&gt;0,1,0)))</f>
        <v>4.9732906286540549E-2</v>
      </c>
      <c r="H47" s="629">
        <f>LSUBOS!H47+LSUBR!H47+LSUS!H47+LSUA!H47+UNO!H47+LSUE!H47+LSULaw!H47+LSUAg!H47+Penn!H47+EAConway!H47+HPLong!H47+HSCNO!H47+HSCS!H47</f>
        <v>0</v>
      </c>
      <c r="I47" s="567">
        <f t="shared" si="9"/>
        <v>0</v>
      </c>
      <c r="J47" s="635">
        <f>LSUBOS!J47+LSUBR!J47+LSUS!J47+LSUA!J47+UNO!J47+LSUE!J47+LSULaw!J47+LSUAg!J47+Penn!J47+EAConway!J47+HPLong!J47+HSCNO!J47+HSCS!J47</f>
        <v>0</v>
      </c>
      <c r="K47" s="599">
        <f t="shared" si="10"/>
        <v>0</v>
      </c>
      <c r="L47" s="608">
        <f>J47+H47</f>
        <v>0</v>
      </c>
      <c r="M47" s="598">
        <f>IF(ISBLANK(L47),"  ",IF(L74&gt;0,L47/L74,IF(L47&gt;0,1,0)))</f>
        <v>0</v>
      </c>
      <c r="N47" s="84"/>
    </row>
    <row r="48" spans="1:14" s="11" customFormat="1" ht="45">
      <c r="A48" s="24" t="s">
        <v>46</v>
      </c>
      <c r="B48" s="96"/>
      <c r="C48" s="97" t="s">
        <v>4</v>
      </c>
      <c r="D48" s="59"/>
      <c r="E48" s="98" t="s">
        <v>4</v>
      </c>
      <c r="F48" s="48"/>
      <c r="G48" s="99" t="s">
        <v>4</v>
      </c>
      <c r="H48" s="96"/>
      <c r="I48" s="97" t="s">
        <v>4</v>
      </c>
      <c r="J48" s="59"/>
      <c r="K48" s="98" t="s">
        <v>4</v>
      </c>
      <c r="L48" s="48"/>
      <c r="M48" s="99" t="s">
        <v>4</v>
      </c>
      <c r="N48" s="35"/>
    </row>
    <row r="49" spans="1:14" s="11" customFormat="1" ht="44.25">
      <c r="A49" s="21" t="s">
        <v>47</v>
      </c>
      <c r="B49" s="9">
        <f>LSUBOS!B49+LSUBR!B49+LSUS!B49+LSUA!B49+UNO!B49+LSUE!B49+LSULaw!B49+LSUAg!B49+Penn!B49+EAConway!B49+HPLong!B49+HSCNO!B49+HSCS!B49</f>
        <v>224337132.38</v>
      </c>
      <c r="C49" s="52">
        <f t="shared" si="0"/>
        <v>0.98143017127069521</v>
      </c>
      <c r="D49" s="53">
        <f>LSUBOS!D49+LSUBR!D49+LSUS!D49+LSUA!D49+UNO!D49+LSUE!D49+LSULaw!D49+LSUAg!D49+Penn!D49+EAConway!D49+HPLong!D49+HSCNO!D49+HSCS!D49</f>
        <v>4244725.96</v>
      </c>
      <c r="E49" s="54">
        <f t="shared" ref="E49:E65" si="11">IF(ISBLANK(D49),"  ",IF(F49&gt;0,D49/F49,IF(D49&gt;0,1,0)))</f>
        <v>1.8569828729304749E-2</v>
      </c>
      <c r="F49" s="100">
        <f>D49+B49</f>
        <v>228581858.34</v>
      </c>
      <c r="G49" s="56">
        <f>IF(ISBLANK(F49),"  ",IF(F74&gt;0,F49/F74,IF(F49&gt;0,1,0)))</f>
        <v>8.5383799534466967E-2</v>
      </c>
      <c r="H49" s="9">
        <f>LSUBOS!H49+LSUBR!H49+LSUS!H49+LSUA!H49+UNO!H49+LSUE!H49+LSULaw!H49+LSUAg!H49+Penn!H49+EAConway!H49+HPLong!H49+HSCNO!H49+HSCS!H49</f>
        <v>250878212</v>
      </c>
      <c r="I49" s="52">
        <f t="shared" ref="I49:I65" si="12">IF(ISBLANK(H49),"  ",IF(L49&gt;0,H49/L49,IF(H49&gt;0,1,0)))</f>
        <v>0.98354359648239997</v>
      </c>
      <c r="J49" s="53">
        <f>LSUBOS!J49+LSUBR!J49+LSUS!J49+LSUA!J49+UNO!J49+LSUE!J49+LSULaw!J49+LSUAg!J49+Penn!J49+EAConway!J49+HPLong!J49+HSCNO!J49+HSCS!J49</f>
        <v>4197631</v>
      </c>
      <c r="K49" s="54">
        <f t="shared" ref="K49:K65" si="13">IF(ISBLANK(J49),"  ",IF(L49&gt;0,J49/L49,IF(J49&gt;0,1,0)))</f>
        <v>1.6456403517600058E-2</v>
      </c>
      <c r="L49" s="100">
        <f>J49+H49</f>
        <v>255075843</v>
      </c>
      <c r="M49" s="56">
        <f>IF(ISBLANK(L49),"  ",IF(L74&gt;0,L49/L74,IF(L49&gt;0,1,0)))</f>
        <v>9.86161446060171E-2</v>
      </c>
      <c r="N49" s="35"/>
    </row>
    <row r="50" spans="1:14" s="11" customFormat="1" ht="44.25">
      <c r="A50" s="574" t="s">
        <v>48</v>
      </c>
      <c r="B50" s="9">
        <f>LSUBOS!B50+LSUBR!B50+LSUS!B50+LSUA!B50+UNO!B50+LSUE!B50+LSULaw!B50+LSUAg!B50+Penn!B50+EAConway!B50+HPLong!B50+HSCNO!B50+HSCS!B50</f>
        <v>70205028.86999999</v>
      </c>
      <c r="C50" s="563">
        <f t="shared" si="0"/>
        <v>1</v>
      </c>
      <c r="D50" s="53">
        <f>LSUBOS!D50+LSUBR!D50+LSUS!D50+LSUA!D50+UNO!D50+LSUE!D50+LSULaw!D50+LSUAg!D50+Penn!D50+EAConway!D50+HPLong!D50+HSCNO!D50+HSCS!D50</f>
        <v>0</v>
      </c>
      <c r="E50" s="579">
        <f t="shared" si="11"/>
        <v>0</v>
      </c>
      <c r="F50" s="609">
        <f>D50+B50</f>
        <v>70205028.86999999</v>
      </c>
      <c r="G50" s="581">
        <f>IF(ISBLANK(F50),"  ",IF(F74&gt;0,F50/F74,IF(F50&gt;0,1,0)))</f>
        <v>2.6224181371521282E-2</v>
      </c>
      <c r="H50" s="9">
        <f>LSUBOS!H50+LSUBR!H50+LSUS!H50+LSUA!H50+UNO!H50+LSUE!H50+LSULaw!H50+LSUAg!H50+Penn!H50+EAConway!H50+HPLong!H50+HSCNO!H50+HSCS!H50</f>
        <v>84214606</v>
      </c>
      <c r="I50" s="563">
        <f t="shared" si="12"/>
        <v>1</v>
      </c>
      <c r="J50" s="53">
        <f>LSUBOS!J50+LSUBR!J50+LSUS!J50+LSUA!J50+UNO!J50+LSUE!J50+LSULaw!J50+LSUAg!J50+Penn!J50+EAConway!J50+HPLong!J50+HSCNO!J50+HSCS!J50</f>
        <v>0</v>
      </c>
      <c r="K50" s="579">
        <f t="shared" si="13"/>
        <v>0</v>
      </c>
      <c r="L50" s="609">
        <f>J50+H50</f>
        <v>84214606</v>
      </c>
      <c r="M50" s="581">
        <f>IF(ISBLANK(L50),"  ",IF(L74&gt;0,L50/L74,IF(L50&gt;0,1,0)))</f>
        <v>3.2558629094620907E-2</v>
      </c>
      <c r="N50" s="35"/>
    </row>
    <row r="51" spans="1:14" s="11" customFormat="1" ht="44.25">
      <c r="A51" s="610" t="s">
        <v>49</v>
      </c>
      <c r="B51" s="9">
        <f>LSUBOS!B51+LSUBR!B51+LSUS!B51+LSUA!B51+UNO!B51+LSUE!B51+LSULaw!B51+LSUAg!B51+Penn!B51+EAConway!B51+HPLong!B51+HSCNO!B51+HSCS!B51</f>
        <v>19714723.920000002</v>
      </c>
      <c r="C51" s="563">
        <f t="shared" si="0"/>
        <v>1</v>
      </c>
      <c r="D51" s="53">
        <f>LSUBOS!D51+LSUBR!D51+LSUS!D51+LSUA!D51+UNO!D51+LSUE!D51+LSULaw!D51+LSUAg!D51+Penn!D51+EAConway!D51+HPLong!D51+HSCNO!D51+HSCS!D51</f>
        <v>0</v>
      </c>
      <c r="E51" s="579">
        <f t="shared" si="11"/>
        <v>0</v>
      </c>
      <c r="F51" s="613">
        <f>D51+B51</f>
        <v>19714723.920000002</v>
      </c>
      <c r="G51" s="581">
        <f>IF(ISBLANK(F51),"  ",IF(F74&gt;0,F51/F74,IF(F51&gt;0,1,0)))</f>
        <v>7.3641803740995904E-3</v>
      </c>
      <c r="H51" s="9">
        <f>LSUBOS!H51+LSUBR!H51+LSUS!H51+LSUA!H51+UNO!H51+LSUE!H51+LSULaw!H51+LSUAg!H51+Penn!H51+EAConway!H51+HPLong!H51+HSCNO!H51+HSCS!H51</f>
        <v>19892597</v>
      </c>
      <c r="I51" s="563">
        <f t="shared" si="12"/>
        <v>1</v>
      </c>
      <c r="J51" s="53">
        <f>LSUBOS!J51+LSUBR!J51+LSUS!J51+LSUA!J51+UNO!J51+LSUE!J51+LSULaw!J51+LSUAg!J51+Penn!J51+EAConway!J51+HPLong!J51+HSCNO!J51+HSCS!J51</f>
        <v>0</v>
      </c>
      <c r="K51" s="579">
        <f t="shared" si="13"/>
        <v>0</v>
      </c>
      <c r="L51" s="613">
        <f>J51+H51</f>
        <v>19892597</v>
      </c>
      <c r="M51" s="581">
        <f>IF(ISBLANK(L51),"  ",IF(L74&gt;0,L51/L74,IF(L51&gt;0,1,0)))</f>
        <v>7.6907761992233105E-3</v>
      </c>
      <c r="N51" s="35"/>
    </row>
    <row r="52" spans="1:14" s="11" customFormat="1" ht="44.25">
      <c r="A52" s="610" t="s">
        <v>50</v>
      </c>
      <c r="B52" s="9">
        <f>LSUBOS!B52+LSUBR!B52+LSUS!B52+LSUA!B52+UNO!B52+LSUE!B52+LSULaw!B52+LSUAg!B52+Penn!B52+EAConway!B52+HPLong!B52+HSCNO!B52+HSCS!B52</f>
        <v>8164142.1100000003</v>
      </c>
      <c r="C52" s="563">
        <f t="shared" si="0"/>
        <v>1</v>
      </c>
      <c r="D52" s="53">
        <f>LSUBOS!D52+LSUBR!D52+LSUS!D52+LSUA!D52+UNO!D52+LSUE!D52+LSULaw!D52+LSUAg!D52+Penn!D52+EAConway!D52+HPLong!D52+HSCNO!D52+HSCS!D52</f>
        <v>0</v>
      </c>
      <c r="E52" s="579">
        <f t="shared" si="11"/>
        <v>0</v>
      </c>
      <c r="F52" s="613">
        <f>D52+B52</f>
        <v>8164142.1100000003</v>
      </c>
      <c r="G52" s="581">
        <f>IF(ISBLANK(F52),"  ",IF(F74&gt;0,F52/F74,IF(F52&gt;0,1,0)))</f>
        <v>3.049609791229682E-3</v>
      </c>
      <c r="H52" s="9">
        <f>LSUBOS!H52+LSUBR!H52+LSUS!H52+LSUA!H52+UNO!H52+LSUE!H52+LSULaw!H52+LSUAg!H52+Penn!H52+EAConway!H52+HPLong!H52+HSCNO!H52+HSCS!H52</f>
        <v>8235793</v>
      </c>
      <c r="I52" s="563">
        <f t="shared" si="12"/>
        <v>1</v>
      </c>
      <c r="J52" s="53">
        <f>LSUBOS!J52+LSUBR!J52+LSUS!J52+LSUA!J52+UNO!J52+LSUE!J52+LSULaw!J52+LSUAg!J52+Penn!J52+EAConway!J52+HPLong!J52+HSCNO!J52+HSCS!J52</f>
        <v>0</v>
      </c>
      <c r="K52" s="579">
        <f t="shared" si="13"/>
        <v>0</v>
      </c>
      <c r="L52" s="613">
        <f>J52+H52</f>
        <v>8235793</v>
      </c>
      <c r="M52" s="581">
        <f>IF(ISBLANK(L52),"  ",IF(L74&gt;0,L52/L74,IF(L52&gt;0,1,0)))</f>
        <v>3.1840810320608189E-3</v>
      </c>
      <c r="N52" s="35"/>
    </row>
    <row r="53" spans="1:14" s="11" customFormat="1" ht="44.25">
      <c r="A53" s="574" t="s">
        <v>51</v>
      </c>
      <c r="B53" s="9">
        <f>LSUBOS!B53+LSUBR!B53+LSUS!B53+LSUA!B53+UNO!B53+LSUE!B53+LSULaw!B53+LSUAg!B53+Penn!B53+EAConway!B53+HPLong!B53+HSCNO!B53+HSCS!B53</f>
        <v>18804674.84</v>
      </c>
      <c r="C53" s="563">
        <f t="shared" si="0"/>
        <v>0.38087617963111681</v>
      </c>
      <c r="D53" s="53">
        <f>LSUBOS!D53+LSUBR!D53+LSUS!D53+LSUA!D53+UNO!D53+LSUE!D53+LSULaw!D53+LSUAg!D53+Penn!D53+EAConway!D53+HPLong!D53+HSCNO!D53+HSCS!D53</f>
        <v>30567472.450000003</v>
      </c>
      <c r="E53" s="579">
        <f t="shared" si="11"/>
        <v>0.61912382036888314</v>
      </c>
      <c r="F53" s="609">
        <f>D53+B53</f>
        <v>49372147.290000007</v>
      </c>
      <c r="G53" s="581">
        <f>IF(ISBLANK(F53),"  ",IF(F74&gt;0,F53/F74,IF(F53&gt;0,1,0)))</f>
        <v>1.8442327651939663E-2</v>
      </c>
      <c r="H53" s="9">
        <f>LSUBOS!H53+LSUBR!H53+LSUS!H53+LSUA!H53+UNO!H53+LSUE!H53+LSULaw!H53+LSUAg!H53+Penn!H53+EAConway!H53+HPLong!H53+HSCNO!H53+HSCS!H53</f>
        <v>17740443</v>
      </c>
      <c r="I53" s="563">
        <f t="shared" si="12"/>
        <v>0.38367791428377956</v>
      </c>
      <c r="J53" s="53">
        <f>LSUBOS!J53+LSUBR!J53+LSUS!J53+LSUA!J53+UNO!J53+LSUE!J53+LSULaw!J53+LSUAg!J53+Penn!J53+EAConway!J53+HPLong!J53+HSCNO!J53+HSCS!J53</f>
        <v>28497410</v>
      </c>
      <c r="K53" s="579">
        <f t="shared" si="13"/>
        <v>0.61632208571622038</v>
      </c>
      <c r="L53" s="609">
        <f>J53+H53</f>
        <v>46237853</v>
      </c>
      <c r="M53" s="581">
        <f>IF(ISBLANK(L53),"  ",IF(L74&gt;0,L53/L74,IF(L53&gt;0,1,0)))</f>
        <v>1.7876247096122549E-2</v>
      </c>
      <c r="N53" s="35"/>
    </row>
    <row r="54" spans="1:14" s="85" customFormat="1" ht="45">
      <c r="A54" s="605" t="s">
        <v>52</v>
      </c>
      <c r="B54" s="630">
        <f>B53+B52+B51+B50+B49</f>
        <v>341225702.12</v>
      </c>
      <c r="C54" s="567">
        <f t="shared" si="0"/>
        <v>0.90742369755565988</v>
      </c>
      <c r="D54" s="636">
        <f>D53+D52+D51+D50+D49</f>
        <v>34812198.410000004</v>
      </c>
      <c r="E54" s="599">
        <f t="shared" si="11"/>
        <v>9.257630244434023E-2</v>
      </c>
      <c r="F54" s="615">
        <f>F53+F52+F51+F50+F49</f>
        <v>376037900.52999997</v>
      </c>
      <c r="G54" s="598">
        <f>IF(ISBLANK(F54),"  ",IF(F74&gt;0,F54/F74,IF(F54&gt;0,1,0)))</f>
        <v>0.14046409872325716</v>
      </c>
      <c r="H54" s="630">
        <f>H53+H52+H51+H50+H49</f>
        <v>380961651</v>
      </c>
      <c r="I54" s="567">
        <f t="shared" si="12"/>
        <v>0.92096092815053499</v>
      </c>
      <c r="J54" s="636">
        <f>J53+J52+J51+J50+J49</f>
        <v>32695041</v>
      </c>
      <c r="K54" s="599">
        <f t="shared" si="13"/>
        <v>7.9039071849464973E-2</v>
      </c>
      <c r="L54" s="615">
        <f>L53+L52+L51+L50+L49</f>
        <v>413656692</v>
      </c>
      <c r="M54" s="598">
        <f>IF(ISBLANK(L54),"  ",IF(L74&gt;0,L54/L74,IF(L54&gt;0,1,0)))</f>
        <v>0.1599258780280447</v>
      </c>
      <c r="N54" s="84"/>
    </row>
    <row r="55" spans="1:14" s="11" customFormat="1" ht="44.25">
      <c r="A55" s="51" t="s">
        <v>53</v>
      </c>
      <c r="B55" s="9">
        <f>LSUBOS!B55+LSUBR!B55+LSUS!B55+LSUA!B55+UNO!B55+LSUE!B55+LSULaw!B55+LSUAg!B55+Penn!B55+EAConway!B55+HPLong!B55+HSCNO!B55+HSCS!B55</f>
        <v>51175044.530000001</v>
      </c>
      <c r="C55" s="563">
        <f t="shared" si="0"/>
        <v>1</v>
      </c>
      <c r="D55" s="53">
        <f>LSUBOS!D55+LSUBR!D55+LSUS!D55+LSUA!D55+UNO!D55+LSUE!D55+LSULaw!D55+LSUAg!D55+Penn!D55+EAConway!D55+HPLong!D55+HSCNO!D55+HSCS!D55</f>
        <v>0</v>
      </c>
      <c r="E55" s="579">
        <f t="shared" si="11"/>
        <v>0</v>
      </c>
      <c r="F55" s="618">
        <f t="shared" ref="F55:F64" si="14">D55+B55</f>
        <v>51175044.530000001</v>
      </c>
      <c r="G55" s="581">
        <f>IF(ISBLANK(F55),"  ",IF(F74&gt;0,F55/F74,IF(F55&gt;0,1,0)))</f>
        <v>1.9115776619584465E-2</v>
      </c>
      <c r="H55" s="9">
        <f>LSUBOS!H55+LSUBR!H55+LSUS!H55+LSUA!H55+UNO!H55+LSUE!H55+LSULaw!H55+LSUAg!H55+Penn!H55+EAConway!H55+HPLong!H55+HSCNO!H55+HSCS!H55</f>
        <v>50204940</v>
      </c>
      <c r="I55" s="563">
        <f t="shared" si="12"/>
        <v>1</v>
      </c>
      <c r="J55" s="53">
        <f>LSUBOS!J55+LSUBR!J55+LSUS!J55+LSUA!J55+UNO!J55+LSUE!J55+LSULaw!J55+LSUAg!J55+Penn!J55+EAConway!J55+HPLong!J55+HSCNO!J55+HSCS!J55</f>
        <v>0</v>
      </c>
      <c r="K55" s="579">
        <f t="shared" si="13"/>
        <v>0</v>
      </c>
      <c r="L55" s="618">
        <f t="shared" ref="L55:L64" si="15">J55+H55</f>
        <v>50204940</v>
      </c>
      <c r="M55" s="581">
        <f>IF(ISBLANK(L55),"  ",IF(L74&gt;0,L55/L74,IF(L55&gt;0,1,0)))</f>
        <v>1.9409982398750369E-2</v>
      </c>
      <c r="N55" s="35"/>
    </row>
    <row r="56" spans="1:14" s="11" customFormat="1" ht="44.25">
      <c r="A56" s="111" t="s">
        <v>54</v>
      </c>
      <c r="B56" s="9">
        <f>LSUBOS!B56+LSUBR!B56+LSUS!B56+LSUA!B56+UNO!B56+LSUE!B56+LSULaw!B56+LSUAg!B56+Penn!B56+EAConway!B56+HPLong!B56+HSCNO!B56+HSCS!B56</f>
        <v>0</v>
      </c>
      <c r="C56" s="563">
        <f t="shared" si="0"/>
        <v>0</v>
      </c>
      <c r="D56" s="53">
        <f>LSUBOS!D56+LSUBR!D56+LSUS!D56+LSUA!D56+UNO!D56+LSUE!D56+LSULaw!D56+LSUAg!D56+Penn!D56+EAConway!D56+HPLong!D56+HSCNO!D56+HSCS!D56</f>
        <v>15188633</v>
      </c>
      <c r="E56" s="579">
        <f t="shared" si="11"/>
        <v>1</v>
      </c>
      <c r="F56" s="577">
        <f t="shared" si="14"/>
        <v>15188633</v>
      </c>
      <c r="G56" s="581">
        <f>IF(ISBLANK(F56),"  ",IF(F74&gt;0,F56/F74,IF(F56&gt;0,1,0)))</f>
        <v>5.6735175953709915E-3</v>
      </c>
      <c r="H56" s="9">
        <f>LSUBOS!H56+LSUBR!H56+LSUS!H56+LSUA!H56+UNO!H56+LSUE!H56+LSULaw!H56+LSUAg!H56+Penn!H56+EAConway!H56+HPLong!H56+HSCNO!H56+HSCS!H56</f>
        <v>0</v>
      </c>
      <c r="I56" s="563">
        <f t="shared" si="12"/>
        <v>0</v>
      </c>
      <c r="J56" s="53">
        <f>LSUBOS!J56+LSUBR!J56+LSUS!J56+LSUA!J56+UNO!J56+LSUE!J56+LSULaw!J56+LSUAg!J56+Penn!J56+EAConway!J56+HPLong!J56+HSCNO!J56+HSCS!J56</f>
        <v>15820189</v>
      </c>
      <c r="K56" s="579">
        <f t="shared" si="13"/>
        <v>1</v>
      </c>
      <c r="L56" s="577">
        <f t="shared" si="15"/>
        <v>15820189</v>
      </c>
      <c r="M56" s="581">
        <f>IF(ISBLANK(L56),"  ",IF(L74&gt;0,L56/L74,IF(L56&gt;0,1,0)))</f>
        <v>6.1163222191860838E-3</v>
      </c>
      <c r="N56" s="35"/>
    </row>
    <row r="57" spans="1:14" s="11" customFormat="1" ht="44.25">
      <c r="A57" s="89" t="s">
        <v>55</v>
      </c>
      <c r="B57" s="9">
        <f>LSUBOS!B57+LSUBR!B57+LSUS!B57+LSUA!B57+UNO!B57+LSUE!B57+LSULaw!B57+LSUAg!B57+Penn!B57+EAConway!B57+HPLong!B57+HSCNO!B57+HSCS!B57</f>
        <v>16719046.279999999</v>
      </c>
      <c r="C57" s="563">
        <f t="shared" si="0"/>
        <v>0.15808891516417703</v>
      </c>
      <c r="D57" s="53">
        <f>LSUBOS!D57+LSUBR!D57+LSUS!D57+LSUA!D57+UNO!D57+LSUE!D57+LSULaw!D57+LSUAg!D57+Penn!D57+EAConway!D57+HPLong!D57+HSCNO!D57+HSCS!D57</f>
        <v>89038187</v>
      </c>
      <c r="E57" s="579">
        <f t="shared" si="11"/>
        <v>0.841911084835823</v>
      </c>
      <c r="F57" s="577">
        <f t="shared" si="14"/>
        <v>105757233.28</v>
      </c>
      <c r="G57" s="581">
        <f>IF(ISBLANK(F57),"  ",IF(F74&gt;0,F57/F74,IF(F57&gt;0,1,0)))</f>
        <v>3.9504247936719167E-2</v>
      </c>
      <c r="H57" s="9">
        <f>LSUBOS!H57+LSUBR!H57+LSUS!H57+LSUA!H57+UNO!H57+LSUE!H57+LSULaw!H57+LSUAg!H57+Penn!H57+EAConway!H57+HPLong!H57+HSCNO!H57+HSCS!H57</f>
        <v>18006313</v>
      </c>
      <c r="I57" s="563">
        <f t="shared" si="12"/>
        <v>0.18164398669843582</v>
      </c>
      <c r="J57" s="53">
        <f>LSUBOS!J57+LSUBR!J57+LSUS!J57+LSUA!J57+UNO!J57+LSUE!J57+LSULaw!J57+LSUAg!J57+Penn!J57+EAConway!J57+HPLong!J57+HSCNO!J57+HSCS!J57</f>
        <v>81123382</v>
      </c>
      <c r="K57" s="579">
        <f t="shared" si="13"/>
        <v>0.81835601330156416</v>
      </c>
      <c r="L57" s="577">
        <f t="shared" si="15"/>
        <v>99129695</v>
      </c>
      <c r="M57" s="581">
        <f>IF(ISBLANK(L57),"  ",IF(L74&gt;0,L57/L74,IF(L57&gt;0,1,0)))</f>
        <v>3.832502608594876E-2</v>
      </c>
      <c r="N57" s="35"/>
    </row>
    <row r="58" spans="1:14" s="11" customFormat="1" ht="44.25">
      <c r="A58" s="601" t="s">
        <v>56</v>
      </c>
      <c r="B58" s="9">
        <f>LSUBOS!B58+LSUBR!B58+LSUS!B58+LSUA!B58+UNO!B58+LSUE!B58+LSULaw!B58+LSUAg!B58+Penn!B58+EAConway!B58+HPLong!B58+HSCNO!B58+HSCS!B58</f>
        <v>0</v>
      </c>
      <c r="C58" s="563">
        <f t="shared" si="0"/>
        <v>0</v>
      </c>
      <c r="D58" s="53">
        <f>LSUBOS!D58+LSUBR!D58+LSUS!D58+LSUA!D58+UNO!D58+LSUE!D58+LSULaw!D58+LSUAg!D58+Penn!D58+EAConway!D58+HPLong!D58+HSCNO!D58+HSCS!D58</f>
        <v>168494281.74000001</v>
      </c>
      <c r="E58" s="579">
        <f t="shared" si="11"/>
        <v>1</v>
      </c>
      <c r="F58" s="596">
        <f t="shared" si="14"/>
        <v>168494281.74000001</v>
      </c>
      <c r="G58" s="581">
        <f>IF(ISBLANK(F58),"  ",IF(F74&gt;0,F58/F74,IF(F58&gt;0,1,0)))</f>
        <v>6.2938861724507217E-2</v>
      </c>
      <c r="H58" s="9">
        <f>LSUBOS!H58+LSUBR!H58+LSUS!H58+LSUA!H58+UNO!H58+LSUE!H58+LSULaw!H58+LSUAg!H58+Penn!H58+EAConway!H58+HPLong!H58+HSCNO!H58+HSCS!H58</f>
        <v>0</v>
      </c>
      <c r="I58" s="563">
        <f t="shared" si="12"/>
        <v>0</v>
      </c>
      <c r="J58" s="53">
        <f>LSUBOS!J58+LSUBR!J58+LSUS!J58+LSUA!J58+UNO!J58+LSUE!J58+LSULaw!J58+LSUAg!J58+Penn!J58+EAConway!J58+HPLong!J58+HSCNO!J58+HSCS!J58</f>
        <v>167085139</v>
      </c>
      <c r="K58" s="579">
        <f t="shared" si="13"/>
        <v>1</v>
      </c>
      <c r="L58" s="596">
        <f t="shared" si="15"/>
        <v>167085139</v>
      </c>
      <c r="M58" s="581">
        <f>IF(ISBLANK(L58),"  ",IF(L74&gt;0,L58/L74,IF(L58&gt;0,1,0)))</f>
        <v>6.4597619419179839E-2</v>
      </c>
      <c r="N58" s="35"/>
    </row>
    <row r="59" spans="1:14" s="11" customFormat="1" ht="44.25">
      <c r="A59" s="112" t="s">
        <v>57</v>
      </c>
      <c r="B59" s="9">
        <f>LSUBOS!B59+LSUBR!B59+LSUS!B59+LSUA!B59+UNO!B59+LSUE!B59+LSULaw!B59+LSUAg!B59+Penn!B59+EAConway!B59+HPLong!B59+HSCNO!B59+HSCS!B59</f>
        <v>0</v>
      </c>
      <c r="C59" s="563">
        <f t="shared" si="0"/>
        <v>0</v>
      </c>
      <c r="D59" s="53">
        <f>LSUBOS!D59+LSUBR!D59+LSUS!D59+LSUA!D59+UNO!D59+LSUE!D59+LSULaw!D59+LSUAg!D59+Penn!D59+EAConway!D59+HPLong!D59+HSCNO!D59+HSCS!D59</f>
        <v>0</v>
      </c>
      <c r="E59" s="579">
        <f t="shared" si="11"/>
        <v>0</v>
      </c>
      <c r="F59" s="577">
        <f t="shared" si="14"/>
        <v>0</v>
      </c>
      <c r="G59" s="581">
        <f>IF(ISBLANK(F59),"  ",IF(F74&gt;0,F59/F74,IF(F59&gt;0,1,0)))</f>
        <v>0</v>
      </c>
      <c r="H59" s="9">
        <f>LSUBOS!H59+LSUBR!H59+LSUS!H59+LSUA!H59+UNO!H59+LSUE!H59+LSULaw!H59+LSUAg!H59+Penn!H59+EAConway!H59+HPLong!H59+HSCNO!H59+HSCS!H59</f>
        <v>0</v>
      </c>
      <c r="I59" s="563">
        <f t="shared" si="12"/>
        <v>0</v>
      </c>
      <c r="J59" s="53">
        <f>LSUBOS!J59+LSUBR!J59+LSUS!J59+LSUA!J59+UNO!J59+LSUE!J59+LSULaw!J59+LSUAg!J59+Penn!J59+EAConway!J59+HPLong!J59+HSCNO!J59+HSCS!J59</f>
        <v>0</v>
      </c>
      <c r="K59" s="579">
        <f t="shared" si="13"/>
        <v>0</v>
      </c>
      <c r="L59" s="577">
        <f t="shared" si="15"/>
        <v>0</v>
      </c>
      <c r="M59" s="581">
        <f>IF(ISBLANK(L59),"  ",IF(L74&gt;0,L59/L74,IF(L59&gt;0,1,0)))</f>
        <v>0</v>
      </c>
      <c r="N59" s="35"/>
    </row>
    <row r="60" spans="1:14" s="11" customFormat="1" ht="44.25">
      <c r="A60" s="112" t="s">
        <v>58</v>
      </c>
      <c r="B60" s="9">
        <f>LSUBOS!B60+LSUBR!B60+LSUS!B60+LSUA!B60+UNO!B60+LSUE!B60+LSULaw!B60+LSUAg!B60+Penn!B60+EAConway!B60+HPLong!B60+HSCNO!B60+HSCS!B60</f>
        <v>0</v>
      </c>
      <c r="C60" s="563">
        <f t="shared" si="0"/>
        <v>0</v>
      </c>
      <c r="D60" s="53">
        <f>LSUBOS!D60+LSUBR!D60+LSUS!D60+LSUA!D60+UNO!D60+LSUE!D60+LSULaw!D60+LSUAg!D60+Penn!D60+EAConway!D60+HPLong!D60+HSCNO!D60+HSCS!D60</f>
        <v>96190990</v>
      </c>
      <c r="E60" s="579">
        <f t="shared" si="11"/>
        <v>1</v>
      </c>
      <c r="F60" s="577">
        <f t="shared" si="14"/>
        <v>96190990</v>
      </c>
      <c r="G60" s="581">
        <f>IF(ISBLANK(F60),"  ",IF(F74&gt;0,F60/F74,IF(F60&gt;0,1,0)))</f>
        <v>3.5930901370857742E-2</v>
      </c>
      <c r="H60" s="9">
        <f>LSUBOS!H60+LSUBR!H60+LSUS!H60+LSUA!H60+UNO!H60+LSUE!H60+LSULaw!H60+LSUAg!H60+Penn!H60+EAConway!H60+HPLong!H60+HSCNO!H60+HSCS!H60</f>
        <v>0</v>
      </c>
      <c r="I60" s="563">
        <f t="shared" si="12"/>
        <v>0</v>
      </c>
      <c r="J60" s="53">
        <f>LSUBOS!J60+LSUBR!J60+LSUS!J60+LSUA!J60+UNO!J60+LSUE!J60+LSULaw!J60+LSUAg!J60+Penn!J60+EAConway!J60+HPLong!J60+HSCNO!J60+HSCS!J60</f>
        <v>91574666</v>
      </c>
      <c r="K60" s="579">
        <f t="shared" si="13"/>
        <v>1</v>
      </c>
      <c r="L60" s="577">
        <f t="shared" si="15"/>
        <v>91574666</v>
      </c>
      <c r="M60" s="581">
        <f>IF(ISBLANK(L60),"  ",IF(L74&gt;0,L60/L74,IF(L60&gt;0,1,0)))</f>
        <v>3.5404138621248103E-2</v>
      </c>
      <c r="N60" s="35"/>
    </row>
    <row r="61" spans="1:14" s="11" customFormat="1" ht="44.25">
      <c r="A61" s="113" t="s">
        <v>59</v>
      </c>
      <c r="B61" s="9">
        <f>LSUBOS!B61+LSUBR!B61+LSUS!B61+LSUA!B61+UNO!B61+LSUE!B61+LSULaw!B61+LSUAg!B61+Penn!B61+EAConway!B61+HPLong!B61+HSCNO!B61+HSCS!B61</f>
        <v>0</v>
      </c>
      <c r="C61" s="563">
        <f t="shared" si="0"/>
        <v>0</v>
      </c>
      <c r="D61" s="53">
        <f>LSUBOS!D61+LSUBR!D61+LSUS!D61+LSUA!D61+UNO!D61+LSUE!D61+LSULaw!D61+LSUAg!D61+Penn!D61+EAConway!D61+HPLong!D61+HSCNO!D61+HSCS!D61</f>
        <v>131713236</v>
      </c>
      <c r="E61" s="579">
        <f t="shared" si="11"/>
        <v>1</v>
      </c>
      <c r="F61" s="577">
        <f t="shared" si="14"/>
        <v>131713236</v>
      </c>
      <c r="G61" s="581">
        <f>IF(ISBLANK(F61),"  ",IF(F74&gt;0,F61/F74,IF(F61&gt;0,1,0)))</f>
        <v>4.919977735911138E-2</v>
      </c>
      <c r="H61" s="9">
        <f>LSUBOS!H61+LSUBR!H61+LSUS!H61+LSUA!H61+UNO!H61+LSUE!H61+LSULaw!H61+LSUAg!H61+Penn!H61+EAConway!H61+HPLong!H61+HSCNO!H61+HSCS!H61</f>
        <v>0</v>
      </c>
      <c r="I61" s="563">
        <f t="shared" si="12"/>
        <v>0</v>
      </c>
      <c r="J61" s="53">
        <f>LSUBOS!J61+LSUBR!J61+LSUS!J61+LSUA!J61+UNO!J61+LSUE!J61+LSULaw!J61+LSUAg!J61+Penn!J61+EAConway!J61+HPLong!J61+HSCNO!J61+HSCS!J61</f>
        <v>133055227</v>
      </c>
      <c r="K61" s="579">
        <f t="shared" si="13"/>
        <v>1</v>
      </c>
      <c r="L61" s="577">
        <f t="shared" si="15"/>
        <v>133055227</v>
      </c>
      <c r="M61" s="581">
        <f>IF(ISBLANK(L61),"  ",IF(L74&gt;0,L61/L74,IF(L61&gt;0,1,0)))</f>
        <v>5.1441145316212598E-2</v>
      </c>
      <c r="N61" s="35"/>
    </row>
    <row r="62" spans="1:14" s="11" customFormat="1" ht="44.25">
      <c r="A62" s="113" t="s">
        <v>60</v>
      </c>
      <c r="B62" s="9">
        <f>LSUBOS!B62+LSUBR!B62+LSUS!B62+LSUA!B62+UNO!B62+LSUE!B62+LSULaw!B62+LSUAg!B62+Penn!B62+EAConway!B62+HPLong!B62+HSCNO!B62+HSCS!B62</f>
        <v>0</v>
      </c>
      <c r="C62" s="563">
        <f t="shared" si="0"/>
        <v>0</v>
      </c>
      <c r="D62" s="53">
        <f>LSUBOS!D62+LSUBR!D62+LSUS!D62+LSUA!D62+UNO!D62+LSUE!D62+LSULaw!D62+LSUAg!D62+Penn!D62+EAConway!D62+HPLong!D62+HSCNO!D62+HSCS!D62</f>
        <v>6313496</v>
      </c>
      <c r="E62" s="579">
        <f t="shared" si="11"/>
        <v>1</v>
      </c>
      <c r="F62" s="577">
        <f t="shared" si="14"/>
        <v>6313496</v>
      </c>
      <c r="G62" s="581">
        <f>IF(ISBLANK(F62),"  ",IF(F74&gt;0,F62/F74,IF(F62&gt;0,1,0)))</f>
        <v>2.3583248501892421E-3</v>
      </c>
      <c r="H62" s="9">
        <f>LSUBOS!H62+LSUBR!H62+LSUS!H62+LSUA!H62+UNO!H62+LSUE!H62+LSULaw!H62+LSUAg!H62+Penn!H62+EAConway!H62+HPLong!H62+HSCNO!H62+HSCS!H62</f>
        <v>0</v>
      </c>
      <c r="I62" s="563">
        <f t="shared" si="12"/>
        <v>0</v>
      </c>
      <c r="J62" s="53">
        <f>LSUBOS!J62+LSUBR!J62+LSUS!J62+LSUA!J62+UNO!J62+LSUE!J62+LSULaw!J62+LSUAg!J62+Penn!J62+EAConway!J62+HPLong!J62+HSCNO!J62+HSCS!J62</f>
        <v>3922078</v>
      </c>
      <c r="K62" s="579">
        <f t="shared" si="13"/>
        <v>1</v>
      </c>
      <c r="L62" s="577">
        <f t="shared" si="15"/>
        <v>3922078</v>
      </c>
      <c r="M62" s="581">
        <f>IF(ISBLANK(L62),"  ",IF(L74&gt;0,L62/L74,IF(L62&gt;0,1,0)))</f>
        <v>1.5163341485225565E-3</v>
      </c>
      <c r="N62" s="35"/>
    </row>
    <row r="63" spans="1:14" s="11" customFormat="1" ht="44.25">
      <c r="A63" s="89" t="s">
        <v>61</v>
      </c>
      <c r="B63" s="9">
        <f>LSUBOS!B63+LSUBR!B63+LSUS!B63+LSUA!B63+UNO!B63+LSUE!B63+LSULaw!B63+LSUAg!B63+Penn!B63+EAConway!B63+HPLong!B63+HSCNO!B63+HSCS!B63</f>
        <v>0</v>
      </c>
      <c r="C63" s="563">
        <f t="shared" si="0"/>
        <v>0</v>
      </c>
      <c r="D63" s="53">
        <f>LSUBOS!D63+LSUBR!D63+LSUS!D63+LSUA!D63+UNO!D63+LSUE!D63+LSULaw!D63+LSUAg!D63+Penn!D63+EAConway!D63+HPLong!D63+HSCNO!D63+HSCS!D63</f>
        <v>245551592.43000001</v>
      </c>
      <c r="E63" s="579">
        <f t="shared" si="11"/>
        <v>1</v>
      </c>
      <c r="F63" s="577">
        <f t="shared" si="14"/>
        <v>245551592.43000001</v>
      </c>
      <c r="G63" s="581">
        <f>IF(ISBLANK(F63),"  ",IF(F74&gt;0,F63/F74,IF(F63&gt;0,1,0)))</f>
        <v>9.1722624427291871E-2</v>
      </c>
      <c r="H63" s="9">
        <f>LSUBOS!H63+LSUBR!H63+LSUS!H63+LSUA!H63+UNO!H63+LSUE!H63+LSULaw!H63+LSUAg!H63+Penn!H63+EAConway!H63+HPLong!H63+HSCNO!H63+HSCS!H63</f>
        <v>0</v>
      </c>
      <c r="I63" s="563">
        <f t="shared" si="12"/>
        <v>0</v>
      </c>
      <c r="J63" s="53">
        <f>LSUBOS!J63+LSUBR!J63+LSUS!J63+LSUA!J63+UNO!J63+LSUE!J63+LSULaw!J63+LSUAg!J63+Penn!J63+EAConway!J63+HPLong!J63+HSCNO!J63+HSCS!J63</f>
        <v>229681748</v>
      </c>
      <c r="K63" s="579">
        <f t="shared" si="13"/>
        <v>1</v>
      </c>
      <c r="L63" s="577">
        <f t="shared" si="15"/>
        <v>229681748</v>
      </c>
      <c r="M63" s="581">
        <f>IF(ISBLANK(L63),"  ",IF(L74&gt;0,L63/L74,IF(L63&gt;0,1,0)))</f>
        <v>8.8798406810051314E-2</v>
      </c>
      <c r="N63" s="35"/>
    </row>
    <row r="64" spans="1:14" s="11" customFormat="1" ht="44.25">
      <c r="A64" s="601" t="s">
        <v>62</v>
      </c>
      <c r="B64" s="9">
        <f>LSUBOS!B64+LSUBR!B64+LSUS!B64+LSUA!B64+UNO!B64+LSUE!B64+LSULaw!B64+LSUAg!B64+Penn!B64+EAConway!B64+HPLong!B64+HSCNO!B64+HSCS!B64</f>
        <v>12683039.949999999</v>
      </c>
      <c r="C64" s="563">
        <f t="shared" si="0"/>
        <v>0.11464857444616311</v>
      </c>
      <c r="D64" s="53">
        <f>LSUBOS!D64+LSUBR!D64+LSUS!D64+LSUA!D64+UNO!D64+LSUE!D64+LSULaw!D64+LSUAg!D64+Penn!D64+EAConway!D64+HPLong!D64+HSCNO!D64+HSCS!D64</f>
        <v>97942321.170000002</v>
      </c>
      <c r="E64" s="579">
        <f t="shared" si="11"/>
        <v>0.88535142555383683</v>
      </c>
      <c r="F64" s="577">
        <f t="shared" si="14"/>
        <v>110625361.12</v>
      </c>
      <c r="G64" s="581">
        <f>IF(ISBLANK(F64),"  ",IF(F74&gt;0,F64/F74,IF(F64&gt;0,1,0)))</f>
        <v>4.1322674187241872E-2</v>
      </c>
      <c r="H64" s="9">
        <f>LSUBOS!H64+LSUBR!H64+LSUS!H64+LSUA!H64+UNO!H64+LSUE!H64+LSULaw!H64+LSUAg!H64+Penn!H64+EAConway!H64+HPLong!H64+HSCNO!H64+HSCS!H64</f>
        <v>68079864</v>
      </c>
      <c r="I64" s="563">
        <f t="shared" si="12"/>
        <v>0.46391049742829132</v>
      </c>
      <c r="J64" s="53">
        <f>LSUBOS!J64+LSUBR!J64+LSUS!J64+LSUA!J64+UNO!J64+LSUE!J64+LSULaw!J64+LSUAg!J64+Penn!J64+EAConway!J64+HPLong!J64+HSCNO!J64+HSCS!J64</f>
        <v>78672288.359999999</v>
      </c>
      <c r="K64" s="579">
        <f t="shared" si="13"/>
        <v>0.53608950257170862</v>
      </c>
      <c r="L64" s="577">
        <f t="shared" si="15"/>
        <v>146752152.36000001</v>
      </c>
      <c r="M64" s="581">
        <f>IF(ISBLANK(L64),"  ",IF(L74&gt;0,L64/L74,IF(L64&gt;0,1,0)))</f>
        <v>5.6736581983492712E-2</v>
      </c>
      <c r="N64" s="35"/>
    </row>
    <row r="65" spans="1:14" s="85" customFormat="1" ht="45">
      <c r="A65" s="114" t="s">
        <v>63</v>
      </c>
      <c r="B65" s="602">
        <f>B64+B63+B62+B61+B60+B59+B58+B57+B56+B55+B54</f>
        <v>421802832.88</v>
      </c>
      <c r="C65" s="567">
        <f t="shared" si="0"/>
        <v>0.32271416776306383</v>
      </c>
      <c r="D65" s="603">
        <f>D64+D63+D62+D61+D60+D59+D58+D57+D56+D55+D54</f>
        <v>885244935.75</v>
      </c>
      <c r="E65" s="599">
        <f t="shared" si="11"/>
        <v>0.67728583223693628</v>
      </c>
      <c r="F65" s="602">
        <f>F64+F63+F62+F61+F60+F59+F58+F57+F56+F55+F54</f>
        <v>1307047768.6299999</v>
      </c>
      <c r="G65" s="598">
        <f>IF(ISBLANK(F65),"  ",IF(F74&gt;0,F65/F74,IF(F65&gt;0,1,0)))</f>
        <v>0.48823080479413106</v>
      </c>
      <c r="H65" s="602">
        <f>H64+H63+H62+H61+H60+H59+H58+H57+H56+H55+H54</f>
        <v>517252768</v>
      </c>
      <c r="I65" s="567">
        <f t="shared" si="12"/>
        <v>0.38289988796713176</v>
      </c>
      <c r="J65" s="603">
        <f>J64+J63+J62+J61+J60+J59+J58+J57+J56+J55+J54</f>
        <v>833629758.36000001</v>
      </c>
      <c r="K65" s="599">
        <f t="shared" si="13"/>
        <v>0.61710011203286808</v>
      </c>
      <c r="L65" s="602">
        <f>L64+L63+L62+L61+L60+L59+L58+L57+L56+L55+L54</f>
        <v>1350882526.3600001</v>
      </c>
      <c r="M65" s="598">
        <f>IF(ISBLANK(L65),"  ",IF(L74&gt;0,L65/L74,IF(L65&gt;0,1,0)))</f>
        <v>0.522271435030637</v>
      </c>
      <c r="N65" s="84"/>
    </row>
    <row r="66" spans="1:14" s="11" customFormat="1" ht="45">
      <c r="A66" s="24" t="s">
        <v>64</v>
      </c>
      <c r="B66" s="582"/>
      <c r="C66" s="591" t="s">
        <v>4</v>
      </c>
      <c r="D66" s="587"/>
      <c r="E66" s="592" t="s">
        <v>4</v>
      </c>
      <c r="F66" s="577"/>
      <c r="G66" s="593" t="s">
        <v>4</v>
      </c>
      <c r="H66" s="582"/>
      <c r="I66" s="591" t="s">
        <v>4</v>
      </c>
      <c r="J66" s="587"/>
      <c r="K66" s="592" t="s">
        <v>4</v>
      </c>
      <c r="L66" s="577"/>
      <c r="M66" s="593" t="s">
        <v>4</v>
      </c>
    </row>
    <row r="67" spans="1:14" s="11" customFormat="1" ht="44.25">
      <c r="A67" s="115" t="s">
        <v>65</v>
      </c>
      <c r="B67" s="9">
        <f>LSUBOS!B67+LSUBR!B67+LSUS!B67+LSUA!B67+UNO!B67+LSUE!B67+LSULaw!B67+LSUAg!B67+Penn!B67+EAConway!B67+HPLong!B67+HSCNO!B67+HSCS!B67</f>
        <v>0</v>
      </c>
      <c r="C67" s="52">
        <f t="shared" si="0"/>
        <v>0</v>
      </c>
      <c r="D67" s="53">
        <f>LSUBOS!D67+LSUBR!D67+LSUS!D67+LSUA!D67+UNO!D67+LSUE!D67+LSULaw!D67+LSUAg!D67+Penn!D67+EAConway!D67+HPLong!D67+HSCNO!D67+HSCS!D67</f>
        <v>0</v>
      </c>
      <c r="E67" s="54">
        <f>IF(ISBLANK(D67),"  ",IF(F67&gt;0,D67/F67,IF(D67&gt;0,1,0)))</f>
        <v>0</v>
      </c>
      <c r="F67" s="69">
        <f>D67+B67</f>
        <v>0</v>
      </c>
      <c r="G67" s="56">
        <f>IF(ISBLANK(F67),"  ",IF(F74&gt;0,F67/F74,IF(F67&gt;0,1,0)))</f>
        <v>0</v>
      </c>
      <c r="H67" s="9">
        <f>LSUBOS!H67+LSUBR!H67+LSUS!H67+LSUA!H67+UNO!H67+LSUE!H67+LSULaw!H67+LSUAg!H67+Penn!H67+EAConway!H67+HPLong!H67+HSCNO!H67+HSCS!H67</f>
        <v>0</v>
      </c>
      <c r="I67" s="52">
        <f>IF(ISBLANK(H67),"  ",IF(L67&gt;0,H67/L67,IF(H67&gt;0,1,0)))</f>
        <v>0</v>
      </c>
      <c r="J67" s="53">
        <f>LSUBOS!J67+LSUBR!J67+LSUS!J67+LSUA!J67+UNO!J67+LSUE!J67+LSULaw!J67+LSUAg!J67+Penn!J67+EAConway!J67+HPLong!J67+HSCNO!J67+HSCS!J67</f>
        <v>0</v>
      </c>
      <c r="K67" s="54">
        <f>IF(ISBLANK(J67),"  ",IF(L67&gt;0,J67/L67,IF(J67&gt;0,1,0)))</f>
        <v>0</v>
      </c>
      <c r="L67" s="69">
        <f>J67+H67</f>
        <v>0</v>
      </c>
      <c r="M67" s="56">
        <f>IF(ISBLANK(L67),"  ",IF(L74&gt;0,L67/L74,IF(L67&gt;0,1,0)))</f>
        <v>0</v>
      </c>
    </row>
    <row r="68" spans="1:14" s="11" customFormat="1" ht="44.25">
      <c r="A68" s="574" t="s">
        <v>66</v>
      </c>
      <c r="B68" s="9">
        <f>LSUBOS!B68+LSUBR!B68+LSUS!B68+LSUA!B68+UNO!B68+LSUE!B68+LSULaw!B68+LSUAg!B68+Penn!B68+EAConway!B68+HPLong!B68+HSCNO!B68+HSCS!B68</f>
        <v>69692481.799999997</v>
      </c>
      <c r="C68" s="563">
        <f t="shared" si="0"/>
        <v>1</v>
      </c>
      <c r="D68" s="53">
        <f>LSUBOS!D68+LSUBR!D68+LSUS!D68+LSUA!D68+UNO!D68+LSUE!D68+LSULaw!D68+LSUAg!D68+Penn!D68+EAConway!D68+HPLong!D68+HSCNO!D68+HSCS!D68</f>
        <v>0</v>
      </c>
      <c r="E68" s="579">
        <f>IF(ISBLANK(D68),"  ",IF(F68&gt;0,D68/F68,IF(D68&gt;0,1,0)))</f>
        <v>0</v>
      </c>
      <c r="F68" s="577">
        <f>D68+B68</f>
        <v>69692481.799999997</v>
      </c>
      <c r="G68" s="581">
        <f>IF(ISBLANK(F68),"  ",IF(F74&gt;0,F68/F74,IF(F68&gt;0,1,0)))</f>
        <v>2.603272603646244E-2</v>
      </c>
      <c r="H68" s="9">
        <f>LSUBOS!H68+LSUBR!H68+LSUS!H68+LSUA!H68+UNO!H68+LSUE!H68+LSULaw!H68+LSUAg!H68+Penn!H68+EAConway!H68+HPLong!H68+HSCNO!H68+HSCS!H68</f>
        <v>70564866</v>
      </c>
      <c r="I68" s="563">
        <f>IF(ISBLANK(H68),"  ",IF(L68&gt;0,H68/L68,IF(H68&gt;0,1,0)))</f>
        <v>1</v>
      </c>
      <c r="J68" s="53">
        <f>LSUBOS!J68+LSUBR!J68+LSUS!J68+LSUA!J68+UNO!J68+LSUE!J68+LSULaw!J68+LSUAg!J68+Penn!J68+EAConway!J68+HPLong!J68+HSCNO!J68+HSCS!J68</f>
        <v>0</v>
      </c>
      <c r="K68" s="579">
        <f>IF(ISBLANK(J68),"  ",IF(L68&gt;0,J68/L68,IF(J68&gt;0,1,0)))</f>
        <v>0</v>
      </c>
      <c r="L68" s="577">
        <f>J68+H68</f>
        <v>70564866</v>
      </c>
      <c r="M68" s="581">
        <f>IF(ISBLANK(L68),"  ",IF(L74&gt;0,L68/L74,IF(L68&gt;0,1,0)))</f>
        <v>2.7281434994846688E-2</v>
      </c>
    </row>
    <row r="69" spans="1:14" s="11" customFormat="1" ht="45">
      <c r="A69" s="619" t="s">
        <v>67</v>
      </c>
      <c r="B69" s="582"/>
      <c r="C69" s="591" t="s">
        <v>4</v>
      </c>
      <c r="D69" s="587"/>
      <c r="E69" s="592" t="s">
        <v>4</v>
      </c>
      <c r="F69" s="577"/>
      <c r="G69" s="593" t="s">
        <v>4</v>
      </c>
      <c r="H69" s="582"/>
      <c r="I69" s="591" t="s">
        <v>4</v>
      </c>
      <c r="J69" s="587"/>
      <c r="K69" s="592" t="s">
        <v>4</v>
      </c>
      <c r="L69" s="577"/>
      <c r="M69" s="593" t="s">
        <v>4</v>
      </c>
    </row>
    <row r="70" spans="1:14" s="11" customFormat="1" ht="44.25">
      <c r="A70" s="89" t="s">
        <v>68</v>
      </c>
      <c r="B70" s="9">
        <f>LSUBOS!B70+LSUBR!B70+LSUS!B70+LSUA!B70+UNO!B70+LSUE!B70+LSULaw!B70+LSUAg!B70+Penn!B70+EAConway!B70+HPLong!B70+HSCNO!B70+HSCS!B70</f>
        <v>0</v>
      </c>
      <c r="C70" s="52">
        <f t="shared" si="0"/>
        <v>0</v>
      </c>
      <c r="D70" s="53">
        <f>LSUBOS!D70+LSUBR!D70+LSUS!D70+LSUA!D70+UNO!D70+LSUE!D70+LSULaw!D70+LSUAg!D70+Penn!D70+EAConway!D70+HPLong!D70+HSCNO!D70+HSCS!D70</f>
        <v>49298842</v>
      </c>
      <c r="E70" s="54">
        <f>IF(ISBLANK(D70),"  ",IF(F70&gt;0,D70/F70,IF(D70&gt;0,1,0)))</f>
        <v>1</v>
      </c>
      <c r="F70" s="69">
        <f>D70+B70</f>
        <v>49298842</v>
      </c>
      <c r="G70" s="56">
        <f>IF(ISBLANK(F70),"  ",IF(F74&gt;0,F70/F74,IF(F70&gt;0,1,0)))</f>
        <v>1.841494540808343E-2</v>
      </c>
      <c r="H70" s="9">
        <f>LSUBOS!H70+LSUBR!H70+LSUS!H70+LSUA!H70+UNO!H70+LSUE!H70+LSULaw!H70+LSUAg!H70+Penn!H70+EAConway!H70+HPLong!H70+HSCNO!H70+HSCS!H70</f>
        <v>0</v>
      </c>
      <c r="I70" s="52">
        <f>IF(ISBLANK(H70),"  ",IF(L70&gt;0,H70/L70,IF(H70&gt;0,1,0)))</f>
        <v>0</v>
      </c>
      <c r="J70" s="53">
        <f>LSUBOS!J70+LSUBR!J70+LSUS!J70+LSUA!J70+UNO!J70+LSUE!J70+LSULaw!J70+LSUAg!J70+Penn!J70+EAConway!J70+HPLong!J70+HSCNO!J70+HSCS!J70</f>
        <v>47889116</v>
      </c>
      <c r="K70" s="54">
        <f>IF(ISBLANK(J70),"  ",IF(L70&gt;0,J70/L70,IF(J70&gt;0,1,0)))</f>
        <v>1</v>
      </c>
      <c r="L70" s="69">
        <f>J70+H70</f>
        <v>47889116</v>
      </c>
      <c r="M70" s="56">
        <f>IF(ISBLANK(L70),"  ",IF(L74&gt;0,L70/L74,IF(L70&gt;0,1,0)))</f>
        <v>1.8514650125101527E-2</v>
      </c>
    </row>
    <row r="71" spans="1:14" s="11" customFormat="1" ht="44.25">
      <c r="A71" s="574" t="s">
        <v>69</v>
      </c>
      <c r="B71" s="9">
        <f>LSUBOS!B71+LSUBR!B71+LSUS!B71+LSUA!B71+UNO!B71+LSUE!B71+LSULaw!B71+LSUAg!B71+Penn!B71+EAConway!B71+HPLong!B71+HSCNO!B71+HSCS!B71</f>
        <v>11267034</v>
      </c>
      <c r="C71" s="563">
        <f t="shared" si="0"/>
        <v>6.3347024447060765E-2</v>
      </c>
      <c r="D71" s="53">
        <f>LSUBOS!D71+LSUBR!D71+LSUS!D71+LSUA!D71+UNO!D71+LSUE!D71+LSULaw!D71+LSUAg!D71+Penn!D71+EAConway!D71+HPLong!D71+HSCNO!D71+HSCS!D71</f>
        <v>166595053.42000002</v>
      </c>
      <c r="E71" s="579">
        <f>IF(ISBLANK(D71),"  ",IF(F71&gt;0,D71/F71,IF(D71&gt;0,1,0)))</f>
        <v>0.93665297555293925</v>
      </c>
      <c r="F71" s="577">
        <f>D71+B71</f>
        <v>177862087.42000002</v>
      </c>
      <c r="G71" s="581">
        <f>IF(ISBLANK(F71),"  ",IF(F74&gt;0,F71/F74,IF(F71&gt;0,1,0)))</f>
        <v>6.6438084489024371E-2</v>
      </c>
      <c r="H71" s="9">
        <f>LSUBOS!H71+LSUBR!H71+LSUS!H71+LSUA!H71+UNO!H71+LSUE!H71+LSULaw!H71+LSUAg!H71+Penn!H71+EAConway!H71+HPLong!H71+HSCNO!H71+HSCS!H71</f>
        <v>13018275</v>
      </c>
      <c r="I71" s="563">
        <f>IF(ISBLANK(H71),"  ",IF(L71&gt;0,H71/L71,IF(H71&gt;0,1,0)))</f>
        <v>7.436160669680382E-2</v>
      </c>
      <c r="J71" s="53">
        <f>LSUBOS!J71+LSUBR!J71+LSUS!J71+LSUA!J71+UNO!J71+LSUE!J71+LSULaw!J71+LSUAg!J71+Penn!J71+EAConway!J71+HPLong!J71+HSCNO!J71+HSCS!J71</f>
        <v>162048881</v>
      </c>
      <c r="K71" s="579">
        <f>IF(ISBLANK(J71),"  ",IF(L71&gt;0,J71/L71,IF(J71&gt;0,1,0)))</f>
        <v>0.92563839330319619</v>
      </c>
      <c r="L71" s="577">
        <f>J71+H71</f>
        <v>175067156</v>
      </c>
      <c r="M71" s="581">
        <f>IF(ISBLANK(L71),"  ",IF(L74&gt;0,L71/L74,IF(L71&gt;0,1,0)))</f>
        <v>6.7683586845423666E-2</v>
      </c>
    </row>
    <row r="72" spans="1:14" s="85" customFormat="1" ht="45">
      <c r="A72" s="600" t="s">
        <v>70</v>
      </c>
      <c r="B72" s="620">
        <f>B71+B70+B68+B67</f>
        <v>80959515.799999997</v>
      </c>
      <c r="C72" s="567">
        <f t="shared" si="0"/>
        <v>0.27272557006259351</v>
      </c>
      <c r="D72" s="607">
        <f>D71+D70+D68+D67</f>
        <v>215893895.42000002</v>
      </c>
      <c r="E72" s="599">
        <f>IF(ISBLANK(D72),"  ",IF(F72&gt;0,D72/F72,IF(D72&gt;0,1,0)))</f>
        <v>0.72727442993740643</v>
      </c>
      <c r="F72" s="621">
        <f>F71+F70+F69+F68+F67</f>
        <v>296853411.22000003</v>
      </c>
      <c r="G72" s="598">
        <f>IF(ISBLANK(F72),"  ",IF(F74&gt;0,F72/F74,IF(F72&gt;0,1,0)))</f>
        <v>0.11088575593357024</v>
      </c>
      <c r="H72" s="620">
        <f>H71+H70+H68+H67</f>
        <v>83583141</v>
      </c>
      <c r="I72" s="567">
        <f>IF(ISBLANK(H72),"  ",IF(L72&gt;0,H72/L72,IF(H72&gt;0,1,0)))</f>
        <v>0.28476021035323185</v>
      </c>
      <c r="J72" s="607">
        <f>J71+J70+J68+J67</f>
        <v>209937997</v>
      </c>
      <c r="K72" s="599">
        <f>IF(ISBLANK(J72),"  ",IF(L72&gt;0,J72/L72,IF(J72&gt;0,1,0)))</f>
        <v>0.71523978964676815</v>
      </c>
      <c r="L72" s="621">
        <f>L71+L70+L69+L68+L67</f>
        <v>293521138</v>
      </c>
      <c r="M72" s="598">
        <f>IF(ISBLANK(L72),"  ",IF(L74&gt;0,L72/L74,IF(L72&gt;0,1,0)))</f>
        <v>0.11347967196537188</v>
      </c>
    </row>
    <row r="73" spans="1:14" s="85" customFormat="1" ht="45">
      <c r="A73" s="600" t="s">
        <v>71</v>
      </c>
      <c r="B73" s="629">
        <f>LSUBOS!B73+LSUBR!B73+LSUS!B73+LSUA!B73+UNO!B73+LSUE!B73+LSULaw!B73+LSUAg!B73+Penn!B73+EAConway!B73+HPLong!B73+HSCNO!B73+HSCS!B73</f>
        <v>0</v>
      </c>
      <c r="C73" s="567">
        <f t="shared" si="0"/>
        <v>0</v>
      </c>
      <c r="D73" s="635">
        <f>LSUBOS!D73+LSUBR!D73+LSUS!D73+LSUA!D73+UNO!D73+LSUE!D73+LSULaw!D73+LSUAg!D73+Penn!D73+EAConway!D73+HPLong!D73+HSCNO!D73+HSCS!D73</f>
        <v>0</v>
      </c>
      <c r="E73" s="599">
        <f>IF(ISBLANK(D73),"  ",IF(F73&gt;0,D73/F73,IF(D73&gt;0,1,0)))</f>
        <v>0</v>
      </c>
      <c r="F73" s="129">
        <f>D73+B73</f>
        <v>0</v>
      </c>
      <c r="G73" s="598">
        <f>IF(ISBLANK(F73),"  ",IF(F75&gt;0,F73/F75,IF(F73&gt;0,1,0)))</f>
        <v>0</v>
      </c>
      <c r="H73" s="629">
        <f>LSUBOS!H73+LSUBR!H73+LSUS!H73+LSUA!H73+UNO!H73+LSUE!H73+LSULaw!H73+LSUAg!H73+Penn!H73+EAConway!H73+HPLong!H73+HSCNO!H73+HSCS!H73</f>
        <v>0</v>
      </c>
      <c r="I73" s="567">
        <f>IF(ISBLANK(H73),"  ",IF(L73&gt;0,H73/L73,IF(H73&gt;0,1,0)))</f>
        <v>0</v>
      </c>
      <c r="J73" s="635">
        <f>LSUBOS!J73+LSUBR!J73+LSUS!J73+LSUA!J73+UNO!J73+LSUE!J73+LSULaw!J73+LSUAg!J73+Penn!J73+EAConway!J73+HPLong!J73+HSCNO!J73+HSCS!J73</f>
        <v>0</v>
      </c>
      <c r="K73" s="599">
        <f>IF(ISBLANK(J73),"  ",IF(L73&gt;0,J73/L73,IF(J73&gt;0,1,0)))</f>
        <v>0</v>
      </c>
      <c r="L73" s="129">
        <f>J73+H73</f>
        <v>0</v>
      </c>
      <c r="M73" s="598">
        <f>IF(ISBLANK(L73),"  ",IF(L75&gt;0,L73/L75,IF(L73&gt;0,1,0)))</f>
        <v>0</v>
      </c>
    </row>
    <row r="74" spans="1:14" s="85" customFormat="1" ht="45.75" thickBot="1">
      <c r="A74" s="622" t="s">
        <v>72</v>
      </c>
      <c r="B74" s="120">
        <f>B72+B65+B46+B39+B47+B73</f>
        <v>1575674588.03</v>
      </c>
      <c r="C74" s="623">
        <f t="shared" si="0"/>
        <v>0.58857288208669889</v>
      </c>
      <c r="D74" s="120">
        <f>D72+D65+D46+D39+D47+D73</f>
        <v>1101435819.1700001</v>
      </c>
      <c r="E74" s="624">
        <f>IF(ISBLANK(D74),"  ",IF(F74&gt;0,D74/F74,IF(D74&gt;0,1,0)))</f>
        <v>0.41142711791330117</v>
      </c>
      <c r="F74" s="120">
        <f>F72+F65+F46+F39+F47+F73</f>
        <v>2677110407.1999998</v>
      </c>
      <c r="G74" s="625">
        <f>IF(ISBLANK(F74),"  ",IF(F74&gt;0,F74/F74,IF(F74&gt;0,1,0)))</f>
        <v>1</v>
      </c>
      <c r="H74" s="120">
        <f>H72+H65+H46+H39+H47+H73</f>
        <v>1539064822</v>
      </c>
      <c r="I74" s="623">
        <f>IF(ISBLANK(H74),"  ",IF(L74&gt;0,H74/L74,IF(H74&gt;0,1,0)))</f>
        <v>0.59502553146275783</v>
      </c>
      <c r="J74" s="120">
        <f>J72+J65+J46+J39+J47+J73</f>
        <v>1047487755.36</v>
      </c>
      <c r="K74" s="624">
        <f>IF(ISBLANK(J74),"  ",IF(L74&gt;0,J74/L74,IF(J74&gt;0,1,0)))</f>
        <v>0.40497446853724217</v>
      </c>
      <c r="L74" s="120">
        <f>L72+L65+L46+L39+L47+L73</f>
        <v>2586552577.3600001</v>
      </c>
      <c r="M74" s="625">
        <f>IF(ISBLANK(L74),"  ",IF(L74&gt;0,L74/L74,IF(L74&gt;0,1,0)))</f>
        <v>1</v>
      </c>
    </row>
    <row r="75" spans="1:14" ht="21" thickTop="1">
      <c r="A75" s="130"/>
      <c r="B75" s="131"/>
      <c r="C75" s="132"/>
      <c r="D75" s="131"/>
      <c r="E75" s="132"/>
      <c r="F75" s="131"/>
      <c r="G75" s="132"/>
      <c r="H75" s="131"/>
      <c r="I75" s="132"/>
      <c r="J75" s="131"/>
      <c r="K75" s="132"/>
      <c r="L75" s="131"/>
      <c r="M75" s="132"/>
    </row>
    <row r="76" spans="1:14" s="11" customFormat="1" ht="44.25">
      <c r="A76" s="4" t="s">
        <v>4</v>
      </c>
      <c r="B76" s="2"/>
      <c r="C76" s="4"/>
      <c r="D76" s="2"/>
      <c r="E76" s="4"/>
      <c r="F76" s="2"/>
      <c r="G76" s="4"/>
      <c r="H76" s="2"/>
      <c r="I76" s="4" t="s">
        <v>4</v>
      </c>
      <c r="J76" s="2"/>
      <c r="K76" s="4"/>
      <c r="L76" s="2"/>
      <c r="M76" s="4"/>
    </row>
    <row r="77" spans="1:14" s="11" customFormat="1" ht="44.25">
      <c r="A77" s="4" t="s">
        <v>73</v>
      </c>
      <c r="B77" s="2"/>
      <c r="C77" s="4"/>
      <c r="D77" s="2"/>
      <c r="E77" s="4"/>
      <c r="F77" s="2"/>
      <c r="G77" s="4"/>
      <c r="H77" s="2"/>
      <c r="I77" s="4"/>
      <c r="J77" s="2"/>
      <c r="K77" s="4"/>
      <c r="L77" s="2"/>
      <c r="M77" s="4"/>
    </row>
  </sheetData>
  <pageMargins left="0.28999999999999998" right="0.26" top="0.45" bottom="0.3" header="0.3" footer="0.3"/>
  <pageSetup scale="17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86"/>
  <sheetViews>
    <sheetView topLeftCell="A46" zoomScale="30" zoomScaleNormal="30" workbookViewId="0">
      <selection activeCell="H88" sqref="H88"/>
    </sheetView>
  </sheetViews>
  <sheetFormatPr defaultColWidth="12.42578125" defaultRowHeight="15"/>
  <cols>
    <col min="1" max="1" width="200.85546875" style="133" customWidth="1"/>
    <col min="2" max="2" width="56.42578125" style="134" customWidth="1"/>
    <col min="3" max="3" width="45.5703125" style="133" customWidth="1"/>
    <col min="4" max="4" width="45.5703125" style="134" customWidth="1"/>
    <col min="5" max="5" width="45.5703125" style="133" customWidth="1"/>
    <col min="6" max="6" width="45.5703125" style="134" customWidth="1"/>
    <col min="7" max="7" width="45.5703125" style="133" customWidth="1"/>
    <col min="8" max="8" width="54.7109375" style="134" customWidth="1"/>
    <col min="9" max="9" width="45.5703125" style="133" customWidth="1"/>
    <col min="10" max="10" width="45.5703125" style="134" customWidth="1"/>
    <col min="11" max="11" width="45.5703125" style="133" customWidth="1"/>
    <col min="12" max="12" width="45.5703125" style="134" customWidth="1"/>
    <col min="13" max="13" width="45.5703125" style="133" customWidth="1"/>
    <col min="14" max="256" width="12.42578125" style="133"/>
    <col min="257" max="257" width="186.7109375" style="133" customWidth="1"/>
    <col min="258" max="258" width="56.42578125" style="133" customWidth="1"/>
    <col min="259" max="263" width="45.5703125" style="133" customWidth="1"/>
    <col min="264" max="264" width="54.7109375" style="133" customWidth="1"/>
    <col min="265" max="269" width="45.5703125" style="133" customWidth="1"/>
    <col min="270" max="512" width="12.42578125" style="133"/>
    <col min="513" max="513" width="186.7109375" style="133" customWidth="1"/>
    <col min="514" max="514" width="56.42578125" style="133" customWidth="1"/>
    <col min="515" max="519" width="45.5703125" style="133" customWidth="1"/>
    <col min="520" max="520" width="54.7109375" style="133" customWidth="1"/>
    <col min="521" max="525" width="45.5703125" style="133" customWidth="1"/>
    <col min="526" max="768" width="12.42578125" style="133"/>
    <col min="769" max="769" width="186.7109375" style="133" customWidth="1"/>
    <col min="770" max="770" width="56.42578125" style="133" customWidth="1"/>
    <col min="771" max="775" width="45.5703125" style="133" customWidth="1"/>
    <col min="776" max="776" width="54.7109375" style="133" customWidth="1"/>
    <col min="777" max="781" width="45.5703125" style="133" customWidth="1"/>
    <col min="782" max="1024" width="12.42578125" style="133"/>
    <col min="1025" max="1025" width="186.7109375" style="133" customWidth="1"/>
    <col min="1026" max="1026" width="56.42578125" style="133" customWidth="1"/>
    <col min="1027" max="1031" width="45.5703125" style="133" customWidth="1"/>
    <col min="1032" max="1032" width="54.7109375" style="133" customWidth="1"/>
    <col min="1033" max="1037" width="45.5703125" style="133" customWidth="1"/>
    <col min="1038" max="1280" width="12.42578125" style="133"/>
    <col min="1281" max="1281" width="186.7109375" style="133" customWidth="1"/>
    <col min="1282" max="1282" width="56.42578125" style="133" customWidth="1"/>
    <col min="1283" max="1287" width="45.5703125" style="133" customWidth="1"/>
    <col min="1288" max="1288" width="54.7109375" style="133" customWidth="1"/>
    <col min="1289" max="1293" width="45.5703125" style="133" customWidth="1"/>
    <col min="1294" max="1536" width="12.42578125" style="133"/>
    <col min="1537" max="1537" width="186.7109375" style="133" customWidth="1"/>
    <col min="1538" max="1538" width="56.42578125" style="133" customWidth="1"/>
    <col min="1539" max="1543" width="45.5703125" style="133" customWidth="1"/>
    <col min="1544" max="1544" width="54.7109375" style="133" customWidth="1"/>
    <col min="1545" max="1549" width="45.5703125" style="133" customWidth="1"/>
    <col min="1550" max="1792" width="12.42578125" style="133"/>
    <col min="1793" max="1793" width="186.7109375" style="133" customWidth="1"/>
    <col min="1794" max="1794" width="56.42578125" style="133" customWidth="1"/>
    <col min="1795" max="1799" width="45.5703125" style="133" customWidth="1"/>
    <col min="1800" max="1800" width="54.7109375" style="133" customWidth="1"/>
    <col min="1801" max="1805" width="45.5703125" style="133" customWidth="1"/>
    <col min="1806" max="2048" width="12.42578125" style="133"/>
    <col min="2049" max="2049" width="186.7109375" style="133" customWidth="1"/>
    <col min="2050" max="2050" width="56.42578125" style="133" customWidth="1"/>
    <col min="2051" max="2055" width="45.5703125" style="133" customWidth="1"/>
    <col min="2056" max="2056" width="54.7109375" style="133" customWidth="1"/>
    <col min="2057" max="2061" width="45.5703125" style="133" customWidth="1"/>
    <col min="2062" max="2304" width="12.42578125" style="133"/>
    <col min="2305" max="2305" width="186.7109375" style="133" customWidth="1"/>
    <col min="2306" max="2306" width="56.42578125" style="133" customWidth="1"/>
    <col min="2307" max="2311" width="45.5703125" style="133" customWidth="1"/>
    <col min="2312" max="2312" width="54.7109375" style="133" customWidth="1"/>
    <col min="2313" max="2317" width="45.5703125" style="133" customWidth="1"/>
    <col min="2318" max="2560" width="12.42578125" style="133"/>
    <col min="2561" max="2561" width="186.7109375" style="133" customWidth="1"/>
    <col min="2562" max="2562" width="56.42578125" style="133" customWidth="1"/>
    <col min="2563" max="2567" width="45.5703125" style="133" customWidth="1"/>
    <col min="2568" max="2568" width="54.7109375" style="133" customWidth="1"/>
    <col min="2569" max="2573" width="45.5703125" style="133" customWidth="1"/>
    <col min="2574" max="2816" width="12.42578125" style="133"/>
    <col min="2817" max="2817" width="186.7109375" style="133" customWidth="1"/>
    <col min="2818" max="2818" width="56.42578125" style="133" customWidth="1"/>
    <col min="2819" max="2823" width="45.5703125" style="133" customWidth="1"/>
    <col min="2824" max="2824" width="54.7109375" style="133" customWidth="1"/>
    <col min="2825" max="2829" width="45.5703125" style="133" customWidth="1"/>
    <col min="2830" max="3072" width="12.42578125" style="133"/>
    <col min="3073" max="3073" width="186.7109375" style="133" customWidth="1"/>
    <col min="3074" max="3074" width="56.42578125" style="133" customWidth="1"/>
    <col min="3075" max="3079" width="45.5703125" style="133" customWidth="1"/>
    <col min="3080" max="3080" width="54.7109375" style="133" customWidth="1"/>
    <col min="3081" max="3085" width="45.5703125" style="133" customWidth="1"/>
    <col min="3086" max="3328" width="12.42578125" style="133"/>
    <col min="3329" max="3329" width="186.7109375" style="133" customWidth="1"/>
    <col min="3330" max="3330" width="56.42578125" style="133" customWidth="1"/>
    <col min="3331" max="3335" width="45.5703125" style="133" customWidth="1"/>
    <col min="3336" max="3336" width="54.7109375" style="133" customWidth="1"/>
    <col min="3337" max="3341" width="45.5703125" style="133" customWidth="1"/>
    <col min="3342" max="3584" width="12.42578125" style="133"/>
    <col min="3585" max="3585" width="186.7109375" style="133" customWidth="1"/>
    <col min="3586" max="3586" width="56.42578125" style="133" customWidth="1"/>
    <col min="3587" max="3591" width="45.5703125" style="133" customWidth="1"/>
    <col min="3592" max="3592" width="54.7109375" style="133" customWidth="1"/>
    <col min="3593" max="3597" width="45.5703125" style="133" customWidth="1"/>
    <col min="3598" max="3840" width="12.42578125" style="133"/>
    <col min="3841" max="3841" width="186.7109375" style="133" customWidth="1"/>
    <col min="3842" max="3842" width="56.42578125" style="133" customWidth="1"/>
    <col min="3843" max="3847" width="45.5703125" style="133" customWidth="1"/>
    <col min="3848" max="3848" width="54.7109375" style="133" customWidth="1"/>
    <col min="3849" max="3853" width="45.5703125" style="133" customWidth="1"/>
    <col min="3854" max="4096" width="12.42578125" style="133"/>
    <col min="4097" max="4097" width="186.7109375" style="133" customWidth="1"/>
    <col min="4098" max="4098" width="56.42578125" style="133" customWidth="1"/>
    <col min="4099" max="4103" width="45.5703125" style="133" customWidth="1"/>
    <col min="4104" max="4104" width="54.7109375" style="133" customWidth="1"/>
    <col min="4105" max="4109" width="45.5703125" style="133" customWidth="1"/>
    <col min="4110" max="4352" width="12.42578125" style="133"/>
    <col min="4353" max="4353" width="186.7109375" style="133" customWidth="1"/>
    <col min="4354" max="4354" width="56.42578125" style="133" customWidth="1"/>
    <col min="4355" max="4359" width="45.5703125" style="133" customWidth="1"/>
    <col min="4360" max="4360" width="54.7109375" style="133" customWidth="1"/>
    <col min="4361" max="4365" width="45.5703125" style="133" customWidth="1"/>
    <col min="4366" max="4608" width="12.42578125" style="133"/>
    <col min="4609" max="4609" width="186.7109375" style="133" customWidth="1"/>
    <col min="4610" max="4610" width="56.42578125" style="133" customWidth="1"/>
    <col min="4611" max="4615" width="45.5703125" style="133" customWidth="1"/>
    <col min="4616" max="4616" width="54.7109375" style="133" customWidth="1"/>
    <col min="4617" max="4621" width="45.5703125" style="133" customWidth="1"/>
    <col min="4622" max="4864" width="12.42578125" style="133"/>
    <col min="4865" max="4865" width="186.7109375" style="133" customWidth="1"/>
    <col min="4866" max="4866" width="56.42578125" style="133" customWidth="1"/>
    <col min="4867" max="4871" width="45.5703125" style="133" customWidth="1"/>
    <col min="4872" max="4872" width="54.7109375" style="133" customWidth="1"/>
    <col min="4873" max="4877" width="45.5703125" style="133" customWidth="1"/>
    <col min="4878" max="5120" width="12.42578125" style="133"/>
    <col min="5121" max="5121" width="186.7109375" style="133" customWidth="1"/>
    <col min="5122" max="5122" width="56.42578125" style="133" customWidth="1"/>
    <col min="5123" max="5127" width="45.5703125" style="133" customWidth="1"/>
    <col min="5128" max="5128" width="54.7109375" style="133" customWidth="1"/>
    <col min="5129" max="5133" width="45.5703125" style="133" customWidth="1"/>
    <col min="5134" max="5376" width="12.42578125" style="133"/>
    <col min="5377" max="5377" width="186.7109375" style="133" customWidth="1"/>
    <col min="5378" max="5378" width="56.42578125" style="133" customWidth="1"/>
    <col min="5379" max="5383" width="45.5703125" style="133" customWidth="1"/>
    <col min="5384" max="5384" width="54.7109375" style="133" customWidth="1"/>
    <col min="5385" max="5389" width="45.5703125" style="133" customWidth="1"/>
    <col min="5390" max="5632" width="12.42578125" style="133"/>
    <col min="5633" max="5633" width="186.7109375" style="133" customWidth="1"/>
    <col min="5634" max="5634" width="56.42578125" style="133" customWidth="1"/>
    <col min="5635" max="5639" width="45.5703125" style="133" customWidth="1"/>
    <col min="5640" max="5640" width="54.7109375" style="133" customWidth="1"/>
    <col min="5641" max="5645" width="45.5703125" style="133" customWidth="1"/>
    <col min="5646" max="5888" width="12.42578125" style="133"/>
    <col min="5889" max="5889" width="186.7109375" style="133" customWidth="1"/>
    <col min="5890" max="5890" width="56.42578125" style="133" customWidth="1"/>
    <col min="5891" max="5895" width="45.5703125" style="133" customWidth="1"/>
    <col min="5896" max="5896" width="54.7109375" style="133" customWidth="1"/>
    <col min="5897" max="5901" width="45.5703125" style="133" customWidth="1"/>
    <col min="5902" max="6144" width="12.42578125" style="133"/>
    <col min="6145" max="6145" width="186.7109375" style="133" customWidth="1"/>
    <col min="6146" max="6146" width="56.42578125" style="133" customWidth="1"/>
    <col min="6147" max="6151" width="45.5703125" style="133" customWidth="1"/>
    <col min="6152" max="6152" width="54.7109375" style="133" customWidth="1"/>
    <col min="6153" max="6157" width="45.5703125" style="133" customWidth="1"/>
    <col min="6158" max="6400" width="12.42578125" style="133"/>
    <col min="6401" max="6401" width="186.7109375" style="133" customWidth="1"/>
    <col min="6402" max="6402" width="56.42578125" style="133" customWidth="1"/>
    <col min="6403" max="6407" width="45.5703125" style="133" customWidth="1"/>
    <col min="6408" max="6408" width="54.7109375" style="133" customWidth="1"/>
    <col min="6409" max="6413" width="45.5703125" style="133" customWidth="1"/>
    <col min="6414" max="6656" width="12.42578125" style="133"/>
    <col min="6657" max="6657" width="186.7109375" style="133" customWidth="1"/>
    <col min="6658" max="6658" width="56.42578125" style="133" customWidth="1"/>
    <col min="6659" max="6663" width="45.5703125" style="133" customWidth="1"/>
    <col min="6664" max="6664" width="54.7109375" style="133" customWidth="1"/>
    <col min="6665" max="6669" width="45.5703125" style="133" customWidth="1"/>
    <col min="6670" max="6912" width="12.42578125" style="133"/>
    <col min="6913" max="6913" width="186.7109375" style="133" customWidth="1"/>
    <col min="6914" max="6914" width="56.42578125" style="133" customWidth="1"/>
    <col min="6915" max="6919" width="45.5703125" style="133" customWidth="1"/>
    <col min="6920" max="6920" width="54.7109375" style="133" customWidth="1"/>
    <col min="6921" max="6925" width="45.5703125" style="133" customWidth="1"/>
    <col min="6926" max="7168" width="12.42578125" style="133"/>
    <col min="7169" max="7169" width="186.7109375" style="133" customWidth="1"/>
    <col min="7170" max="7170" width="56.42578125" style="133" customWidth="1"/>
    <col min="7171" max="7175" width="45.5703125" style="133" customWidth="1"/>
    <col min="7176" max="7176" width="54.7109375" style="133" customWidth="1"/>
    <col min="7177" max="7181" width="45.5703125" style="133" customWidth="1"/>
    <col min="7182" max="7424" width="12.42578125" style="133"/>
    <col min="7425" max="7425" width="186.7109375" style="133" customWidth="1"/>
    <col min="7426" max="7426" width="56.42578125" style="133" customWidth="1"/>
    <col min="7427" max="7431" width="45.5703125" style="133" customWidth="1"/>
    <col min="7432" max="7432" width="54.7109375" style="133" customWidth="1"/>
    <col min="7433" max="7437" width="45.5703125" style="133" customWidth="1"/>
    <col min="7438" max="7680" width="12.42578125" style="133"/>
    <col min="7681" max="7681" width="186.7109375" style="133" customWidth="1"/>
    <col min="7682" max="7682" width="56.42578125" style="133" customWidth="1"/>
    <col min="7683" max="7687" width="45.5703125" style="133" customWidth="1"/>
    <col min="7688" max="7688" width="54.7109375" style="133" customWidth="1"/>
    <col min="7689" max="7693" width="45.5703125" style="133" customWidth="1"/>
    <col min="7694" max="7936" width="12.42578125" style="133"/>
    <col min="7937" max="7937" width="186.7109375" style="133" customWidth="1"/>
    <col min="7938" max="7938" width="56.42578125" style="133" customWidth="1"/>
    <col min="7939" max="7943" width="45.5703125" style="133" customWidth="1"/>
    <col min="7944" max="7944" width="54.7109375" style="133" customWidth="1"/>
    <col min="7945" max="7949" width="45.5703125" style="133" customWidth="1"/>
    <col min="7950" max="8192" width="12.42578125" style="133"/>
    <col min="8193" max="8193" width="186.7109375" style="133" customWidth="1"/>
    <col min="8194" max="8194" width="56.42578125" style="133" customWidth="1"/>
    <col min="8195" max="8199" width="45.5703125" style="133" customWidth="1"/>
    <col min="8200" max="8200" width="54.7109375" style="133" customWidth="1"/>
    <col min="8201" max="8205" width="45.5703125" style="133" customWidth="1"/>
    <col min="8206" max="8448" width="12.42578125" style="133"/>
    <col min="8449" max="8449" width="186.7109375" style="133" customWidth="1"/>
    <col min="8450" max="8450" width="56.42578125" style="133" customWidth="1"/>
    <col min="8451" max="8455" width="45.5703125" style="133" customWidth="1"/>
    <col min="8456" max="8456" width="54.7109375" style="133" customWidth="1"/>
    <col min="8457" max="8461" width="45.5703125" style="133" customWidth="1"/>
    <col min="8462" max="8704" width="12.42578125" style="133"/>
    <col min="8705" max="8705" width="186.7109375" style="133" customWidth="1"/>
    <col min="8706" max="8706" width="56.42578125" style="133" customWidth="1"/>
    <col min="8707" max="8711" width="45.5703125" style="133" customWidth="1"/>
    <col min="8712" max="8712" width="54.7109375" style="133" customWidth="1"/>
    <col min="8713" max="8717" width="45.5703125" style="133" customWidth="1"/>
    <col min="8718" max="8960" width="12.42578125" style="133"/>
    <col min="8961" max="8961" width="186.7109375" style="133" customWidth="1"/>
    <col min="8962" max="8962" width="56.42578125" style="133" customWidth="1"/>
    <col min="8963" max="8967" width="45.5703125" style="133" customWidth="1"/>
    <col min="8968" max="8968" width="54.7109375" style="133" customWidth="1"/>
    <col min="8969" max="8973" width="45.5703125" style="133" customWidth="1"/>
    <col min="8974" max="9216" width="12.42578125" style="133"/>
    <col min="9217" max="9217" width="186.7109375" style="133" customWidth="1"/>
    <col min="9218" max="9218" width="56.42578125" style="133" customWidth="1"/>
    <col min="9219" max="9223" width="45.5703125" style="133" customWidth="1"/>
    <col min="9224" max="9224" width="54.7109375" style="133" customWidth="1"/>
    <col min="9225" max="9229" width="45.5703125" style="133" customWidth="1"/>
    <col min="9230" max="9472" width="12.42578125" style="133"/>
    <col min="9473" max="9473" width="186.7109375" style="133" customWidth="1"/>
    <col min="9474" max="9474" width="56.42578125" style="133" customWidth="1"/>
    <col min="9475" max="9479" width="45.5703125" style="133" customWidth="1"/>
    <col min="9480" max="9480" width="54.7109375" style="133" customWidth="1"/>
    <col min="9481" max="9485" width="45.5703125" style="133" customWidth="1"/>
    <col min="9486" max="9728" width="12.42578125" style="133"/>
    <col min="9729" max="9729" width="186.7109375" style="133" customWidth="1"/>
    <col min="9730" max="9730" width="56.42578125" style="133" customWidth="1"/>
    <col min="9731" max="9735" width="45.5703125" style="133" customWidth="1"/>
    <col min="9736" max="9736" width="54.7109375" style="133" customWidth="1"/>
    <col min="9737" max="9741" width="45.5703125" style="133" customWidth="1"/>
    <col min="9742" max="9984" width="12.42578125" style="133"/>
    <col min="9985" max="9985" width="186.7109375" style="133" customWidth="1"/>
    <col min="9986" max="9986" width="56.42578125" style="133" customWidth="1"/>
    <col min="9987" max="9991" width="45.5703125" style="133" customWidth="1"/>
    <col min="9992" max="9992" width="54.7109375" style="133" customWidth="1"/>
    <col min="9993" max="9997" width="45.5703125" style="133" customWidth="1"/>
    <col min="9998" max="10240" width="12.42578125" style="133"/>
    <col min="10241" max="10241" width="186.7109375" style="133" customWidth="1"/>
    <col min="10242" max="10242" width="56.42578125" style="133" customWidth="1"/>
    <col min="10243" max="10247" width="45.5703125" style="133" customWidth="1"/>
    <col min="10248" max="10248" width="54.7109375" style="133" customWidth="1"/>
    <col min="10249" max="10253" width="45.5703125" style="133" customWidth="1"/>
    <col min="10254" max="10496" width="12.42578125" style="133"/>
    <col min="10497" max="10497" width="186.7109375" style="133" customWidth="1"/>
    <col min="10498" max="10498" width="56.42578125" style="133" customWidth="1"/>
    <col min="10499" max="10503" width="45.5703125" style="133" customWidth="1"/>
    <col min="10504" max="10504" width="54.7109375" style="133" customWidth="1"/>
    <col min="10505" max="10509" width="45.5703125" style="133" customWidth="1"/>
    <col min="10510" max="10752" width="12.42578125" style="133"/>
    <col min="10753" max="10753" width="186.7109375" style="133" customWidth="1"/>
    <col min="10754" max="10754" width="56.42578125" style="133" customWidth="1"/>
    <col min="10755" max="10759" width="45.5703125" style="133" customWidth="1"/>
    <col min="10760" max="10760" width="54.7109375" style="133" customWidth="1"/>
    <col min="10761" max="10765" width="45.5703125" style="133" customWidth="1"/>
    <col min="10766" max="11008" width="12.42578125" style="133"/>
    <col min="11009" max="11009" width="186.7109375" style="133" customWidth="1"/>
    <col min="11010" max="11010" width="56.42578125" style="133" customWidth="1"/>
    <col min="11011" max="11015" width="45.5703125" style="133" customWidth="1"/>
    <col min="11016" max="11016" width="54.7109375" style="133" customWidth="1"/>
    <col min="11017" max="11021" width="45.5703125" style="133" customWidth="1"/>
    <col min="11022" max="11264" width="12.42578125" style="133"/>
    <col min="11265" max="11265" width="186.7109375" style="133" customWidth="1"/>
    <col min="11266" max="11266" width="56.42578125" style="133" customWidth="1"/>
    <col min="11267" max="11271" width="45.5703125" style="133" customWidth="1"/>
    <col min="11272" max="11272" width="54.7109375" style="133" customWidth="1"/>
    <col min="11273" max="11277" width="45.5703125" style="133" customWidth="1"/>
    <col min="11278" max="11520" width="12.42578125" style="133"/>
    <col min="11521" max="11521" width="186.7109375" style="133" customWidth="1"/>
    <col min="11522" max="11522" width="56.42578125" style="133" customWidth="1"/>
    <col min="11523" max="11527" width="45.5703125" style="133" customWidth="1"/>
    <col min="11528" max="11528" width="54.7109375" style="133" customWidth="1"/>
    <col min="11529" max="11533" width="45.5703125" style="133" customWidth="1"/>
    <col min="11534" max="11776" width="12.42578125" style="133"/>
    <col min="11777" max="11777" width="186.7109375" style="133" customWidth="1"/>
    <col min="11778" max="11778" width="56.42578125" style="133" customWidth="1"/>
    <col min="11779" max="11783" width="45.5703125" style="133" customWidth="1"/>
    <col min="11784" max="11784" width="54.7109375" style="133" customWidth="1"/>
    <col min="11785" max="11789" width="45.5703125" style="133" customWidth="1"/>
    <col min="11790" max="12032" width="12.42578125" style="133"/>
    <col min="12033" max="12033" width="186.7109375" style="133" customWidth="1"/>
    <col min="12034" max="12034" width="56.42578125" style="133" customWidth="1"/>
    <col min="12035" max="12039" width="45.5703125" style="133" customWidth="1"/>
    <col min="12040" max="12040" width="54.7109375" style="133" customWidth="1"/>
    <col min="12041" max="12045" width="45.5703125" style="133" customWidth="1"/>
    <col min="12046" max="12288" width="12.42578125" style="133"/>
    <col min="12289" max="12289" width="186.7109375" style="133" customWidth="1"/>
    <col min="12290" max="12290" width="56.42578125" style="133" customWidth="1"/>
    <col min="12291" max="12295" width="45.5703125" style="133" customWidth="1"/>
    <col min="12296" max="12296" width="54.7109375" style="133" customWidth="1"/>
    <col min="12297" max="12301" width="45.5703125" style="133" customWidth="1"/>
    <col min="12302" max="12544" width="12.42578125" style="133"/>
    <col min="12545" max="12545" width="186.7109375" style="133" customWidth="1"/>
    <col min="12546" max="12546" width="56.42578125" style="133" customWidth="1"/>
    <col min="12547" max="12551" width="45.5703125" style="133" customWidth="1"/>
    <col min="12552" max="12552" width="54.7109375" style="133" customWidth="1"/>
    <col min="12553" max="12557" width="45.5703125" style="133" customWidth="1"/>
    <col min="12558" max="12800" width="12.42578125" style="133"/>
    <col min="12801" max="12801" width="186.7109375" style="133" customWidth="1"/>
    <col min="12802" max="12802" width="56.42578125" style="133" customWidth="1"/>
    <col min="12803" max="12807" width="45.5703125" style="133" customWidth="1"/>
    <col min="12808" max="12808" width="54.7109375" style="133" customWidth="1"/>
    <col min="12809" max="12813" width="45.5703125" style="133" customWidth="1"/>
    <col min="12814" max="13056" width="12.42578125" style="133"/>
    <col min="13057" max="13057" width="186.7109375" style="133" customWidth="1"/>
    <col min="13058" max="13058" width="56.42578125" style="133" customWidth="1"/>
    <col min="13059" max="13063" width="45.5703125" style="133" customWidth="1"/>
    <col min="13064" max="13064" width="54.7109375" style="133" customWidth="1"/>
    <col min="13065" max="13069" width="45.5703125" style="133" customWidth="1"/>
    <col min="13070" max="13312" width="12.42578125" style="133"/>
    <col min="13313" max="13313" width="186.7109375" style="133" customWidth="1"/>
    <col min="13314" max="13314" width="56.42578125" style="133" customWidth="1"/>
    <col min="13315" max="13319" width="45.5703125" style="133" customWidth="1"/>
    <col min="13320" max="13320" width="54.7109375" style="133" customWidth="1"/>
    <col min="13321" max="13325" width="45.5703125" style="133" customWidth="1"/>
    <col min="13326" max="13568" width="12.42578125" style="133"/>
    <col min="13569" max="13569" width="186.7109375" style="133" customWidth="1"/>
    <col min="13570" max="13570" width="56.42578125" style="133" customWidth="1"/>
    <col min="13571" max="13575" width="45.5703125" style="133" customWidth="1"/>
    <col min="13576" max="13576" width="54.7109375" style="133" customWidth="1"/>
    <col min="13577" max="13581" width="45.5703125" style="133" customWidth="1"/>
    <col min="13582" max="13824" width="12.42578125" style="133"/>
    <col min="13825" max="13825" width="186.7109375" style="133" customWidth="1"/>
    <col min="13826" max="13826" width="56.42578125" style="133" customWidth="1"/>
    <col min="13827" max="13831" width="45.5703125" style="133" customWidth="1"/>
    <col min="13832" max="13832" width="54.7109375" style="133" customWidth="1"/>
    <col min="13833" max="13837" width="45.5703125" style="133" customWidth="1"/>
    <col min="13838" max="14080" width="12.42578125" style="133"/>
    <col min="14081" max="14081" width="186.7109375" style="133" customWidth="1"/>
    <col min="14082" max="14082" width="56.42578125" style="133" customWidth="1"/>
    <col min="14083" max="14087" width="45.5703125" style="133" customWidth="1"/>
    <col min="14088" max="14088" width="54.7109375" style="133" customWidth="1"/>
    <col min="14089" max="14093" width="45.5703125" style="133" customWidth="1"/>
    <col min="14094" max="14336" width="12.42578125" style="133"/>
    <col min="14337" max="14337" width="186.7109375" style="133" customWidth="1"/>
    <col min="14338" max="14338" width="56.42578125" style="133" customWidth="1"/>
    <col min="14339" max="14343" width="45.5703125" style="133" customWidth="1"/>
    <col min="14344" max="14344" width="54.7109375" style="133" customWidth="1"/>
    <col min="14345" max="14349" width="45.5703125" style="133" customWidth="1"/>
    <col min="14350" max="14592" width="12.42578125" style="133"/>
    <col min="14593" max="14593" width="186.7109375" style="133" customWidth="1"/>
    <col min="14594" max="14594" width="56.42578125" style="133" customWidth="1"/>
    <col min="14595" max="14599" width="45.5703125" style="133" customWidth="1"/>
    <col min="14600" max="14600" width="54.7109375" style="133" customWidth="1"/>
    <col min="14601" max="14605" width="45.5703125" style="133" customWidth="1"/>
    <col min="14606" max="14848" width="12.42578125" style="133"/>
    <col min="14849" max="14849" width="186.7109375" style="133" customWidth="1"/>
    <col min="14850" max="14850" width="56.42578125" style="133" customWidth="1"/>
    <col min="14851" max="14855" width="45.5703125" style="133" customWidth="1"/>
    <col min="14856" max="14856" width="54.7109375" style="133" customWidth="1"/>
    <col min="14857" max="14861" width="45.5703125" style="133" customWidth="1"/>
    <col min="14862" max="15104" width="12.42578125" style="133"/>
    <col min="15105" max="15105" width="186.7109375" style="133" customWidth="1"/>
    <col min="15106" max="15106" width="56.42578125" style="133" customWidth="1"/>
    <col min="15107" max="15111" width="45.5703125" style="133" customWidth="1"/>
    <col min="15112" max="15112" width="54.7109375" style="133" customWidth="1"/>
    <col min="15113" max="15117" width="45.5703125" style="133" customWidth="1"/>
    <col min="15118" max="15360" width="12.42578125" style="133"/>
    <col min="15361" max="15361" width="186.7109375" style="133" customWidth="1"/>
    <col min="15362" max="15362" width="56.42578125" style="133" customWidth="1"/>
    <col min="15363" max="15367" width="45.5703125" style="133" customWidth="1"/>
    <col min="15368" max="15368" width="54.7109375" style="133" customWidth="1"/>
    <col min="15369" max="15373" width="45.5703125" style="133" customWidth="1"/>
    <col min="15374" max="15616" width="12.42578125" style="133"/>
    <col min="15617" max="15617" width="186.7109375" style="133" customWidth="1"/>
    <col min="15618" max="15618" width="56.42578125" style="133" customWidth="1"/>
    <col min="15619" max="15623" width="45.5703125" style="133" customWidth="1"/>
    <col min="15624" max="15624" width="54.7109375" style="133" customWidth="1"/>
    <col min="15625" max="15629" width="45.5703125" style="133" customWidth="1"/>
    <col min="15630" max="15872" width="12.42578125" style="133"/>
    <col min="15873" max="15873" width="186.7109375" style="133" customWidth="1"/>
    <col min="15874" max="15874" width="56.42578125" style="133" customWidth="1"/>
    <col min="15875" max="15879" width="45.5703125" style="133" customWidth="1"/>
    <col min="15880" max="15880" width="54.7109375" style="133" customWidth="1"/>
    <col min="15881" max="15885" width="45.5703125" style="133" customWidth="1"/>
    <col min="15886" max="16128" width="12.42578125" style="133"/>
    <col min="16129" max="16129" width="186.7109375" style="133" customWidth="1"/>
    <col min="16130" max="16130" width="56.42578125" style="133" customWidth="1"/>
    <col min="16131" max="16135" width="45.5703125" style="133" customWidth="1"/>
    <col min="16136" max="16136" width="54.7109375" style="133" customWidth="1"/>
    <col min="16137" max="16141" width="45.5703125" style="133" customWidth="1"/>
    <col min="16142" max="16384" width="12.42578125" style="133"/>
  </cols>
  <sheetData>
    <row r="1" spans="1:17" s="11" customFormat="1" ht="45">
      <c r="A1" s="1" t="s">
        <v>0</v>
      </c>
      <c r="B1" s="2"/>
      <c r="C1" s="3"/>
      <c r="D1" s="2"/>
      <c r="E1" s="4"/>
      <c r="F1" s="5"/>
      <c r="G1" s="4"/>
      <c r="H1" s="7" t="s">
        <v>1</v>
      </c>
      <c r="I1" s="8" t="s">
        <v>112</v>
      </c>
      <c r="J1" s="9"/>
      <c r="K1" s="8"/>
      <c r="L1" s="10"/>
      <c r="M1" s="10"/>
      <c r="N1" s="10"/>
      <c r="Q1" s="10"/>
    </row>
    <row r="2" spans="1:17" s="11" customFormat="1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s="11" customFormat="1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s="11" customFormat="1" ht="45" thickTop="1">
      <c r="A4" s="17"/>
      <c r="B4" s="18"/>
      <c r="C4" s="19"/>
      <c r="D4" s="18"/>
      <c r="E4" s="19"/>
      <c r="F4" s="18"/>
      <c r="G4" s="20"/>
      <c r="H4" s="18" t="s">
        <v>4</v>
      </c>
      <c r="I4" s="19"/>
      <c r="J4" s="18"/>
      <c r="K4" s="19"/>
      <c r="L4" s="18"/>
      <c r="M4" s="20"/>
    </row>
    <row r="5" spans="1:17" s="11" customFormat="1" ht="44.25">
      <c r="A5" s="21"/>
      <c r="B5" s="5"/>
      <c r="C5" s="22"/>
      <c r="D5" s="5"/>
      <c r="E5" s="22"/>
      <c r="F5" s="5"/>
      <c r="G5" s="23"/>
      <c r="H5" s="5"/>
      <c r="I5" s="22"/>
      <c r="J5" s="5"/>
      <c r="K5" s="22"/>
      <c r="L5" s="5"/>
      <c r="M5" s="23"/>
    </row>
    <row r="6" spans="1:17" s="11" customFormat="1" ht="45">
      <c r="A6" s="24"/>
      <c r="B6" s="25" t="s">
        <v>148</v>
      </c>
      <c r="C6" s="26"/>
      <c r="D6" s="27"/>
      <c r="E6" s="26"/>
      <c r="F6" s="27"/>
      <c r="G6" s="28"/>
      <c r="H6" s="25" t="s">
        <v>5</v>
      </c>
      <c r="I6" s="26"/>
      <c r="J6" s="27"/>
      <c r="K6" s="26"/>
      <c r="L6" s="27"/>
      <c r="M6" s="29" t="s">
        <v>4</v>
      </c>
    </row>
    <row r="7" spans="1:17" s="11" customFormat="1" ht="44.25">
      <c r="A7" s="21" t="s">
        <v>4</v>
      </c>
      <c r="B7" s="5" t="s">
        <v>4</v>
      </c>
      <c r="C7" s="22"/>
      <c r="D7" s="5" t="s">
        <v>4</v>
      </c>
      <c r="E7" s="22"/>
      <c r="F7" s="5" t="s">
        <v>4</v>
      </c>
      <c r="G7" s="23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 s="11" customFormat="1" ht="44.25">
      <c r="A8" s="21" t="s">
        <v>4</v>
      </c>
      <c r="B8" s="5" t="s">
        <v>4</v>
      </c>
      <c r="C8" s="22"/>
      <c r="D8" s="5" t="s">
        <v>4</v>
      </c>
      <c r="E8" s="22"/>
      <c r="F8" s="5" t="s">
        <v>4</v>
      </c>
      <c r="G8" s="23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s="11" customFormat="1" ht="45">
      <c r="A9" s="30" t="s">
        <v>4</v>
      </c>
      <c r="B9" s="570" t="s">
        <v>4</v>
      </c>
      <c r="C9" s="571" t="s">
        <v>6</v>
      </c>
      <c r="D9" s="572" t="s">
        <v>4</v>
      </c>
      <c r="E9" s="571" t="s">
        <v>6</v>
      </c>
      <c r="F9" s="572" t="s">
        <v>4</v>
      </c>
      <c r="G9" s="573" t="s">
        <v>6</v>
      </c>
      <c r="H9" s="31" t="s">
        <v>4</v>
      </c>
      <c r="I9" s="32" t="s">
        <v>6</v>
      </c>
      <c r="J9" s="33" t="s">
        <v>4</v>
      </c>
      <c r="K9" s="32" t="s">
        <v>6</v>
      </c>
      <c r="L9" s="33" t="s">
        <v>4</v>
      </c>
      <c r="M9" s="34" t="s">
        <v>6</v>
      </c>
      <c r="N9" s="35"/>
    </row>
    <row r="10" spans="1:17" s="10" customFormat="1" ht="45">
      <c r="A10" s="340" t="s">
        <v>7</v>
      </c>
      <c r="B10" s="341" t="s">
        <v>8</v>
      </c>
      <c r="C10" s="342" t="s">
        <v>9</v>
      </c>
      <c r="D10" s="343" t="s">
        <v>10</v>
      </c>
      <c r="E10" s="342" t="s">
        <v>9</v>
      </c>
      <c r="F10" s="343" t="s">
        <v>9</v>
      </c>
      <c r="G10" s="344" t="s">
        <v>9</v>
      </c>
      <c r="H10" s="341" t="s">
        <v>8</v>
      </c>
      <c r="I10" s="342" t="s">
        <v>9</v>
      </c>
      <c r="J10" s="343" t="s">
        <v>10</v>
      </c>
      <c r="K10" s="342" t="s">
        <v>9</v>
      </c>
      <c r="L10" s="343" t="s">
        <v>9</v>
      </c>
      <c r="M10" s="344" t="s">
        <v>9</v>
      </c>
      <c r="N10" s="57"/>
    </row>
    <row r="11" spans="1:17" s="11" customFormat="1" ht="44.25">
      <c r="A11" s="21" t="s">
        <v>11</v>
      </c>
      <c r="B11" s="5" t="s">
        <v>4</v>
      </c>
      <c r="C11" s="345"/>
      <c r="D11" s="69" t="s">
        <v>4</v>
      </c>
      <c r="E11" s="345"/>
      <c r="F11" s="69" t="s">
        <v>4</v>
      </c>
      <c r="G11" s="346"/>
      <c r="H11" s="5" t="s">
        <v>4</v>
      </c>
      <c r="I11" s="345"/>
      <c r="J11" s="69" t="s">
        <v>4</v>
      </c>
      <c r="K11" s="345"/>
      <c r="L11" s="69" t="s">
        <v>4</v>
      </c>
      <c r="M11" s="346" t="s">
        <v>11</v>
      </c>
      <c r="N11" s="35"/>
    </row>
    <row r="12" spans="1:17" s="11" customFormat="1" ht="45">
      <c r="A12" s="24" t="s">
        <v>12</v>
      </c>
      <c r="B12" s="46" t="s">
        <v>4</v>
      </c>
      <c r="C12" s="47" t="s">
        <v>4</v>
      </c>
      <c r="D12" s="48"/>
      <c r="E12" s="49"/>
      <c r="F12" s="48"/>
      <c r="G12" s="50"/>
      <c r="H12" s="46"/>
      <c r="I12" s="49"/>
      <c r="J12" s="48"/>
      <c r="K12" s="49"/>
      <c r="L12" s="48"/>
      <c r="M12" s="50"/>
      <c r="N12" s="35"/>
    </row>
    <row r="13" spans="1:17" s="10" customFormat="1" ht="44.25">
      <c r="A13" s="51" t="s">
        <v>13</v>
      </c>
      <c r="B13" s="9">
        <v>5285620</v>
      </c>
      <c r="C13" s="52">
        <v>0.94680120832413805</v>
      </c>
      <c r="D13" s="53">
        <v>296988</v>
      </c>
      <c r="E13" s="54">
        <v>5.319879167586189E-2</v>
      </c>
      <c r="F13" s="55">
        <v>5582608</v>
      </c>
      <c r="G13" s="56">
        <v>0.81430448388319199</v>
      </c>
      <c r="H13" s="9">
        <v>4205014</v>
      </c>
      <c r="I13" s="52">
        <v>0.54575033867556888</v>
      </c>
      <c r="J13" s="53">
        <v>3500000</v>
      </c>
      <c r="K13" s="54">
        <v>0.45424966132443106</v>
      </c>
      <c r="L13" s="55">
        <v>7705014</v>
      </c>
      <c r="M13" s="56">
        <v>0.76690675465955971</v>
      </c>
      <c r="N13" s="57"/>
    </row>
    <row r="14" spans="1:17" s="11" customFormat="1" ht="44.25">
      <c r="A14" s="21" t="s">
        <v>14</v>
      </c>
      <c r="B14" s="5">
        <v>0</v>
      </c>
      <c r="C14" s="563">
        <v>0</v>
      </c>
      <c r="D14" s="59">
        <v>0</v>
      </c>
      <c r="E14" s="579">
        <v>0</v>
      </c>
      <c r="F14" s="61">
        <v>0</v>
      </c>
      <c r="G14" s="581">
        <v>0</v>
      </c>
      <c r="H14" s="5">
        <v>0</v>
      </c>
      <c r="I14" s="58">
        <v>0</v>
      </c>
      <c r="J14" s="59">
        <v>0</v>
      </c>
      <c r="K14" s="60">
        <v>0</v>
      </c>
      <c r="L14" s="61">
        <v>0</v>
      </c>
      <c r="M14" s="62">
        <v>0</v>
      </c>
      <c r="N14" s="35"/>
    </row>
    <row r="15" spans="1:17" s="11" customFormat="1" ht="44.25">
      <c r="A15" s="41" t="s">
        <v>15</v>
      </c>
      <c r="B15" s="582">
        <v>0</v>
      </c>
      <c r="C15" s="632">
        <v>0</v>
      </c>
      <c r="D15" s="587">
        <v>0</v>
      </c>
      <c r="E15" s="584">
        <v>0</v>
      </c>
      <c r="F15" s="48">
        <v>0</v>
      </c>
      <c r="G15" s="585">
        <v>0</v>
      </c>
      <c r="H15" s="63">
        <v>0</v>
      </c>
      <c r="I15" s="126">
        <v>0</v>
      </c>
      <c r="J15" s="42">
        <v>0</v>
      </c>
      <c r="K15" s="66">
        <v>0</v>
      </c>
      <c r="L15" s="48">
        <v>0</v>
      </c>
      <c r="M15" s="67">
        <v>0</v>
      </c>
      <c r="N15" s="35"/>
    </row>
    <row r="16" spans="1:17" s="11" customFormat="1" ht="44.25">
      <c r="A16" s="68" t="s">
        <v>16</v>
      </c>
      <c r="B16" s="5">
        <v>0</v>
      </c>
      <c r="C16" s="52">
        <v>0</v>
      </c>
      <c r="D16" s="59">
        <v>0</v>
      </c>
      <c r="E16" s="54">
        <v>0</v>
      </c>
      <c r="F16" s="69">
        <v>0</v>
      </c>
      <c r="G16" s="56">
        <v>0</v>
      </c>
      <c r="H16" s="5">
        <v>0</v>
      </c>
      <c r="I16" s="52">
        <v>0</v>
      </c>
      <c r="J16" s="59">
        <v>0</v>
      </c>
      <c r="K16" s="54">
        <v>0</v>
      </c>
      <c r="L16" s="69">
        <v>0</v>
      </c>
      <c r="M16" s="56">
        <v>0</v>
      </c>
      <c r="N16" s="35"/>
    </row>
    <row r="17" spans="1:14" s="11" customFormat="1" ht="44.25">
      <c r="A17" s="70" t="s">
        <v>17</v>
      </c>
      <c r="B17" s="575">
        <v>0</v>
      </c>
      <c r="C17" s="563">
        <v>0</v>
      </c>
      <c r="D17" s="587">
        <v>0</v>
      </c>
      <c r="E17" s="579">
        <v>0</v>
      </c>
      <c r="F17" s="577">
        <v>0</v>
      </c>
      <c r="G17" s="581">
        <v>0</v>
      </c>
      <c r="H17" s="42">
        <v>0</v>
      </c>
      <c r="I17" s="58">
        <v>0</v>
      </c>
      <c r="J17" s="65">
        <v>0</v>
      </c>
      <c r="K17" s="60">
        <v>0</v>
      </c>
      <c r="L17" s="44">
        <v>0</v>
      </c>
      <c r="M17" s="62">
        <v>0</v>
      </c>
      <c r="N17" s="35"/>
    </row>
    <row r="18" spans="1:14" s="11" customFormat="1" ht="44.25">
      <c r="A18" s="70" t="s">
        <v>18</v>
      </c>
      <c r="B18" s="575">
        <v>0</v>
      </c>
      <c r="C18" s="563">
        <v>0</v>
      </c>
      <c r="D18" s="587">
        <v>0</v>
      </c>
      <c r="E18" s="579">
        <v>0</v>
      </c>
      <c r="F18" s="577">
        <v>0</v>
      </c>
      <c r="G18" s="581">
        <v>0</v>
      </c>
      <c r="H18" s="42">
        <v>0</v>
      </c>
      <c r="I18" s="58">
        <v>0</v>
      </c>
      <c r="J18" s="65">
        <v>0</v>
      </c>
      <c r="K18" s="60">
        <v>0</v>
      </c>
      <c r="L18" s="44">
        <v>0</v>
      </c>
      <c r="M18" s="62">
        <v>0</v>
      </c>
      <c r="N18" s="35"/>
    </row>
    <row r="19" spans="1:14" s="11" customFormat="1" ht="44.25">
      <c r="A19" s="70" t="s">
        <v>19</v>
      </c>
      <c r="B19" s="575">
        <v>0</v>
      </c>
      <c r="C19" s="563">
        <v>0</v>
      </c>
      <c r="D19" s="587">
        <v>0</v>
      </c>
      <c r="E19" s="579">
        <v>0</v>
      </c>
      <c r="F19" s="577">
        <v>0</v>
      </c>
      <c r="G19" s="581">
        <v>0</v>
      </c>
      <c r="H19" s="42">
        <v>0</v>
      </c>
      <c r="I19" s="58">
        <v>0</v>
      </c>
      <c r="J19" s="65">
        <v>0</v>
      </c>
      <c r="K19" s="60">
        <v>0</v>
      </c>
      <c r="L19" s="44">
        <v>0</v>
      </c>
      <c r="M19" s="62">
        <v>0</v>
      </c>
      <c r="N19" s="35"/>
    </row>
    <row r="20" spans="1:14" s="11" customFormat="1" ht="44.25">
      <c r="A20" s="70" t="s">
        <v>20</v>
      </c>
      <c r="B20" s="575">
        <v>0</v>
      </c>
      <c r="C20" s="563">
        <v>0</v>
      </c>
      <c r="D20" s="587">
        <v>0</v>
      </c>
      <c r="E20" s="579">
        <v>0</v>
      </c>
      <c r="F20" s="577">
        <v>0</v>
      </c>
      <c r="G20" s="581">
        <v>0</v>
      </c>
      <c r="H20" s="42">
        <v>0</v>
      </c>
      <c r="I20" s="58">
        <v>0</v>
      </c>
      <c r="J20" s="65">
        <v>0</v>
      </c>
      <c r="K20" s="60">
        <v>0</v>
      </c>
      <c r="L20" s="44">
        <v>0</v>
      </c>
      <c r="M20" s="62">
        <v>0</v>
      </c>
      <c r="N20" s="35"/>
    </row>
    <row r="21" spans="1:14" s="11" customFormat="1" ht="44.25">
      <c r="A21" s="70" t="s">
        <v>21</v>
      </c>
      <c r="B21" s="575">
        <v>0</v>
      </c>
      <c r="C21" s="563">
        <v>0</v>
      </c>
      <c r="D21" s="587">
        <v>0</v>
      </c>
      <c r="E21" s="579">
        <v>0</v>
      </c>
      <c r="F21" s="577">
        <v>0</v>
      </c>
      <c r="G21" s="581">
        <v>0</v>
      </c>
      <c r="H21" s="42">
        <v>0</v>
      </c>
      <c r="I21" s="58">
        <v>0</v>
      </c>
      <c r="J21" s="65">
        <v>0</v>
      </c>
      <c r="K21" s="60">
        <v>0</v>
      </c>
      <c r="L21" s="44">
        <v>0</v>
      </c>
      <c r="M21" s="62">
        <v>0</v>
      </c>
      <c r="N21" s="35"/>
    </row>
    <row r="22" spans="1:14" s="11" customFormat="1" ht="44.25">
      <c r="A22" s="70" t="s">
        <v>22</v>
      </c>
      <c r="B22" s="575">
        <v>0</v>
      </c>
      <c r="C22" s="563">
        <v>0</v>
      </c>
      <c r="D22" s="587">
        <v>0</v>
      </c>
      <c r="E22" s="579">
        <v>0</v>
      </c>
      <c r="F22" s="577">
        <v>0</v>
      </c>
      <c r="G22" s="581">
        <v>0</v>
      </c>
      <c r="H22" s="42">
        <v>0</v>
      </c>
      <c r="I22" s="58">
        <v>0</v>
      </c>
      <c r="J22" s="65">
        <v>0</v>
      </c>
      <c r="K22" s="60">
        <v>0</v>
      </c>
      <c r="L22" s="44">
        <v>0</v>
      </c>
      <c r="M22" s="62">
        <v>0</v>
      </c>
      <c r="N22" s="35"/>
    </row>
    <row r="23" spans="1:14" s="11" customFormat="1" ht="44.25">
      <c r="A23" s="70" t="s">
        <v>23</v>
      </c>
      <c r="B23" s="575">
        <v>0</v>
      </c>
      <c r="C23" s="563">
        <v>0</v>
      </c>
      <c r="D23" s="587">
        <v>0</v>
      </c>
      <c r="E23" s="579">
        <v>0</v>
      </c>
      <c r="F23" s="577">
        <v>0</v>
      </c>
      <c r="G23" s="581">
        <v>0</v>
      </c>
      <c r="H23" s="42">
        <v>0</v>
      </c>
      <c r="I23" s="58">
        <v>0</v>
      </c>
      <c r="J23" s="65">
        <v>0</v>
      </c>
      <c r="K23" s="60">
        <v>0</v>
      </c>
      <c r="L23" s="44">
        <v>0</v>
      </c>
      <c r="M23" s="62">
        <v>0</v>
      </c>
      <c r="N23" s="35"/>
    </row>
    <row r="24" spans="1:14" s="11" customFormat="1" ht="44.25">
      <c r="A24" s="70" t="s">
        <v>24</v>
      </c>
      <c r="B24" s="575">
        <v>0</v>
      </c>
      <c r="C24" s="563">
        <v>0</v>
      </c>
      <c r="D24" s="587">
        <v>0</v>
      </c>
      <c r="E24" s="579">
        <v>0</v>
      </c>
      <c r="F24" s="577">
        <v>0</v>
      </c>
      <c r="G24" s="581">
        <v>0</v>
      </c>
      <c r="H24" s="42">
        <v>0</v>
      </c>
      <c r="I24" s="58">
        <v>0</v>
      </c>
      <c r="J24" s="65">
        <v>0</v>
      </c>
      <c r="K24" s="60">
        <v>0</v>
      </c>
      <c r="L24" s="44">
        <v>0</v>
      </c>
      <c r="M24" s="62">
        <v>0</v>
      </c>
      <c r="N24" s="35"/>
    </row>
    <row r="25" spans="1:14" s="11" customFormat="1" ht="44.25">
      <c r="A25" s="70" t="s">
        <v>25</v>
      </c>
      <c r="B25" s="575">
        <v>0</v>
      </c>
      <c r="C25" s="563">
        <v>0</v>
      </c>
      <c r="D25" s="587">
        <v>0</v>
      </c>
      <c r="E25" s="579">
        <v>0</v>
      </c>
      <c r="F25" s="577">
        <v>0</v>
      </c>
      <c r="G25" s="581">
        <v>0</v>
      </c>
      <c r="H25" s="42">
        <v>0</v>
      </c>
      <c r="I25" s="58">
        <v>0</v>
      </c>
      <c r="J25" s="65">
        <v>0</v>
      </c>
      <c r="K25" s="60">
        <v>0</v>
      </c>
      <c r="L25" s="44">
        <v>0</v>
      </c>
      <c r="M25" s="62">
        <v>0</v>
      </c>
      <c r="N25" s="35"/>
    </row>
    <row r="26" spans="1:14" s="11" customFormat="1" ht="44.25">
      <c r="A26" s="70" t="s">
        <v>26</v>
      </c>
      <c r="B26" s="575">
        <v>0</v>
      </c>
      <c r="C26" s="563">
        <v>0</v>
      </c>
      <c r="D26" s="587">
        <v>0</v>
      </c>
      <c r="E26" s="579">
        <v>0</v>
      </c>
      <c r="F26" s="577">
        <v>0</v>
      </c>
      <c r="G26" s="581">
        <v>0</v>
      </c>
      <c r="H26" s="42">
        <v>0</v>
      </c>
      <c r="I26" s="58">
        <v>0</v>
      </c>
      <c r="J26" s="65">
        <v>0</v>
      </c>
      <c r="K26" s="60">
        <v>0</v>
      </c>
      <c r="L26" s="44">
        <v>0</v>
      </c>
      <c r="M26" s="62">
        <v>0</v>
      </c>
      <c r="N26" s="35"/>
    </row>
    <row r="27" spans="1:14" s="11" customFormat="1" ht="44.25">
      <c r="A27" s="70" t="s">
        <v>27</v>
      </c>
      <c r="B27" s="575">
        <v>0</v>
      </c>
      <c r="C27" s="563">
        <v>0</v>
      </c>
      <c r="D27" s="587">
        <v>0</v>
      </c>
      <c r="E27" s="579">
        <v>0</v>
      </c>
      <c r="F27" s="577">
        <v>0</v>
      </c>
      <c r="G27" s="581">
        <v>0</v>
      </c>
      <c r="H27" s="42">
        <v>0</v>
      </c>
      <c r="I27" s="58">
        <v>0</v>
      </c>
      <c r="J27" s="65">
        <v>0</v>
      </c>
      <c r="K27" s="60">
        <v>0</v>
      </c>
      <c r="L27" s="44">
        <v>0</v>
      </c>
      <c r="M27" s="62">
        <v>0</v>
      </c>
      <c r="N27" s="35"/>
    </row>
    <row r="28" spans="1:14" s="11" customFormat="1" ht="44.25">
      <c r="A28" s="71" t="s">
        <v>28</v>
      </c>
      <c r="B28" s="575">
        <v>0</v>
      </c>
      <c r="C28" s="563">
        <v>0</v>
      </c>
      <c r="D28" s="587">
        <v>0</v>
      </c>
      <c r="E28" s="579">
        <v>0</v>
      </c>
      <c r="F28" s="577">
        <v>0</v>
      </c>
      <c r="G28" s="581">
        <v>0</v>
      </c>
      <c r="H28" s="42">
        <v>0</v>
      </c>
      <c r="I28" s="58">
        <v>0</v>
      </c>
      <c r="J28" s="65">
        <v>0</v>
      </c>
      <c r="K28" s="60">
        <v>0</v>
      </c>
      <c r="L28" s="44">
        <v>0</v>
      </c>
      <c r="M28" s="62">
        <v>0</v>
      </c>
      <c r="N28" s="35"/>
    </row>
    <row r="29" spans="1:14" s="11" customFormat="1" ht="44.25">
      <c r="A29" s="71" t="s">
        <v>29</v>
      </c>
      <c r="B29" s="575">
        <v>0</v>
      </c>
      <c r="C29" s="563">
        <v>0</v>
      </c>
      <c r="D29" s="587">
        <v>0</v>
      </c>
      <c r="E29" s="579">
        <v>0</v>
      </c>
      <c r="F29" s="577">
        <v>0</v>
      </c>
      <c r="G29" s="581">
        <v>0</v>
      </c>
      <c r="H29" s="42">
        <v>0</v>
      </c>
      <c r="I29" s="58">
        <v>0</v>
      </c>
      <c r="J29" s="65">
        <v>0</v>
      </c>
      <c r="K29" s="60">
        <v>0</v>
      </c>
      <c r="L29" s="44">
        <v>0</v>
      </c>
      <c r="M29" s="62">
        <v>0</v>
      </c>
      <c r="N29" s="35"/>
    </row>
    <row r="30" spans="1:14" s="11" customFormat="1" ht="44.25">
      <c r="A30" s="71" t="s">
        <v>30</v>
      </c>
      <c r="B30" s="575">
        <v>0</v>
      </c>
      <c r="C30" s="563">
        <v>0</v>
      </c>
      <c r="D30" s="587">
        <v>0</v>
      </c>
      <c r="E30" s="579">
        <v>0</v>
      </c>
      <c r="F30" s="577">
        <v>0</v>
      </c>
      <c r="G30" s="581">
        <v>0</v>
      </c>
      <c r="H30" s="42">
        <v>0</v>
      </c>
      <c r="I30" s="58">
        <v>0</v>
      </c>
      <c r="J30" s="65">
        <v>0</v>
      </c>
      <c r="K30" s="60">
        <v>0</v>
      </c>
      <c r="L30" s="44">
        <v>0</v>
      </c>
      <c r="M30" s="62">
        <v>0</v>
      </c>
      <c r="N30" s="35"/>
    </row>
    <row r="31" spans="1:14" s="11" customFormat="1" ht="44.25">
      <c r="A31" s="71" t="s">
        <v>31</v>
      </c>
      <c r="B31" s="575">
        <v>0</v>
      </c>
      <c r="C31" s="563">
        <v>0</v>
      </c>
      <c r="D31" s="587">
        <v>0</v>
      </c>
      <c r="E31" s="579">
        <v>0</v>
      </c>
      <c r="F31" s="577">
        <v>0</v>
      </c>
      <c r="G31" s="581">
        <v>0</v>
      </c>
      <c r="H31" s="42">
        <v>0</v>
      </c>
      <c r="I31" s="58">
        <v>0</v>
      </c>
      <c r="J31" s="65">
        <v>0</v>
      </c>
      <c r="K31" s="60">
        <v>0</v>
      </c>
      <c r="L31" s="44">
        <v>0</v>
      </c>
      <c r="M31" s="62">
        <v>0</v>
      </c>
      <c r="N31" s="35"/>
    </row>
    <row r="32" spans="1:14" s="11" customFormat="1" ht="44.25">
      <c r="A32" s="71" t="s">
        <v>32</v>
      </c>
      <c r="B32" s="575">
        <v>0</v>
      </c>
      <c r="C32" s="563">
        <v>0</v>
      </c>
      <c r="D32" s="587">
        <v>0</v>
      </c>
      <c r="E32" s="579">
        <v>0</v>
      </c>
      <c r="F32" s="577">
        <v>0</v>
      </c>
      <c r="G32" s="581">
        <v>0</v>
      </c>
      <c r="H32" s="42">
        <v>0</v>
      </c>
      <c r="I32" s="58">
        <v>0</v>
      </c>
      <c r="J32" s="65">
        <v>0</v>
      </c>
      <c r="K32" s="60">
        <v>0</v>
      </c>
      <c r="L32" s="44">
        <v>0</v>
      </c>
      <c r="M32" s="62">
        <v>0</v>
      </c>
      <c r="N32" s="35"/>
    </row>
    <row r="33" spans="1:14" s="11" customFormat="1" ht="44.25">
      <c r="A33" s="71" t="s">
        <v>33</v>
      </c>
      <c r="B33" s="575">
        <v>0</v>
      </c>
      <c r="C33" s="563">
        <v>0</v>
      </c>
      <c r="D33" s="587">
        <v>0</v>
      </c>
      <c r="E33" s="579">
        <v>0</v>
      </c>
      <c r="F33" s="577">
        <v>0</v>
      </c>
      <c r="G33" s="581">
        <v>0</v>
      </c>
      <c r="H33" s="42">
        <v>0</v>
      </c>
      <c r="I33" s="58">
        <v>0</v>
      </c>
      <c r="J33" s="65">
        <v>0</v>
      </c>
      <c r="K33" s="60">
        <v>0</v>
      </c>
      <c r="L33" s="44">
        <v>0</v>
      </c>
      <c r="M33" s="62">
        <v>0</v>
      </c>
      <c r="N33" s="35"/>
    </row>
    <row r="34" spans="1:14" s="11" customFormat="1" ht="45">
      <c r="A34" s="72" t="s">
        <v>34</v>
      </c>
      <c r="B34" s="590"/>
      <c r="C34" s="591" t="s">
        <v>4</v>
      </c>
      <c r="D34" s="587"/>
      <c r="E34" s="592" t="s">
        <v>4</v>
      </c>
      <c r="F34" s="577"/>
      <c r="G34" s="593" t="s">
        <v>4</v>
      </c>
      <c r="H34" s="73" t="s">
        <v>4</v>
      </c>
      <c r="I34" s="74" t="s">
        <v>4</v>
      </c>
      <c r="J34" s="65"/>
      <c r="K34" s="75" t="s">
        <v>4</v>
      </c>
      <c r="L34" s="44"/>
      <c r="M34" s="76" t="s">
        <v>4</v>
      </c>
      <c r="N34" s="35"/>
    </row>
    <row r="35" spans="1:14" s="11" customFormat="1" ht="44.25">
      <c r="A35" s="68" t="s">
        <v>35</v>
      </c>
      <c r="B35" s="575">
        <v>0</v>
      </c>
      <c r="C35" s="563">
        <v>0</v>
      </c>
      <c r="D35" s="587">
        <v>0</v>
      </c>
      <c r="E35" s="579">
        <v>0</v>
      </c>
      <c r="F35" s="577">
        <v>0</v>
      </c>
      <c r="G35" s="581">
        <v>0</v>
      </c>
      <c r="H35" s="42">
        <v>0</v>
      </c>
      <c r="I35" s="58">
        <v>0</v>
      </c>
      <c r="J35" s="65">
        <v>0</v>
      </c>
      <c r="K35" s="60">
        <v>0</v>
      </c>
      <c r="L35" s="44">
        <v>0</v>
      </c>
      <c r="M35" s="62">
        <v>0</v>
      </c>
      <c r="N35" s="35"/>
    </row>
    <row r="36" spans="1:14" s="11" customFormat="1" ht="45">
      <c r="A36" s="72" t="s">
        <v>36</v>
      </c>
      <c r="B36" s="590"/>
      <c r="C36" s="591" t="s">
        <v>4</v>
      </c>
      <c r="D36" s="587"/>
      <c r="E36" s="592" t="s">
        <v>4</v>
      </c>
      <c r="F36" s="577"/>
      <c r="G36" s="593" t="s">
        <v>4</v>
      </c>
      <c r="H36" s="73"/>
      <c r="I36" s="74" t="s">
        <v>4</v>
      </c>
      <c r="J36" s="65"/>
      <c r="K36" s="75" t="s">
        <v>4</v>
      </c>
      <c r="L36" s="44"/>
      <c r="M36" s="76" t="s">
        <v>4</v>
      </c>
      <c r="N36" s="35"/>
    </row>
    <row r="37" spans="1:14" s="11" customFormat="1" ht="44.25">
      <c r="A37" s="70" t="s">
        <v>35</v>
      </c>
      <c r="B37" s="594">
        <v>0</v>
      </c>
      <c r="C37" s="563">
        <v>0</v>
      </c>
      <c r="D37" s="595">
        <v>0</v>
      </c>
      <c r="E37" s="579">
        <v>0</v>
      </c>
      <c r="F37" s="596">
        <v>0</v>
      </c>
      <c r="G37" s="581">
        <v>0</v>
      </c>
      <c r="H37" s="77">
        <v>0</v>
      </c>
      <c r="I37" s="58">
        <v>0</v>
      </c>
      <c r="J37" s="78">
        <v>0</v>
      </c>
      <c r="K37" s="60">
        <v>0</v>
      </c>
      <c r="L37" s="79">
        <v>0</v>
      </c>
      <c r="M37" s="62">
        <v>0</v>
      </c>
      <c r="N37" s="35"/>
    </row>
    <row r="38" spans="1:14" s="11" customFormat="1" ht="44.25">
      <c r="A38" s="70" t="s">
        <v>76</v>
      </c>
      <c r="B38" s="594"/>
      <c r="C38" s="563" t="s">
        <v>11</v>
      </c>
      <c r="D38" s="595"/>
      <c r="E38" s="579" t="s">
        <v>11</v>
      </c>
      <c r="F38" s="577">
        <v>0</v>
      </c>
      <c r="G38" s="581">
        <v>0</v>
      </c>
      <c r="H38" s="77"/>
      <c r="I38" s="58" t="s">
        <v>11</v>
      </c>
      <c r="J38" s="78"/>
      <c r="K38" s="60" t="s">
        <v>11</v>
      </c>
      <c r="L38" s="44">
        <v>0</v>
      </c>
      <c r="M38" s="62">
        <v>0</v>
      </c>
      <c r="N38" s="35"/>
    </row>
    <row r="39" spans="1:14" s="85" customFormat="1" ht="45">
      <c r="A39" s="72" t="s">
        <v>37</v>
      </c>
      <c r="B39" s="597">
        <v>5285620</v>
      </c>
      <c r="C39" s="567">
        <v>0.94680120832413805</v>
      </c>
      <c r="D39" s="597">
        <v>296988</v>
      </c>
      <c r="E39" s="599">
        <v>7.0627113250990359E-2</v>
      </c>
      <c r="F39" s="597">
        <v>5582608</v>
      </c>
      <c r="G39" s="598">
        <v>0.81430448388319199</v>
      </c>
      <c r="H39" s="80">
        <v>4205014</v>
      </c>
      <c r="I39" s="81">
        <v>0.54575033867556888</v>
      </c>
      <c r="J39" s="80">
        <v>3500000</v>
      </c>
      <c r="K39" s="82">
        <v>0.45424966132443106</v>
      </c>
      <c r="L39" s="80">
        <v>7705014</v>
      </c>
      <c r="M39" s="83">
        <v>0.76690675465955971</v>
      </c>
      <c r="N39" s="84"/>
    </row>
    <row r="40" spans="1:14" s="11" customFormat="1" ht="45">
      <c r="A40" s="86" t="s">
        <v>38</v>
      </c>
      <c r="B40" s="582"/>
      <c r="C40" s="591" t="s">
        <v>4</v>
      </c>
      <c r="D40" s="587"/>
      <c r="E40" s="592" t="s">
        <v>4</v>
      </c>
      <c r="F40" s="577"/>
      <c r="G40" s="593" t="s">
        <v>4</v>
      </c>
      <c r="H40" s="63"/>
      <c r="I40" s="74" t="s">
        <v>4</v>
      </c>
      <c r="J40" s="65"/>
      <c r="K40" s="75" t="s">
        <v>4</v>
      </c>
      <c r="L40" s="44"/>
      <c r="M40" s="76" t="s">
        <v>4</v>
      </c>
      <c r="N40" s="35"/>
    </row>
    <row r="41" spans="1:14" s="11" customFormat="1" ht="44.25">
      <c r="A41" s="21" t="s">
        <v>39</v>
      </c>
      <c r="B41" s="46">
        <v>0</v>
      </c>
      <c r="C41" s="52">
        <v>0</v>
      </c>
      <c r="D41" s="87">
        <v>0</v>
      </c>
      <c r="E41" s="54">
        <v>0</v>
      </c>
      <c r="F41" s="48">
        <v>0</v>
      </c>
      <c r="G41" s="56">
        <v>0</v>
      </c>
      <c r="H41" s="46">
        <v>0</v>
      </c>
      <c r="I41" s="52">
        <v>0</v>
      </c>
      <c r="J41" s="87">
        <v>0</v>
      </c>
      <c r="K41" s="54">
        <v>0</v>
      </c>
      <c r="L41" s="48">
        <v>0</v>
      </c>
      <c r="M41" s="56">
        <v>0</v>
      </c>
      <c r="N41" s="35"/>
    </row>
    <row r="42" spans="1:14" s="11" customFormat="1" ht="44.25">
      <c r="A42" s="88" t="s">
        <v>40</v>
      </c>
      <c r="B42" s="575">
        <v>0</v>
      </c>
      <c r="C42" s="563">
        <v>0</v>
      </c>
      <c r="D42" s="587">
        <v>0</v>
      </c>
      <c r="E42" s="579">
        <v>0</v>
      </c>
      <c r="F42" s="577">
        <v>0</v>
      </c>
      <c r="G42" s="581">
        <v>0</v>
      </c>
      <c r="H42" s="42">
        <v>0</v>
      </c>
      <c r="I42" s="58">
        <v>0</v>
      </c>
      <c r="J42" s="65">
        <v>0</v>
      </c>
      <c r="K42" s="60">
        <v>0</v>
      </c>
      <c r="L42" s="44">
        <v>0</v>
      </c>
      <c r="M42" s="62">
        <v>0</v>
      </c>
      <c r="N42" s="35"/>
    </row>
    <row r="43" spans="1:14" s="11" customFormat="1" ht="44.25">
      <c r="A43" s="89" t="s">
        <v>41</v>
      </c>
      <c r="B43" s="575">
        <v>0</v>
      </c>
      <c r="C43" s="563">
        <v>0</v>
      </c>
      <c r="D43" s="587">
        <v>0</v>
      </c>
      <c r="E43" s="579">
        <v>0</v>
      </c>
      <c r="F43" s="596">
        <v>0</v>
      </c>
      <c r="G43" s="581">
        <v>0</v>
      </c>
      <c r="H43" s="42">
        <v>0</v>
      </c>
      <c r="I43" s="58">
        <v>0</v>
      </c>
      <c r="J43" s="65">
        <v>0</v>
      </c>
      <c r="K43" s="60">
        <v>0</v>
      </c>
      <c r="L43" s="79">
        <v>0</v>
      </c>
      <c r="M43" s="62">
        <v>0</v>
      </c>
      <c r="N43" s="35"/>
    </row>
    <row r="44" spans="1:14" s="11" customFormat="1" ht="44.25">
      <c r="A44" s="41" t="s">
        <v>42</v>
      </c>
      <c r="B44" s="575">
        <v>0</v>
      </c>
      <c r="C44" s="563">
        <v>0</v>
      </c>
      <c r="D44" s="587">
        <v>0</v>
      </c>
      <c r="E44" s="579">
        <v>0</v>
      </c>
      <c r="F44" s="596">
        <v>0</v>
      </c>
      <c r="G44" s="581">
        <v>0</v>
      </c>
      <c r="H44" s="42">
        <v>0</v>
      </c>
      <c r="I44" s="58">
        <v>0</v>
      </c>
      <c r="J44" s="65">
        <v>0</v>
      </c>
      <c r="K44" s="60">
        <v>0</v>
      </c>
      <c r="L44" s="79">
        <v>0</v>
      </c>
      <c r="M44" s="62">
        <v>0</v>
      </c>
      <c r="N44" s="35"/>
    </row>
    <row r="45" spans="1:14" s="11" customFormat="1" ht="44.25">
      <c r="A45" s="88" t="s">
        <v>43</v>
      </c>
      <c r="B45" s="575">
        <v>0</v>
      </c>
      <c r="C45" s="563">
        <v>0</v>
      </c>
      <c r="D45" s="587">
        <v>0</v>
      </c>
      <c r="E45" s="579">
        <v>0</v>
      </c>
      <c r="F45" s="596">
        <v>0</v>
      </c>
      <c r="G45" s="581">
        <v>0</v>
      </c>
      <c r="H45" s="42">
        <v>0</v>
      </c>
      <c r="I45" s="58">
        <v>0</v>
      </c>
      <c r="J45" s="65">
        <v>0</v>
      </c>
      <c r="K45" s="60">
        <v>0</v>
      </c>
      <c r="L45" s="79">
        <v>0</v>
      </c>
      <c r="M45" s="62">
        <v>0</v>
      </c>
      <c r="N45" s="35"/>
    </row>
    <row r="46" spans="1:14" s="85" customFormat="1" ht="45">
      <c r="A46" s="86" t="s">
        <v>44</v>
      </c>
      <c r="B46" s="602">
        <v>0</v>
      </c>
      <c r="C46" s="567">
        <v>0</v>
      </c>
      <c r="D46" s="603">
        <v>0</v>
      </c>
      <c r="E46" s="599">
        <v>0</v>
      </c>
      <c r="F46" s="604">
        <v>0</v>
      </c>
      <c r="G46" s="598">
        <v>0</v>
      </c>
      <c r="H46" s="90">
        <v>0</v>
      </c>
      <c r="I46" s="81">
        <v>0</v>
      </c>
      <c r="J46" s="91">
        <v>0</v>
      </c>
      <c r="K46" s="82">
        <v>0</v>
      </c>
      <c r="L46" s="92">
        <v>0</v>
      </c>
      <c r="M46" s="83">
        <v>0</v>
      </c>
      <c r="N46" s="84"/>
    </row>
    <row r="47" spans="1:14" s="85" customFormat="1" ht="45">
      <c r="A47" s="93" t="s">
        <v>45</v>
      </c>
      <c r="B47" s="606">
        <v>0</v>
      </c>
      <c r="C47" s="567">
        <v>0</v>
      </c>
      <c r="D47" s="606">
        <v>0</v>
      </c>
      <c r="E47" s="599">
        <v>0</v>
      </c>
      <c r="F47" s="608">
        <v>0</v>
      </c>
      <c r="G47" s="598">
        <v>0</v>
      </c>
      <c r="H47" s="94">
        <v>0</v>
      </c>
      <c r="I47" s="81">
        <v>0</v>
      </c>
      <c r="J47" s="94">
        <v>0</v>
      </c>
      <c r="K47" s="82">
        <v>0</v>
      </c>
      <c r="L47" s="95">
        <v>0</v>
      </c>
      <c r="M47" s="83">
        <v>0</v>
      </c>
      <c r="N47" s="84"/>
    </row>
    <row r="48" spans="1:14" s="11" customFormat="1" ht="45">
      <c r="A48" s="24" t="s">
        <v>46</v>
      </c>
      <c r="B48" s="96"/>
      <c r="C48" s="97" t="s">
        <v>4</v>
      </c>
      <c r="D48" s="59"/>
      <c r="E48" s="98" t="s">
        <v>4</v>
      </c>
      <c r="F48" s="48"/>
      <c r="G48" s="99" t="s">
        <v>4</v>
      </c>
      <c r="H48" s="96"/>
      <c r="I48" s="97" t="s">
        <v>4</v>
      </c>
      <c r="J48" s="59"/>
      <c r="K48" s="98" t="s">
        <v>4</v>
      </c>
      <c r="L48" s="48"/>
      <c r="M48" s="99" t="s">
        <v>4</v>
      </c>
      <c r="N48" s="35"/>
    </row>
    <row r="49" spans="1:14" s="11" customFormat="1" ht="44.25">
      <c r="A49" s="21" t="s">
        <v>47</v>
      </c>
      <c r="B49" s="96">
        <v>0</v>
      </c>
      <c r="C49" s="52">
        <v>0</v>
      </c>
      <c r="D49" s="59">
        <v>0</v>
      </c>
      <c r="E49" s="54">
        <v>0</v>
      </c>
      <c r="F49" s="100">
        <v>0</v>
      </c>
      <c r="G49" s="56">
        <v>0</v>
      </c>
      <c r="H49" s="96">
        <v>0</v>
      </c>
      <c r="I49" s="52">
        <v>0</v>
      </c>
      <c r="J49" s="59">
        <v>0</v>
      </c>
      <c r="K49" s="54">
        <v>0</v>
      </c>
      <c r="L49" s="100">
        <v>0</v>
      </c>
      <c r="M49" s="56">
        <v>0</v>
      </c>
      <c r="N49" s="35"/>
    </row>
    <row r="50" spans="1:14" s="11" customFormat="1" ht="44.25">
      <c r="A50" s="41" t="s">
        <v>48</v>
      </c>
      <c r="B50" s="582">
        <v>0</v>
      </c>
      <c r="C50" s="563">
        <v>0</v>
      </c>
      <c r="D50" s="587">
        <v>0</v>
      </c>
      <c r="E50" s="579">
        <v>0</v>
      </c>
      <c r="F50" s="609">
        <v>0</v>
      </c>
      <c r="G50" s="581">
        <v>0</v>
      </c>
      <c r="H50" s="63">
        <v>0</v>
      </c>
      <c r="I50" s="58">
        <v>0</v>
      </c>
      <c r="J50" s="65">
        <v>0</v>
      </c>
      <c r="K50" s="60">
        <v>0</v>
      </c>
      <c r="L50" s="101">
        <v>0</v>
      </c>
      <c r="M50" s="62">
        <v>0</v>
      </c>
      <c r="N50" s="35"/>
    </row>
    <row r="51" spans="1:14" s="11" customFormat="1" ht="44.25">
      <c r="A51" s="102" t="s">
        <v>49</v>
      </c>
      <c r="B51" s="440">
        <v>0</v>
      </c>
      <c r="C51" s="563">
        <v>0</v>
      </c>
      <c r="D51" s="441">
        <v>0</v>
      </c>
      <c r="E51" s="579">
        <v>0</v>
      </c>
      <c r="F51" s="442">
        <v>0</v>
      </c>
      <c r="G51" s="581">
        <v>0</v>
      </c>
      <c r="H51" s="103">
        <v>0</v>
      </c>
      <c r="I51" s="58">
        <v>0</v>
      </c>
      <c r="J51" s="104">
        <v>0</v>
      </c>
      <c r="K51" s="60">
        <v>0</v>
      </c>
      <c r="L51" s="105">
        <v>0</v>
      </c>
      <c r="M51" s="62">
        <v>0</v>
      </c>
      <c r="N51" s="35"/>
    </row>
    <row r="52" spans="1:14" s="11" customFormat="1" ht="44.25">
      <c r="A52" s="102" t="s">
        <v>50</v>
      </c>
      <c r="B52" s="440">
        <v>0</v>
      </c>
      <c r="C52" s="563">
        <v>0</v>
      </c>
      <c r="D52" s="441">
        <v>0</v>
      </c>
      <c r="E52" s="579">
        <v>0</v>
      </c>
      <c r="F52" s="442">
        <v>0</v>
      </c>
      <c r="G52" s="581">
        <v>0</v>
      </c>
      <c r="H52" s="103">
        <v>0</v>
      </c>
      <c r="I52" s="58">
        <v>0</v>
      </c>
      <c r="J52" s="104">
        <v>0</v>
      </c>
      <c r="K52" s="60">
        <v>0</v>
      </c>
      <c r="L52" s="105">
        <v>0</v>
      </c>
      <c r="M52" s="62">
        <v>0</v>
      </c>
      <c r="N52" s="35"/>
    </row>
    <row r="53" spans="1:14" s="11" customFormat="1" ht="44.25">
      <c r="A53" s="41" t="s">
        <v>51</v>
      </c>
      <c r="B53" s="582">
        <v>0</v>
      </c>
      <c r="C53" s="563">
        <v>0</v>
      </c>
      <c r="D53" s="587">
        <v>0</v>
      </c>
      <c r="E53" s="579">
        <v>0</v>
      </c>
      <c r="F53" s="609">
        <v>0</v>
      </c>
      <c r="G53" s="581">
        <v>0</v>
      </c>
      <c r="H53" s="63">
        <v>0</v>
      </c>
      <c r="I53" s="58">
        <v>0</v>
      </c>
      <c r="J53" s="65">
        <v>0</v>
      </c>
      <c r="K53" s="60">
        <v>0</v>
      </c>
      <c r="L53" s="101">
        <v>0</v>
      </c>
      <c r="M53" s="62">
        <v>0</v>
      </c>
      <c r="N53" s="35"/>
    </row>
    <row r="54" spans="1:14" s="85" customFormat="1" ht="45">
      <c r="A54" s="93" t="s">
        <v>52</v>
      </c>
      <c r="B54" s="614">
        <v>0</v>
      </c>
      <c r="C54" s="567">
        <v>0</v>
      </c>
      <c r="D54" s="603">
        <v>0</v>
      </c>
      <c r="E54" s="599">
        <v>0</v>
      </c>
      <c r="F54" s="615">
        <v>0</v>
      </c>
      <c r="G54" s="598">
        <v>0</v>
      </c>
      <c r="H54" s="106">
        <v>0</v>
      </c>
      <c r="I54" s="81">
        <v>0</v>
      </c>
      <c r="J54" s="91">
        <v>0</v>
      </c>
      <c r="K54" s="82">
        <v>0</v>
      </c>
      <c r="L54" s="107">
        <v>0</v>
      </c>
      <c r="M54" s="83">
        <v>0</v>
      </c>
      <c r="N54" s="84"/>
    </row>
    <row r="55" spans="1:14" s="11" customFormat="1" ht="44.25">
      <c r="A55" s="51" t="s">
        <v>53</v>
      </c>
      <c r="B55" s="616">
        <v>0</v>
      </c>
      <c r="C55" s="563">
        <v>0</v>
      </c>
      <c r="D55" s="617">
        <v>0</v>
      </c>
      <c r="E55" s="579">
        <v>0</v>
      </c>
      <c r="F55" s="618">
        <v>0</v>
      </c>
      <c r="G55" s="581">
        <v>0</v>
      </c>
      <c r="H55" s="108">
        <v>0</v>
      </c>
      <c r="I55" s="58">
        <v>0</v>
      </c>
      <c r="J55" s="109">
        <v>0</v>
      </c>
      <c r="K55" s="60">
        <v>0</v>
      </c>
      <c r="L55" s="110">
        <v>0</v>
      </c>
      <c r="M55" s="62">
        <v>0</v>
      </c>
      <c r="N55" s="35"/>
    </row>
    <row r="56" spans="1:14" s="11" customFormat="1" ht="44.25">
      <c r="A56" s="111" t="s">
        <v>54</v>
      </c>
      <c r="B56" s="575">
        <v>0</v>
      </c>
      <c r="C56" s="563">
        <v>0</v>
      </c>
      <c r="D56" s="587">
        <v>0</v>
      </c>
      <c r="E56" s="579">
        <v>0</v>
      </c>
      <c r="F56" s="577">
        <v>0</v>
      </c>
      <c r="G56" s="581">
        <v>0</v>
      </c>
      <c r="H56" s="42">
        <v>0</v>
      </c>
      <c r="I56" s="58">
        <v>0</v>
      </c>
      <c r="J56" s="65">
        <v>0</v>
      </c>
      <c r="K56" s="60">
        <v>0</v>
      </c>
      <c r="L56" s="44">
        <v>0</v>
      </c>
      <c r="M56" s="62">
        <v>0</v>
      </c>
      <c r="N56" s="35"/>
    </row>
    <row r="57" spans="1:14" s="11" customFormat="1" ht="44.25">
      <c r="A57" s="89" t="s">
        <v>55</v>
      </c>
      <c r="B57" s="575">
        <v>0</v>
      </c>
      <c r="C57" s="563">
        <v>0</v>
      </c>
      <c r="D57" s="587">
        <v>835598</v>
      </c>
      <c r="E57" s="579">
        <v>1</v>
      </c>
      <c r="F57" s="577">
        <v>835598</v>
      </c>
      <c r="G57" s="581">
        <v>0.12188410830992029</v>
      </c>
      <c r="H57" s="42">
        <v>0</v>
      </c>
      <c r="I57" s="58">
        <v>0</v>
      </c>
      <c r="J57" s="65">
        <v>907538</v>
      </c>
      <c r="K57" s="60">
        <v>1</v>
      </c>
      <c r="L57" s="44">
        <v>907538</v>
      </c>
      <c r="M57" s="62">
        <v>9.0330403333495235E-2</v>
      </c>
      <c r="N57" s="35"/>
    </row>
    <row r="58" spans="1:14" s="11" customFormat="1" ht="44.25">
      <c r="A58" s="88" t="s">
        <v>56</v>
      </c>
      <c r="B58" s="594">
        <v>0</v>
      </c>
      <c r="C58" s="563">
        <v>0</v>
      </c>
      <c r="D58" s="595">
        <v>0</v>
      </c>
      <c r="E58" s="579">
        <v>0</v>
      </c>
      <c r="F58" s="596">
        <v>0</v>
      </c>
      <c r="G58" s="581">
        <v>0</v>
      </c>
      <c r="H58" s="77">
        <v>0</v>
      </c>
      <c r="I58" s="58">
        <v>0</v>
      </c>
      <c r="J58" s="78">
        <v>0</v>
      </c>
      <c r="K58" s="60">
        <v>0</v>
      </c>
      <c r="L58" s="79">
        <v>0</v>
      </c>
      <c r="M58" s="62">
        <v>0</v>
      </c>
      <c r="N58" s="35"/>
    </row>
    <row r="59" spans="1:14" s="11" customFormat="1" ht="44.25">
      <c r="A59" s="112" t="s">
        <v>57</v>
      </c>
      <c r="B59" s="575">
        <v>0</v>
      </c>
      <c r="C59" s="563">
        <v>0</v>
      </c>
      <c r="D59" s="587">
        <v>0</v>
      </c>
      <c r="E59" s="579">
        <v>0</v>
      </c>
      <c r="F59" s="577">
        <v>0</v>
      </c>
      <c r="G59" s="581">
        <v>0</v>
      </c>
      <c r="H59" s="42">
        <v>0</v>
      </c>
      <c r="I59" s="58">
        <v>0</v>
      </c>
      <c r="J59" s="65">
        <v>0</v>
      </c>
      <c r="K59" s="60">
        <v>0</v>
      </c>
      <c r="L59" s="44">
        <v>0</v>
      </c>
      <c r="M59" s="62">
        <v>0</v>
      </c>
      <c r="N59" s="35"/>
    </row>
    <row r="60" spans="1:14" s="11" customFormat="1" ht="44.25">
      <c r="A60" s="112" t="s">
        <v>58</v>
      </c>
      <c r="B60" s="575">
        <v>0</v>
      </c>
      <c r="C60" s="563">
        <v>0</v>
      </c>
      <c r="D60" s="587">
        <v>0</v>
      </c>
      <c r="E60" s="579">
        <v>0</v>
      </c>
      <c r="F60" s="577">
        <v>0</v>
      </c>
      <c r="G60" s="581">
        <v>0</v>
      </c>
      <c r="H60" s="42">
        <v>0</v>
      </c>
      <c r="I60" s="58">
        <v>0</v>
      </c>
      <c r="J60" s="65">
        <v>0</v>
      </c>
      <c r="K60" s="60">
        <v>0</v>
      </c>
      <c r="L60" s="44">
        <v>0</v>
      </c>
      <c r="M60" s="62">
        <v>0</v>
      </c>
      <c r="N60" s="35"/>
    </row>
    <row r="61" spans="1:14" s="11" customFormat="1" ht="44.25">
      <c r="A61" s="113" t="s">
        <v>59</v>
      </c>
      <c r="B61" s="575">
        <v>0</v>
      </c>
      <c r="C61" s="563">
        <v>0</v>
      </c>
      <c r="D61" s="587">
        <v>0</v>
      </c>
      <c r="E61" s="579">
        <v>0</v>
      </c>
      <c r="F61" s="577">
        <v>0</v>
      </c>
      <c r="G61" s="581">
        <v>0</v>
      </c>
      <c r="H61" s="42">
        <v>0</v>
      </c>
      <c r="I61" s="58">
        <v>0</v>
      </c>
      <c r="J61" s="65">
        <v>0</v>
      </c>
      <c r="K61" s="60">
        <v>0</v>
      </c>
      <c r="L61" s="44">
        <v>0</v>
      </c>
      <c r="M61" s="62">
        <v>0</v>
      </c>
      <c r="N61" s="35"/>
    </row>
    <row r="62" spans="1:14" s="11" customFormat="1" ht="44.25">
      <c r="A62" s="113" t="s">
        <v>60</v>
      </c>
      <c r="B62" s="575">
        <v>0</v>
      </c>
      <c r="C62" s="563">
        <v>0</v>
      </c>
      <c r="D62" s="587">
        <v>0</v>
      </c>
      <c r="E62" s="579">
        <v>0</v>
      </c>
      <c r="F62" s="577">
        <v>0</v>
      </c>
      <c r="G62" s="581">
        <v>0</v>
      </c>
      <c r="H62" s="42">
        <v>0</v>
      </c>
      <c r="I62" s="58">
        <v>0</v>
      </c>
      <c r="J62" s="65">
        <v>0</v>
      </c>
      <c r="K62" s="60">
        <v>0</v>
      </c>
      <c r="L62" s="44">
        <v>0</v>
      </c>
      <c r="M62" s="62">
        <v>0</v>
      </c>
      <c r="N62" s="35"/>
    </row>
    <row r="63" spans="1:14" s="11" customFormat="1" ht="44.25">
      <c r="A63" s="89" t="s">
        <v>61</v>
      </c>
      <c r="B63" s="575">
        <v>0</v>
      </c>
      <c r="C63" s="563">
        <v>0</v>
      </c>
      <c r="D63" s="587">
        <v>0</v>
      </c>
      <c r="E63" s="579">
        <v>0</v>
      </c>
      <c r="F63" s="577">
        <v>0</v>
      </c>
      <c r="G63" s="581">
        <v>0</v>
      </c>
      <c r="H63" s="42">
        <v>0</v>
      </c>
      <c r="I63" s="58">
        <v>0</v>
      </c>
      <c r="J63" s="65">
        <v>0</v>
      </c>
      <c r="K63" s="60">
        <v>0</v>
      </c>
      <c r="L63" s="44">
        <v>0</v>
      </c>
      <c r="M63" s="62">
        <v>0</v>
      </c>
      <c r="N63" s="35"/>
    </row>
    <row r="64" spans="1:14" s="11" customFormat="1" ht="44.25">
      <c r="A64" s="88" t="s">
        <v>62</v>
      </c>
      <c r="B64" s="575">
        <v>0</v>
      </c>
      <c r="C64" s="563">
        <v>0</v>
      </c>
      <c r="D64" s="587">
        <v>437470.36</v>
      </c>
      <c r="E64" s="579">
        <v>1</v>
      </c>
      <c r="F64" s="577">
        <v>437470.36</v>
      </c>
      <c r="G64" s="581">
        <v>6.3811407806887779E-2</v>
      </c>
      <c r="H64" s="42">
        <v>0</v>
      </c>
      <c r="I64" s="58">
        <v>0</v>
      </c>
      <c r="J64" s="65">
        <v>1434320</v>
      </c>
      <c r="K64" s="60">
        <v>1</v>
      </c>
      <c r="L64" s="44">
        <v>1434320</v>
      </c>
      <c r="M64" s="62">
        <v>0.14276284200694506</v>
      </c>
      <c r="N64" s="35"/>
    </row>
    <row r="65" spans="1:14" s="85" customFormat="1" ht="45">
      <c r="A65" s="114" t="s">
        <v>63</v>
      </c>
      <c r="B65" s="602">
        <v>0</v>
      </c>
      <c r="C65" s="567">
        <v>0</v>
      </c>
      <c r="D65" s="603">
        <v>1273068.3599999999</v>
      </c>
      <c r="E65" s="599">
        <v>1</v>
      </c>
      <c r="F65" s="602">
        <v>1273068.3599999999</v>
      </c>
      <c r="G65" s="598">
        <v>0.18569551611680807</v>
      </c>
      <c r="H65" s="90">
        <v>0</v>
      </c>
      <c r="I65" s="81">
        <v>0</v>
      </c>
      <c r="J65" s="91">
        <v>2341858</v>
      </c>
      <c r="K65" s="82">
        <v>1</v>
      </c>
      <c r="L65" s="90">
        <v>2341858</v>
      </c>
      <c r="M65" s="83">
        <v>0.23309324534044029</v>
      </c>
      <c r="N65" s="84"/>
    </row>
    <row r="66" spans="1:14" s="11" customFormat="1" ht="45">
      <c r="A66" s="24" t="s">
        <v>64</v>
      </c>
      <c r="B66" s="582"/>
      <c r="C66" s="591" t="s">
        <v>4</v>
      </c>
      <c r="D66" s="587"/>
      <c r="E66" s="592" t="s">
        <v>4</v>
      </c>
      <c r="F66" s="577"/>
      <c r="G66" s="593" t="s">
        <v>4</v>
      </c>
      <c r="H66" s="63"/>
      <c r="I66" s="74" t="s">
        <v>4</v>
      </c>
      <c r="J66" s="65"/>
      <c r="K66" s="75" t="s">
        <v>4</v>
      </c>
      <c r="L66" s="44"/>
      <c r="M66" s="76" t="s">
        <v>4</v>
      </c>
    </row>
    <row r="67" spans="1:14" s="11" customFormat="1" ht="44.25">
      <c r="A67" s="115" t="s">
        <v>65</v>
      </c>
      <c r="B67" s="5">
        <v>0</v>
      </c>
      <c r="C67" s="52">
        <v>0</v>
      </c>
      <c r="D67" s="59">
        <v>0</v>
      </c>
      <c r="E67" s="54">
        <v>0</v>
      </c>
      <c r="F67" s="69">
        <v>0</v>
      </c>
      <c r="G67" s="56">
        <v>0</v>
      </c>
      <c r="H67" s="5">
        <v>0</v>
      </c>
      <c r="I67" s="52">
        <v>0</v>
      </c>
      <c r="J67" s="59">
        <v>0</v>
      </c>
      <c r="K67" s="54">
        <v>0</v>
      </c>
      <c r="L67" s="69">
        <v>0</v>
      </c>
      <c r="M67" s="56">
        <v>0</v>
      </c>
    </row>
    <row r="68" spans="1:14" s="11" customFormat="1" ht="44.25">
      <c r="A68" s="41" t="s">
        <v>66</v>
      </c>
      <c r="B68" s="575">
        <v>0</v>
      </c>
      <c r="C68" s="563">
        <v>0</v>
      </c>
      <c r="D68" s="587">
        <v>0</v>
      </c>
      <c r="E68" s="579">
        <v>0</v>
      </c>
      <c r="F68" s="577">
        <v>0</v>
      </c>
      <c r="G68" s="581">
        <v>0</v>
      </c>
      <c r="H68" s="42">
        <v>0</v>
      </c>
      <c r="I68" s="58">
        <v>0</v>
      </c>
      <c r="J68" s="65">
        <v>0</v>
      </c>
      <c r="K68" s="60">
        <v>0</v>
      </c>
      <c r="L68" s="44">
        <v>0</v>
      </c>
      <c r="M68" s="62">
        <v>0</v>
      </c>
    </row>
    <row r="69" spans="1:14" s="11" customFormat="1" ht="45">
      <c r="A69" s="116" t="s">
        <v>67</v>
      </c>
      <c r="B69" s="582"/>
      <c r="C69" s="591" t="s">
        <v>4</v>
      </c>
      <c r="D69" s="587"/>
      <c r="E69" s="592" t="s">
        <v>4</v>
      </c>
      <c r="F69" s="577"/>
      <c r="G69" s="593" t="s">
        <v>4</v>
      </c>
      <c r="H69" s="63"/>
      <c r="I69" s="74" t="s">
        <v>4</v>
      </c>
      <c r="J69" s="65"/>
      <c r="K69" s="75" t="s">
        <v>4</v>
      </c>
      <c r="L69" s="44"/>
      <c r="M69" s="76" t="s">
        <v>4</v>
      </c>
    </row>
    <row r="70" spans="1:14" s="11" customFormat="1" ht="44.25">
      <c r="A70" s="89" t="s">
        <v>68</v>
      </c>
      <c r="B70" s="5">
        <v>0</v>
      </c>
      <c r="C70" s="52">
        <v>0</v>
      </c>
      <c r="D70" s="59">
        <v>0</v>
      </c>
      <c r="E70" s="54">
        <v>0</v>
      </c>
      <c r="F70" s="69">
        <v>0</v>
      </c>
      <c r="G70" s="56">
        <v>0</v>
      </c>
      <c r="H70" s="5">
        <v>0</v>
      </c>
      <c r="I70" s="52">
        <v>0</v>
      </c>
      <c r="J70" s="59">
        <v>0</v>
      </c>
      <c r="K70" s="54">
        <v>0</v>
      </c>
      <c r="L70" s="69">
        <v>0</v>
      </c>
      <c r="M70" s="56">
        <v>0</v>
      </c>
    </row>
    <row r="71" spans="1:14" s="11" customFormat="1" ht="44.25">
      <c r="A71" s="41" t="s">
        <v>69</v>
      </c>
      <c r="B71" s="575">
        <v>0</v>
      </c>
      <c r="C71" s="563">
        <v>0</v>
      </c>
      <c r="D71" s="587">
        <v>0</v>
      </c>
      <c r="E71" s="579">
        <v>0</v>
      </c>
      <c r="F71" s="577">
        <v>0</v>
      </c>
      <c r="G71" s="581">
        <v>0</v>
      </c>
      <c r="H71" s="42">
        <v>0</v>
      </c>
      <c r="I71" s="58">
        <v>0</v>
      </c>
      <c r="J71" s="65">
        <v>0</v>
      </c>
      <c r="K71" s="60">
        <v>0</v>
      </c>
      <c r="L71" s="44">
        <v>0</v>
      </c>
      <c r="M71" s="62">
        <v>0</v>
      </c>
    </row>
    <row r="72" spans="1:14" s="85" customFormat="1" ht="45">
      <c r="A72" s="86" t="s">
        <v>70</v>
      </c>
      <c r="B72" s="620">
        <v>0</v>
      </c>
      <c r="C72" s="567">
        <v>0</v>
      </c>
      <c r="D72" s="607">
        <v>0</v>
      </c>
      <c r="E72" s="599">
        <v>0</v>
      </c>
      <c r="F72" s="615">
        <v>0</v>
      </c>
      <c r="G72" s="721">
        <v>0</v>
      </c>
      <c r="H72" s="117">
        <v>0</v>
      </c>
      <c r="I72" s="81">
        <v>0</v>
      </c>
      <c r="J72" s="118">
        <v>0</v>
      </c>
      <c r="K72" s="82">
        <v>0</v>
      </c>
      <c r="L72" s="128">
        <v>0</v>
      </c>
      <c r="M72" s="83">
        <v>0</v>
      </c>
    </row>
    <row r="73" spans="1:14" s="85" customFormat="1" ht="45">
      <c r="A73" s="86" t="s">
        <v>71</v>
      </c>
      <c r="B73" s="620">
        <v>0</v>
      </c>
      <c r="C73" s="599">
        <v>0</v>
      </c>
      <c r="D73" s="606">
        <v>0</v>
      </c>
      <c r="E73" s="599">
        <v>0</v>
      </c>
      <c r="F73" s="722">
        <v>0</v>
      </c>
      <c r="G73" s="598">
        <v>0</v>
      </c>
      <c r="H73" s="117">
        <v>0</v>
      </c>
      <c r="I73" s="82">
        <v>0</v>
      </c>
      <c r="J73" s="94">
        <v>0</v>
      </c>
      <c r="K73" s="82">
        <v>0</v>
      </c>
      <c r="L73" s="129">
        <v>0</v>
      </c>
      <c r="M73" s="83">
        <v>0</v>
      </c>
    </row>
    <row r="74" spans="1:14" s="85" customFormat="1" ht="45.75" thickBot="1">
      <c r="A74" s="119" t="s">
        <v>72</v>
      </c>
      <c r="B74" s="120">
        <v>5285620</v>
      </c>
      <c r="C74" s="623">
        <v>0.77098446928436981</v>
      </c>
      <c r="D74" s="120">
        <v>1570056.3599999999</v>
      </c>
      <c r="E74" s="624">
        <v>0.22901553071563022</v>
      </c>
      <c r="F74" s="120">
        <v>6855676.3599999994</v>
      </c>
      <c r="G74" s="625">
        <v>1</v>
      </c>
      <c r="H74" s="120">
        <v>4205014</v>
      </c>
      <c r="I74" s="121">
        <v>0.41853962108803616</v>
      </c>
      <c r="J74" s="120">
        <v>5841858</v>
      </c>
      <c r="K74" s="122">
        <v>0.58146037891196389</v>
      </c>
      <c r="L74" s="120">
        <v>10046872</v>
      </c>
      <c r="M74" s="123">
        <v>1</v>
      </c>
    </row>
    <row r="75" spans="1:14" s="11" customFormat="1" ht="45.75" thickTop="1" thickBot="1">
      <c r="A75" s="124"/>
      <c r="B75" s="2"/>
      <c r="C75" s="4"/>
      <c r="D75" s="2"/>
      <c r="E75" s="4"/>
      <c r="F75" s="2"/>
      <c r="G75" s="4"/>
      <c r="H75" s="2"/>
      <c r="I75" s="4"/>
      <c r="J75" s="2"/>
      <c r="K75" s="4"/>
      <c r="L75" s="2"/>
      <c r="M75" s="4"/>
    </row>
    <row r="76" spans="1:14" s="11" customFormat="1" ht="45">
      <c r="A76" s="347" t="s">
        <v>103</v>
      </c>
      <c r="B76" s="348"/>
      <c r="C76" s="349"/>
      <c r="D76" s="350"/>
      <c r="E76" s="349"/>
      <c r="F76" s="349"/>
      <c r="G76" s="351"/>
      <c r="H76" s="352"/>
      <c r="I76" s="349"/>
      <c r="J76" s="349"/>
      <c r="K76" s="349"/>
      <c r="L76" s="349"/>
      <c r="M76" s="351"/>
    </row>
    <row r="77" spans="1:14" s="11" customFormat="1" ht="44.25">
      <c r="A77" s="353" t="s">
        <v>104</v>
      </c>
      <c r="B77" s="368">
        <v>0</v>
      </c>
      <c r="C77" s="563">
        <v>0</v>
      </c>
      <c r="D77" s="355">
        <v>0</v>
      </c>
      <c r="E77" s="54">
        <v>0</v>
      </c>
      <c r="F77" s="355">
        <v>0</v>
      </c>
      <c r="G77" s="356">
        <v>0</v>
      </c>
      <c r="H77" s="354">
        <v>0</v>
      </c>
      <c r="I77" s="58">
        <v>0</v>
      </c>
      <c r="J77" s="355">
        <v>0</v>
      </c>
      <c r="K77" s="54">
        <v>0</v>
      </c>
      <c r="L77" s="355">
        <v>0</v>
      </c>
      <c r="M77" s="356">
        <v>0</v>
      </c>
    </row>
    <row r="78" spans="1:14" s="11" customFormat="1" ht="44.25">
      <c r="A78" s="353" t="s">
        <v>105</v>
      </c>
      <c r="B78" s="368">
        <v>0</v>
      </c>
      <c r="C78" s="563">
        <v>0</v>
      </c>
      <c r="D78" s="355">
        <v>0</v>
      </c>
      <c r="E78" s="54">
        <v>0</v>
      </c>
      <c r="F78" s="355">
        <v>0</v>
      </c>
      <c r="G78" s="356">
        <v>0</v>
      </c>
      <c r="H78" s="354">
        <v>0</v>
      </c>
      <c r="I78" s="58">
        <v>0</v>
      </c>
      <c r="J78" s="355">
        <v>0</v>
      </c>
      <c r="K78" s="54">
        <v>0</v>
      </c>
      <c r="L78" s="355">
        <v>0</v>
      </c>
      <c r="M78" s="356">
        <v>0</v>
      </c>
    </row>
    <row r="79" spans="1:14" s="11" customFormat="1" ht="44.25">
      <c r="A79" s="353" t="s">
        <v>106</v>
      </c>
      <c r="B79" s="368">
        <v>0</v>
      </c>
      <c r="C79" s="563">
        <v>0</v>
      </c>
      <c r="D79" s="355">
        <v>0</v>
      </c>
      <c r="E79" s="54">
        <v>0</v>
      </c>
      <c r="F79" s="355">
        <v>0</v>
      </c>
      <c r="G79" s="356">
        <v>0</v>
      </c>
      <c r="H79" s="354">
        <v>0</v>
      </c>
      <c r="I79" s="58">
        <v>0</v>
      </c>
      <c r="J79" s="355">
        <v>0</v>
      </c>
      <c r="K79" s="54">
        <v>0</v>
      </c>
      <c r="L79" s="355">
        <v>0</v>
      </c>
      <c r="M79" s="356">
        <v>0</v>
      </c>
    </row>
    <row r="80" spans="1:14" s="11" customFormat="1" ht="44.25">
      <c r="A80" s="353" t="s">
        <v>107</v>
      </c>
      <c r="B80" s="368">
        <v>0</v>
      </c>
      <c r="C80" s="563">
        <v>0</v>
      </c>
      <c r="D80" s="355">
        <v>0</v>
      </c>
      <c r="E80" s="54">
        <v>0</v>
      </c>
      <c r="F80" s="355">
        <v>0</v>
      </c>
      <c r="G80" s="356">
        <v>0</v>
      </c>
      <c r="H80" s="354">
        <v>0</v>
      </c>
      <c r="I80" s="58">
        <v>0</v>
      </c>
      <c r="J80" s="355">
        <v>0</v>
      </c>
      <c r="K80" s="54">
        <v>0</v>
      </c>
      <c r="L80" s="355">
        <v>0</v>
      </c>
      <c r="M80" s="356">
        <v>0</v>
      </c>
    </row>
    <row r="81" spans="1:13" s="11" customFormat="1" ht="44.25">
      <c r="A81" s="353" t="s">
        <v>108</v>
      </c>
      <c r="B81" s="368">
        <v>0</v>
      </c>
      <c r="C81" s="563">
        <v>0</v>
      </c>
      <c r="D81" s="355">
        <v>0</v>
      </c>
      <c r="E81" s="54">
        <v>0</v>
      </c>
      <c r="F81" s="355">
        <v>0</v>
      </c>
      <c r="G81" s="356">
        <v>0</v>
      </c>
      <c r="H81" s="354">
        <v>0</v>
      </c>
      <c r="I81" s="58">
        <v>0</v>
      </c>
      <c r="J81" s="355">
        <v>0</v>
      </c>
      <c r="K81" s="54">
        <v>0</v>
      </c>
      <c r="L81" s="355">
        <v>0</v>
      </c>
      <c r="M81" s="356">
        <v>0</v>
      </c>
    </row>
    <row r="82" spans="1:13" s="11" customFormat="1" ht="45">
      <c r="A82" s="357" t="s">
        <v>109</v>
      </c>
      <c r="B82" s="368">
        <v>0</v>
      </c>
      <c r="C82" s="563">
        <v>0</v>
      </c>
      <c r="D82" s="355">
        <v>0</v>
      </c>
      <c r="E82" s="54">
        <v>0</v>
      </c>
      <c r="F82" s="355">
        <v>0</v>
      </c>
      <c r="G82" s="356">
        <v>0</v>
      </c>
      <c r="H82" s="354">
        <v>0</v>
      </c>
      <c r="I82" s="58">
        <v>0</v>
      </c>
      <c r="J82" s="355">
        <v>0</v>
      </c>
      <c r="K82" s="54">
        <v>0</v>
      </c>
      <c r="L82" s="355">
        <v>0</v>
      </c>
      <c r="M82" s="356">
        <v>0</v>
      </c>
    </row>
    <row r="83" spans="1:13" s="11" customFormat="1" ht="45.75" thickBot="1">
      <c r="A83" s="358" t="s">
        <v>110</v>
      </c>
      <c r="B83" s="359">
        <v>5285620</v>
      </c>
      <c r="C83" s="569">
        <v>0.77098446928436981</v>
      </c>
      <c r="D83" s="359">
        <v>1570056.3599999999</v>
      </c>
      <c r="E83" s="362">
        <v>0.22901553071563022</v>
      </c>
      <c r="F83" s="359">
        <v>6855676.3599999994</v>
      </c>
      <c r="G83" s="363">
        <v>1</v>
      </c>
      <c r="H83" s="359">
        <v>4205014</v>
      </c>
      <c r="I83" s="360">
        <v>0.41853962108803616</v>
      </c>
      <c r="J83" s="361">
        <v>5841858</v>
      </c>
      <c r="K83" s="362">
        <v>0.58146037891196389</v>
      </c>
      <c r="L83" s="361">
        <v>10046872</v>
      </c>
      <c r="M83" s="363">
        <v>1</v>
      </c>
    </row>
    <row r="84" spans="1:13" s="11" customFormat="1" ht="44.25">
      <c r="A84" s="4" t="s">
        <v>4</v>
      </c>
      <c r="H84" s="2"/>
      <c r="I84" s="4"/>
      <c r="J84" s="2"/>
      <c r="K84" s="4"/>
      <c r="L84" s="2"/>
      <c r="M84" s="4"/>
    </row>
    <row r="85" spans="1:13" s="11" customFormat="1" ht="44.25">
      <c r="A85" s="4" t="s">
        <v>111</v>
      </c>
      <c r="H85" s="2"/>
      <c r="I85" s="4"/>
      <c r="J85" s="2"/>
      <c r="K85" s="4"/>
      <c r="L85" s="2"/>
      <c r="M85" s="4"/>
    </row>
    <row r="86" spans="1:13" s="11" customFormat="1" ht="44.25">
      <c r="B86" s="125"/>
      <c r="D86" s="125"/>
      <c r="F86" s="125"/>
      <c r="H86" s="125"/>
      <c r="J86" s="125"/>
      <c r="L86" s="125"/>
    </row>
  </sheetData>
  <pageMargins left="0.28999999999999998" right="0.26" top="0.45" bottom="0.3" header="0.3" footer="0.3"/>
  <pageSetup scale="1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9"/>
  <sheetViews>
    <sheetView zoomScale="30" zoomScaleNormal="30" workbookViewId="0">
      <selection activeCell="F40" sqref="F40"/>
    </sheetView>
  </sheetViews>
  <sheetFormatPr defaultColWidth="12.42578125" defaultRowHeight="15"/>
  <cols>
    <col min="1" max="1" width="186.7109375" style="133" customWidth="1"/>
    <col min="2" max="2" width="56.42578125" style="134" customWidth="1"/>
    <col min="3" max="3" width="45.5703125" style="133" customWidth="1"/>
    <col min="4" max="4" width="54.5703125" style="134" customWidth="1"/>
    <col min="5" max="5" width="45.5703125" style="133" customWidth="1"/>
    <col min="6" max="6" width="49.85546875" style="134" customWidth="1"/>
    <col min="7" max="7" width="45.5703125" style="133" customWidth="1"/>
    <col min="8" max="8" width="54.7109375" style="134" customWidth="1"/>
    <col min="9" max="9" width="45.5703125" style="133" customWidth="1"/>
    <col min="10" max="10" width="50.85546875" style="134" customWidth="1"/>
    <col min="11" max="11" width="45.5703125" style="133" customWidth="1"/>
    <col min="12" max="12" width="50.28515625" style="134" customWidth="1"/>
    <col min="13" max="13" width="45.5703125" style="133" customWidth="1"/>
    <col min="14" max="256" width="12.42578125" style="133"/>
    <col min="257" max="257" width="186.7109375" style="133" customWidth="1"/>
    <col min="258" max="258" width="56.42578125" style="133" customWidth="1"/>
    <col min="259" max="263" width="45.5703125" style="133" customWidth="1"/>
    <col min="264" max="264" width="54.7109375" style="133" customWidth="1"/>
    <col min="265" max="269" width="45.5703125" style="133" customWidth="1"/>
    <col min="270" max="512" width="12.42578125" style="133"/>
    <col min="513" max="513" width="186.7109375" style="133" customWidth="1"/>
    <col min="514" max="514" width="56.42578125" style="133" customWidth="1"/>
    <col min="515" max="519" width="45.5703125" style="133" customWidth="1"/>
    <col min="520" max="520" width="54.7109375" style="133" customWidth="1"/>
    <col min="521" max="525" width="45.5703125" style="133" customWidth="1"/>
    <col min="526" max="768" width="12.42578125" style="133"/>
    <col min="769" max="769" width="186.7109375" style="133" customWidth="1"/>
    <col min="770" max="770" width="56.42578125" style="133" customWidth="1"/>
    <col min="771" max="775" width="45.5703125" style="133" customWidth="1"/>
    <col min="776" max="776" width="54.7109375" style="133" customWidth="1"/>
    <col min="777" max="781" width="45.5703125" style="133" customWidth="1"/>
    <col min="782" max="1024" width="12.42578125" style="133"/>
    <col min="1025" max="1025" width="186.7109375" style="133" customWidth="1"/>
    <col min="1026" max="1026" width="56.42578125" style="133" customWidth="1"/>
    <col min="1027" max="1031" width="45.5703125" style="133" customWidth="1"/>
    <col min="1032" max="1032" width="54.7109375" style="133" customWidth="1"/>
    <col min="1033" max="1037" width="45.5703125" style="133" customWidth="1"/>
    <col min="1038" max="1280" width="12.42578125" style="133"/>
    <col min="1281" max="1281" width="186.7109375" style="133" customWidth="1"/>
    <col min="1282" max="1282" width="56.42578125" style="133" customWidth="1"/>
    <col min="1283" max="1287" width="45.5703125" style="133" customWidth="1"/>
    <col min="1288" max="1288" width="54.7109375" style="133" customWidth="1"/>
    <col min="1289" max="1293" width="45.5703125" style="133" customWidth="1"/>
    <col min="1294" max="1536" width="12.42578125" style="133"/>
    <col min="1537" max="1537" width="186.7109375" style="133" customWidth="1"/>
    <col min="1538" max="1538" width="56.42578125" style="133" customWidth="1"/>
    <col min="1539" max="1543" width="45.5703125" style="133" customWidth="1"/>
    <col min="1544" max="1544" width="54.7109375" style="133" customWidth="1"/>
    <col min="1545" max="1549" width="45.5703125" style="133" customWidth="1"/>
    <col min="1550" max="1792" width="12.42578125" style="133"/>
    <col min="1793" max="1793" width="186.7109375" style="133" customWidth="1"/>
    <col min="1794" max="1794" width="56.42578125" style="133" customWidth="1"/>
    <col min="1795" max="1799" width="45.5703125" style="133" customWidth="1"/>
    <col min="1800" max="1800" width="54.7109375" style="133" customWidth="1"/>
    <col min="1801" max="1805" width="45.5703125" style="133" customWidth="1"/>
    <col min="1806" max="2048" width="12.42578125" style="133"/>
    <col min="2049" max="2049" width="186.7109375" style="133" customWidth="1"/>
    <col min="2050" max="2050" width="56.42578125" style="133" customWidth="1"/>
    <col min="2051" max="2055" width="45.5703125" style="133" customWidth="1"/>
    <col min="2056" max="2056" width="54.7109375" style="133" customWidth="1"/>
    <col min="2057" max="2061" width="45.5703125" style="133" customWidth="1"/>
    <col min="2062" max="2304" width="12.42578125" style="133"/>
    <col min="2305" max="2305" width="186.7109375" style="133" customWidth="1"/>
    <col min="2306" max="2306" width="56.42578125" style="133" customWidth="1"/>
    <col min="2307" max="2311" width="45.5703125" style="133" customWidth="1"/>
    <col min="2312" max="2312" width="54.7109375" style="133" customWidth="1"/>
    <col min="2313" max="2317" width="45.5703125" style="133" customWidth="1"/>
    <col min="2318" max="2560" width="12.42578125" style="133"/>
    <col min="2561" max="2561" width="186.7109375" style="133" customWidth="1"/>
    <col min="2562" max="2562" width="56.42578125" style="133" customWidth="1"/>
    <col min="2563" max="2567" width="45.5703125" style="133" customWidth="1"/>
    <col min="2568" max="2568" width="54.7109375" style="133" customWidth="1"/>
    <col min="2569" max="2573" width="45.5703125" style="133" customWidth="1"/>
    <col min="2574" max="2816" width="12.42578125" style="133"/>
    <col min="2817" max="2817" width="186.7109375" style="133" customWidth="1"/>
    <col min="2818" max="2818" width="56.42578125" style="133" customWidth="1"/>
    <col min="2819" max="2823" width="45.5703125" style="133" customWidth="1"/>
    <col min="2824" max="2824" width="54.7109375" style="133" customWidth="1"/>
    <col min="2825" max="2829" width="45.5703125" style="133" customWidth="1"/>
    <col min="2830" max="3072" width="12.42578125" style="133"/>
    <col min="3073" max="3073" width="186.7109375" style="133" customWidth="1"/>
    <col min="3074" max="3074" width="56.42578125" style="133" customWidth="1"/>
    <col min="3075" max="3079" width="45.5703125" style="133" customWidth="1"/>
    <col min="3080" max="3080" width="54.7109375" style="133" customWidth="1"/>
    <col min="3081" max="3085" width="45.5703125" style="133" customWidth="1"/>
    <col min="3086" max="3328" width="12.42578125" style="133"/>
    <col min="3329" max="3329" width="186.7109375" style="133" customWidth="1"/>
    <col min="3330" max="3330" width="56.42578125" style="133" customWidth="1"/>
    <col min="3331" max="3335" width="45.5703125" style="133" customWidth="1"/>
    <col min="3336" max="3336" width="54.7109375" style="133" customWidth="1"/>
    <col min="3337" max="3341" width="45.5703125" style="133" customWidth="1"/>
    <col min="3342" max="3584" width="12.42578125" style="133"/>
    <col min="3585" max="3585" width="186.7109375" style="133" customWidth="1"/>
    <col min="3586" max="3586" width="56.42578125" style="133" customWidth="1"/>
    <col min="3587" max="3591" width="45.5703125" style="133" customWidth="1"/>
    <col min="3592" max="3592" width="54.7109375" style="133" customWidth="1"/>
    <col min="3593" max="3597" width="45.5703125" style="133" customWidth="1"/>
    <col min="3598" max="3840" width="12.42578125" style="133"/>
    <col min="3841" max="3841" width="186.7109375" style="133" customWidth="1"/>
    <col min="3842" max="3842" width="56.42578125" style="133" customWidth="1"/>
    <col min="3843" max="3847" width="45.5703125" style="133" customWidth="1"/>
    <col min="3848" max="3848" width="54.7109375" style="133" customWidth="1"/>
    <col min="3849" max="3853" width="45.5703125" style="133" customWidth="1"/>
    <col min="3854" max="4096" width="12.42578125" style="133"/>
    <col min="4097" max="4097" width="186.7109375" style="133" customWidth="1"/>
    <col min="4098" max="4098" width="56.42578125" style="133" customWidth="1"/>
    <col min="4099" max="4103" width="45.5703125" style="133" customWidth="1"/>
    <col min="4104" max="4104" width="54.7109375" style="133" customWidth="1"/>
    <col min="4105" max="4109" width="45.5703125" style="133" customWidth="1"/>
    <col min="4110" max="4352" width="12.42578125" style="133"/>
    <col min="4353" max="4353" width="186.7109375" style="133" customWidth="1"/>
    <col min="4354" max="4354" width="56.42578125" style="133" customWidth="1"/>
    <col min="4355" max="4359" width="45.5703125" style="133" customWidth="1"/>
    <col min="4360" max="4360" width="54.7109375" style="133" customWidth="1"/>
    <col min="4361" max="4365" width="45.5703125" style="133" customWidth="1"/>
    <col min="4366" max="4608" width="12.42578125" style="133"/>
    <col min="4609" max="4609" width="186.7109375" style="133" customWidth="1"/>
    <col min="4610" max="4610" width="56.42578125" style="133" customWidth="1"/>
    <col min="4611" max="4615" width="45.5703125" style="133" customWidth="1"/>
    <col min="4616" max="4616" width="54.7109375" style="133" customWidth="1"/>
    <col min="4617" max="4621" width="45.5703125" style="133" customWidth="1"/>
    <col min="4622" max="4864" width="12.42578125" style="133"/>
    <col min="4865" max="4865" width="186.7109375" style="133" customWidth="1"/>
    <col min="4866" max="4866" width="56.42578125" style="133" customWidth="1"/>
    <col min="4867" max="4871" width="45.5703125" style="133" customWidth="1"/>
    <col min="4872" max="4872" width="54.7109375" style="133" customWidth="1"/>
    <col min="4873" max="4877" width="45.5703125" style="133" customWidth="1"/>
    <col min="4878" max="5120" width="12.42578125" style="133"/>
    <col min="5121" max="5121" width="186.7109375" style="133" customWidth="1"/>
    <col min="5122" max="5122" width="56.42578125" style="133" customWidth="1"/>
    <col min="5123" max="5127" width="45.5703125" style="133" customWidth="1"/>
    <col min="5128" max="5128" width="54.7109375" style="133" customWidth="1"/>
    <col min="5129" max="5133" width="45.5703125" style="133" customWidth="1"/>
    <col min="5134" max="5376" width="12.42578125" style="133"/>
    <col min="5377" max="5377" width="186.7109375" style="133" customWidth="1"/>
    <col min="5378" max="5378" width="56.42578125" style="133" customWidth="1"/>
    <col min="5379" max="5383" width="45.5703125" style="133" customWidth="1"/>
    <col min="5384" max="5384" width="54.7109375" style="133" customWidth="1"/>
    <col min="5385" max="5389" width="45.5703125" style="133" customWidth="1"/>
    <col min="5390" max="5632" width="12.42578125" style="133"/>
    <col min="5633" max="5633" width="186.7109375" style="133" customWidth="1"/>
    <col min="5634" max="5634" width="56.42578125" style="133" customWidth="1"/>
    <col min="5635" max="5639" width="45.5703125" style="133" customWidth="1"/>
    <col min="5640" max="5640" width="54.7109375" style="133" customWidth="1"/>
    <col min="5641" max="5645" width="45.5703125" style="133" customWidth="1"/>
    <col min="5646" max="5888" width="12.42578125" style="133"/>
    <col min="5889" max="5889" width="186.7109375" style="133" customWidth="1"/>
    <col min="5890" max="5890" width="56.42578125" style="133" customWidth="1"/>
    <col min="5891" max="5895" width="45.5703125" style="133" customWidth="1"/>
    <col min="5896" max="5896" width="54.7109375" style="133" customWidth="1"/>
    <col min="5897" max="5901" width="45.5703125" style="133" customWidth="1"/>
    <col min="5902" max="6144" width="12.42578125" style="133"/>
    <col min="6145" max="6145" width="186.7109375" style="133" customWidth="1"/>
    <col min="6146" max="6146" width="56.42578125" style="133" customWidth="1"/>
    <col min="6147" max="6151" width="45.5703125" style="133" customWidth="1"/>
    <col min="6152" max="6152" width="54.7109375" style="133" customWidth="1"/>
    <col min="6153" max="6157" width="45.5703125" style="133" customWidth="1"/>
    <col min="6158" max="6400" width="12.42578125" style="133"/>
    <col min="6401" max="6401" width="186.7109375" style="133" customWidth="1"/>
    <col min="6402" max="6402" width="56.42578125" style="133" customWidth="1"/>
    <col min="6403" max="6407" width="45.5703125" style="133" customWidth="1"/>
    <col min="6408" max="6408" width="54.7109375" style="133" customWidth="1"/>
    <col min="6409" max="6413" width="45.5703125" style="133" customWidth="1"/>
    <col min="6414" max="6656" width="12.42578125" style="133"/>
    <col min="6657" max="6657" width="186.7109375" style="133" customWidth="1"/>
    <col min="6658" max="6658" width="56.42578125" style="133" customWidth="1"/>
    <col min="6659" max="6663" width="45.5703125" style="133" customWidth="1"/>
    <col min="6664" max="6664" width="54.7109375" style="133" customWidth="1"/>
    <col min="6665" max="6669" width="45.5703125" style="133" customWidth="1"/>
    <col min="6670" max="6912" width="12.42578125" style="133"/>
    <col min="6913" max="6913" width="186.7109375" style="133" customWidth="1"/>
    <col min="6914" max="6914" width="56.42578125" style="133" customWidth="1"/>
    <col min="6915" max="6919" width="45.5703125" style="133" customWidth="1"/>
    <col min="6920" max="6920" width="54.7109375" style="133" customWidth="1"/>
    <col min="6921" max="6925" width="45.5703125" style="133" customWidth="1"/>
    <col min="6926" max="7168" width="12.42578125" style="133"/>
    <col min="7169" max="7169" width="186.7109375" style="133" customWidth="1"/>
    <col min="7170" max="7170" width="56.42578125" style="133" customWidth="1"/>
    <col min="7171" max="7175" width="45.5703125" style="133" customWidth="1"/>
    <col min="7176" max="7176" width="54.7109375" style="133" customWidth="1"/>
    <col min="7177" max="7181" width="45.5703125" style="133" customWidth="1"/>
    <col min="7182" max="7424" width="12.42578125" style="133"/>
    <col min="7425" max="7425" width="186.7109375" style="133" customWidth="1"/>
    <col min="7426" max="7426" width="56.42578125" style="133" customWidth="1"/>
    <col min="7427" max="7431" width="45.5703125" style="133" customWidth="1"/>
    <col min="7432" max="7432" width="54.7109375" style="133" customWidth="1"/>
    <col min="7433" max="7437" width="45.5703125" style="133" customWidth="1"/>
    <col min="7438" max="7680" width="12.42578125" style="133"/>
    <col min="7681" max="7681" width="186.7109375" style="133" customWidth="1"/>
    <col min="7682" max="7682" width="56.42578125" style="133" customWidth="1"/>
    <col min="7683" max="7687" width="45.5703125" style="133" customWidth="1"/>
    <col min="7688" max="7688" width="54.7109375" style="133" customWidth="1"/>
    <col min="7689" max="7693" width="45.5703125" style="133" customWidth="1"/>
    <col min="7694" max="7936" width="12.42578125" style="133"/>
    <col min="7937" max="7937" width="186.7109375" style="133" customWidth="1"/>
    <col min="7938" max="7938" width="56.42578125" style="133" customWidth="1"/>
    <col min="7939" max="7943" width="45.5703125" style="133" customWidth="1"/>
    <col min="7944" max="7944" width="54.7109375" style="133" customWidth="1"/>
    <col min="7945" max="7949" width="45.5703125" style="133" customWidth="1"/>
    <col min="7950" max="8192" width="12.42578125" style="133"/>
    <col min="8193" max="8193" width="186.7109375" style="133" customWidth="1"/>
    <col min="8194" max="8194" width="56.42578125" style="133" customWidth="1"/>
    <col min="8195" max="8199" width="45.5703125" style="133" customWidth="1"/>
    <col min="8200" max="8200" width="54.7109375" style="133" customWidth="1"/>
    <col min="8201" max="8205" width="45.5703125" style="133" customWidth="1"/>
    <col min="8206" max="8448" width="12.42578125" style="133"/>
    <col min="8449" max="8449" width="186.7109375" style="133" customWidth="1"/>
    <col min="8450" max="8450" width="56.42578125" style="133" customWidth="1"/>
    <col min="8451" max="8455" width="45.5703125" style="133" customWidth="1"/>
    <col min="8456" max="8456" width="54.7109375" style="133" customWidth="1"/>
    <col min="8457" max="8461" width="45.5703125" style="133" customWidth="1"/>
    <col min="8462" max="8704" width="12.42578125" style="133"/>
    <col min="8705" max="8705" width="186.7109375" style="133" customWidth="1"/>
    <col min="8706" max="8706" width="56.42578125" style="133" customWidth="1"/>
    <col min="8707" max="8711" width="45.5703125" style="133" customWidth="1"/>
    <col min="8712" max="8712" width="54.7109375" style="133" customWidth="1"/>
    <col min="8713" max="8717" width="45.5703125" style="133" customWidth="1"/>
    <col min="8718" max="8960" width="12.42578125" style="133"/>
    <col min="8961" max="8961" width="186.7109375" style="133" customWidth="1"/>
    <col min="8962" max="8962" width="56.42578125" style="133" customWidth="1"/>
    <col min="8963" max="8967" width="45.5703125" style="133" customWidth="1"/>
    <col min="8968" max="8968" width="54.7109375" style="133" customWidth="1"/>
    <col min="8969" max="8973" width="45.5703125" style="133" customWidth="1"/>
    <col min="8974" max="9216" width="12.42578125" style="133"/>
    <col min="9217" max="9217" width="186.7109375" style="133" customWidth="1"/>
    <col min="9218" max="9218" width="56.42578125" style="133" customWidth="1"/>
    <col min="9219" max="9223" width="45.5703125" style="133" customWidth="1"/>
    <col min="9224" max="9224" width="54.7109375" style="133" customWidth="1"/>
    <col min="9225" max="9229" width="45.5703125" style="133" customWidth="1"/>
    <col min="9230" max="9472" width="12.42578125" style="133"/>
    <col min="9473" max="9473" width="186.7109375" style="133" customWidth="1"/>
    <col min="9474" max="9474" width="56.42578125" style="133" customWidth="1"/>
    <col min="9475" max="9479" width="45.5703125" style="133" customWidth="1"/>
    <col min="9480" max="9480" width="54.7109375" style="133" customWidth="1"/>
    <col min="9481" max="9485" width="45.5703125" style="133" customWidth="1"/>
    <col min="9486" max="9728" width="12.42578125" style="133"/>
    <col min="9729" max="9729" width="186.7109375" style="133" customWidth="1"/>
    <col min="9730" max="9730" width="56.42578125" style="133" customWidth="1"/>
    <col min="9731" max="9735" width="45.5703125" style="133" customWidth="1"/>
    <col min="9736" max="9736" width="54.7109375" style="133" customWidth="1"/>
    <col min="9737" max="9741" width="45.5703125" style="133" customWidth="1"/>
    <col min="9742" max="9984" width="12.42578125" style="133"/>
    <col min="9985" max="9985" width="186.7109375" style="133" customWidth="1"/>
    <col min="9986" max="9986" width="56.42578125" style="133" customWidth="1"/>
    <col min="9987" max="9991" width="45.5703125" style="133" customWidth="1"/>
    <col min="9992" max="9992" width="54.7109375" style="133" customWidth="1"/>
    <col min="9993" max="9997" width="45.5703125" style="133" customWidth="1"/>
    <col min="9998" max="10240" width="12.42578125" style="133"/>
    <col min="10241" max="10241" width="186.7109375" style="133" customWidth="1"/>
    <col min="10242" max="10242" width="56.42578125" style="133" customWidth="1"/>
    <col min="10243" max="10247" width="45.5703125" style="133" customWidth="1"/>
    <col min="10248" max="10248" width="54.7109375" style="133" customWidth="1"/>
    <col min="10249" max="10253" width="45.5703125" style="133" customWidth="1"/>
    <col min="10254" max="10496" width="12.42578125" style="133"/>
    <col min="10497" max="10497" width="186.7109375" style="133" customWidth="1"/>
    <col min="10498" max="10498" width="56.42578125" style="133" customWidth="1"/>
    <col min="10499" max="10503" width="45.5703125" style="133" customWidth="1"/>
    <col min="10504" max="10504" width="54.7109375" style="133" customWidth="1"/>
    <col min="10505" max="10509" width="45.5703125" style="133" customWidth="1"/>
    <col min="10510" max="10752" width="12.42578125" style="133"/>
    <col min="10753" max="10753" width="186.7109375" style="133" customWidth="1"/>
    <col min="10754" max="10754" width="56.42578125" style="133" customWidth="1"/>
    <col min="10755" max="10759" width="45.5703125" style="133" customWidth="1"/>
    <col min="10760" max="10760" width="54.7109375" style="133" customWidth="1"/>
    <col min="10761" max="10765" width="45.5703125" style="133" customWidth="1"/>
    <col min="10766" max="11008" width="12.42578125" style="133"/>
    <col min="11009" max="11009" width="186.7109375" style="133" customWidth="1"/>
    <col min="11010" max="11010" width="56.42578125" style="133" customWidth="1"/>
    <col min="11011" max="11015" width="45.5703125" style="133" customWidth="1"/>
    <col min="11016" max="11016" width="54.7109375" style="133" customWidth="1"/>
    <col min="11017" max="11021" width="45.5703125" style="133" customWidth="1"/>
    <col min="11022" max="11264" width="12.42578125" style="133"/>
    <col min="11265" max="11265" width="186.7109375" style="133" customWidth="1"/>
    <col min="11266" max="11266" width="56.42578125" style="133" customWidth="1"/>
    <col min="11267" max="11271" width="45.5703125" style="133" customWidth="1"/>
    <col min="11272" max="11272" width="54.7109375" style="133" customWidth="1"/>
    <col min="11273" max="11277" width="45.5703125" style="133" customWidth="1"/>
    <col min="11278" max="11520" width="12.42578125" style="133"/>
    <col min="11521" max="11521" width="186.7109375" style="133" customWidth="1"/>
    <col min="11522" max="11522" width="56.42578125" style="133" customWidth="1"/>
    <col min="11523" max="11527" width="45.5703125" style="133" customWidth="1"/>
    <col min="11528" max="11528" width="54.7109375" style="133" customWidth="1"/>
    <col min="11529" max="11533" width="45.5703125" style="133" customWidth="1"/>
    <col min="11534" max="11776" width="12.42578125" style="133"/>
    <col min="11777" max="11777" width="186.7109375" style="133" customWidth="1"/>
    <col min="11778" max="11778" width="56.42578125" style="133" customWidth="1"/>
    <col min="11779" max="11783" width="45.5703125" style="133" customWidth="1"/>
    <col min="11784" max="11784" width="54.7109375" style="133" customWidth="1"/>
    <col min="11785" max="11789" width="45.5703125" style="133" customWidth="1"/>
    <col min="11790" max="12032" width="12.42578125" style="133"/>
    <col min="12033" max="12033" width="186.7109375" style="133" customWidth="1"/>
    <col min="12034" max="12034" width="56.42578125" style="133" customWidth="1"/>
    <col min="12035" max="12039" width="45.5703125" style="133" customWidth="1"/>
    <col min="12040" max="12040" width="54.7109375" style="133" customWidth="1"/>
    <col min="12041" max="12045" width="45.5703125" style="133" customWidth="1"/>
    <col min="12046" max="12288" width="12.42578125" style="133"/>
    <col min="12289" max="12289" width="186.7109375" style="133" customWidth="1"/>
    <col min="12290" max="12290" width="56.42578125" style="133" customWidth="1"/>
    <col min="12291" max="12295" width="45.5703125" style="133" customWidth="1"/>
    <col min="12296" max="12296" width="54.7109375" style="133" customWidth="1"/>
    <col min="12297" max="12301" width="45.5703125" style="133" customWidth="1"/>
    <col min="12302" max="12544" width="12.42578125" style="133"/>
    <col min="12545" max="12545" width="186.7109375" style="133" customWidth="1"/>
    <col min="12546" max="12546" width="56.42578125" style="133" customWidth="1"/>
    <col min="12547" max="12551" width="45.5703125" style="133" customWidth="1"/>
    <col min="12552" max="12552" width="54.7109375" style="133" customWidth="1"/>
    <col min="12553" max="12557" width="45.5703125" style="133" customWidth="1"/>
    <col min="12558" max="12800" width="12.42578125" style="133"/>
    <col min="12801" max="12801" width="186.7109375" style="133" customWidth="1"/>
    <col min="12802" max="12802" width="56.42578125" style="133" customWidth="1"/>
    <col min="12803" max="12807" width="45.5703125" style="133" customWidth="1"/>
    <col min="12808" max="12808" width="54.7109375" style="133" customWidth="1"/>
    <col min="12809" max="12813" width="45.5703125" style="133" customWidth="1"/>
    <col min="12814" max="13056" width="12.42578125" style="133"/>
    <col min="13057" max="13057" width="186.7109375" style="133" customWidth="1"/>
    <col min="13058" max="13058" width="56.42578125" style="133" customWidth="1"/>
    <col min="13059" max="13063" width="45.5703125" style="133" customWidth="1"/>
    <col min="13064" max="13064" width="54.7109375" style="133" customWidth="1"/>
    <col min="13065" max="13069" width="45.5703125" style="133" customWidth="1"/>
    <col min="13070" max="13312" width="12.42578125" style="133"/>
    <col min="13313" max="13313" width="186.7109375" style="133" customWidth="1"/>
    <col min="13314" max="13314" width="56.42578125" style="133" customWidth="1"/>
    <col min="13315" max="13319" width="45.5703125" style="133" customWidth="1"/>
    <col min="13320" max="13320" width="54.7109375" style="133" customWidth="1"/>
    <col min="13321" max="13325" width="45.5703125" style="133" customWidth="1"/>
    <col min="13326" max="13568" width="12.42578125" style="133"/>
    <col min="13569" max="13569" width="186.7109375" style="133" customWidth="1"/>
    <col min="13570" max="13570" width="56.42578125" style="133" customWidth="1"/>
    <col min="13571" max="13575" width="45.5703125" style="133" customWidth="1"/>
    <col min="13576" max="13576" width="54.7109375" style="133" customWidth="1"/>
    <col min="13577" max="13581" width="45.5703125" style="133" customWidth="1"/>
    <col min="13582" max="13824" width="12.42578125" style="133"/>
    <col min="13825" max="13825" width="186.7109375" style="133" customWidth="1"/>
    <col min="13826" max="13826" width="56.42578125" style="133" customWidth="1"/>
    <col min="13827" max="13831" width="45.5703125" style="133" customWidth="1"/>
    <col min="13832" max="13832" width="54.7109375" style="133" customWidth="1"/>
    <col min="13833" max="13837" width="45.5703125" style="133" customWidth="1"/>
    <col min="13838" max="14080" width="12.42578125" style="133"/>
    <col min="14081" max="14081" width="186.7109375" style="133" customWidth="1"/>
    <col min="14082" max="14082" width="56.42578125" style="133" customWidth="1"/>
    <col min="14083" max="14087" width="45.5703125" style="133" customWidth="1"/>
    <col min="14088" max="14088" width="54.7109375" style="133" customWidth="1"/>
    <col min="14089" max="14093" width="45.5703125" style="133" customWidth="1"/>
    <col min="14094" max="14336" width="12.42578125" style="133"/>
    <col min="14337" max="14337" width="186.7109375" style="133" customWidth="1"/>
    <col min="14338" max="14338" width="56.42578125" style="133" customWidth="1"/>
    <col min="14339" max="14343" width="45.5703125" style="133" customWidth="1"/>
    <col min="14344" max="14344" width="54.7109375" style="133" customWidth="1"/>
    <col min="14345" max="14349" width="45.5703125" style="133" customWidth="1"/>
    <col min="14350" max="14592" width="12.42578125" style="133"/>
    <col min="14593" max="14593" width="186.7109375" style="133" customWidth="1"/>
    <col min="14594" max="14594" width="56.42578125" style="133" customWidth="1"/>
    <col min="14595" max="14599" width="45.5703125" style="133" customWidth="1"/>
    <col min="14600" max="14600" width="54.7109375" style="133" customWidth="1"/>
    <col min="14601" max="14605" width="45.5703125" style="133" customWidth="1"/>
    <col min="14606" max="14848" width="12.42578125" style="133"/>
    <col min="14849" max="14849" width="186.7109375" style="133" customWidth="1"/>
    <col min="14850" max="14850" width="56.42578125" style="133" customWidth="1"/>
    <col min="14851" max="14855" width="45.5703125" style="133" customWidth="1"/>
    <col min="14856" max="14856" width="54.7109375" style="133" customWidth="1"/>
    <col min="14857" max="14861" width="45.5703125" style="133" customWidth="1"/>
    <col min="14862" max="15104" width="12.42578125" style="133"/>
    <col min="15105" max="15105" width="186.7109375" style="133" customWidth="1"/>
    <col min="15106" max="15106" width="56.42578125" style="133" customWidth="1"/>
    <col min="15107" max="15111" width="45.5703125" style="133" customWidth="1"/>
    <col min="15112" max="15112" width="54.7109375" style="133" customWidth="1"/>
    <col min="15113" max="15117" width="45.5703125" style="133" customWidth="1"/>
    <col min="15118" max="15360" width="12.42578125" style="133"/>
    <col min="15361" max="15361" width="186.7109375" style="133" customWidth="1"/>
    <col min="15362" max="15362" width="56.42578125" style="133" customWidth="1"/>
    <col min="15363" max="15367" width="45.5703125" style="133" customWidth="1"/>
    <col min="15368" max="15368" width="54.7109375" style="133" customWidth="1"/>
    <col min="15369" max="15373" width="45.5703125" style="133" customWidth="1"/>
    <col min="15374" max="15616" width="12.42578125" style="133"/>
    <col min="15617" max="15617" width="186.7109375" style="133" customWidth="1"/>
    <col min="15618" max="15618" width="56.42578125" style="133" customWidth="1"/>
    <col min="15619" max="15623" width="45.5703125" style="133" customWidth="1"/>
    <col min="15624" max="15624" width="54.7109375" style="133" customWidth="1"/>
    <col min="15625" max="15629" width="45.5703125" style="133" customWidth="1"/>
    <col min="15630" max="15872" width="12.42578125" style="133"/>
    <col min="15873" max="15873" width="186.7109375" style="133" customWidth="1"/>
    <col min="15874" max="15874" width="56.42578125" style="133" customWidth="1"/>
    <col min="15875" max="15879" width="45.5703125" style="133" customWidth="1"/>
    <col min="15880" max="15880" width="54.7109375" style="133" customWidth="1"/>
    <col min="15881" max="15885" width="45.5703125" style="133" customWidth="1"/>
    <col min="15886" max="16128" width="12.42578125" style="133"/>
    <col min="16129" max="16129" width="186.7109375" style="133" customWidth="1"/>
    <col min="16130" max="16130" width="56.42578125" style="133" customWidth="1"/>
    <col min="16131" max="16135" width="45.5703125" style="133" customWidth="1"/>
    <col min="16136" max="16136" width="54.7109375" style="133" customWidth="1"/>
    <col min="16137" max="16141" width="45.5703125" style="133" customWidth="1"/>
    <col min="16142" max="16384" width="12.42578125" style="133"/>
  </cols>
  <sheetData>
    <row r="1" spans="1:17" s="11" customFormat="1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142</v>
      </c>
      <c r="L1" s="9"/>
      <c r="M1" s="8"/>
      <c r="N1" s="10"/>
      <c r="O1" s="10"/>
      <c r="P1" s="10"/>
      <c r="Q1" s="10"/>
    </row>
    <row r="2" spans="1:17" s="11" customFormat="1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s="11" customFormat="1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s="11" customFormat="1" ht="45" thickTop="1">
      <c r="A4" s="17"/>
      <c r="B4" s="18"/>
      <c r="C4" s="19"/>
      <c r="D4" s="18"/>
      <c r="E4" s="19"/>
      <c r="F4" s="18"/>
      <c r="G4" s="20"/>
      <c r="H4" s="18" t="s">
        <v>4</v>
      </c>
      <c r="I4" s="19"/>
      <c r="J4" s="18"/>
      <c r="K4" s="19"/>
      <c r="L4" s="18"/>
      <c r="M4" s="20"/>
    </row>
    <row r="5" spans="1:17" s="11" customFormat="1" ht="44.25">
      <c r="A5" s="21"/>
      <c r="B5" s="5"/>
      <c r="C5" s="22"/>
      <c r="D5" s="5"/>
      <c r="E5" s="22"/>
      <c r="F5" s="5"/>
      <c r="G5" s="23"/>
      <c r="H5" s="5"/>
      <c r="I5" s="22"/>
      <c r="J5" s="5"/>
      <c r="K5" s="22"/>
      <c r="L5" s="5"/>
      <c r="M5" s="23"/>
    </row>
    <row r="6" spans="1:17" s="11" customFormat="1" ht="45">
      <c r="A6" s="24"/>
      <c r="B6" s="25" t="s">
        <v>148</v>
      </c>
      <c r="C6" s="26"/>
      <c r="D6" s="27"/>
      <c r="E6" s="26"/>
      <c r="F6" s="27"/>
      <c r="G6" s="28"/>
      <c r="H6" s="25" t="s">
        <v>5</v>
      </c>
      <c r="I6" s="26"/>
      <c r="J6" s="27"/>
      <c r="K6" s="26"/>
      <c r="L6" s="27"/>
      <c r="M6" s="29" t="s">
        <v>4</v>
      </c>
    </row>
    <row r="7" spans="1:17" s="11" customFormat="1" ht="44.25">
      <c r="A7" s="21" t="s">
        <v>4</v>
      </c>
      <c r="B7" s="5" t="s">
        <v>4</v>
      </c>
      <c r="C7" s="22"/>
      <c r="D7" s="5" t="s">
        <v>4</v>
      </c>
      <c r="E7" s="22"/>
      <c r="F7" s="5" t="s">
        <v>4</v>
      </c>
      <c r="G7" s="23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 s="11" customFormat="1" ht="44.25">
      <c r="A8" s="21" t="s">
        <v>4</v>
      </c>
      <c r="B8" s="5" t="s">
        <v>4</v>
      </c>
      <c r="C8" s="22"/>
      <c r="D8" s="5" t="s">
        <v>4</v>
      </c>
      <c r="E8" s="22"/>
      <c r="F8" s="5" t="s">
        <v>4</v>
      </c>
      <c r="G8" s="23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s="11" customFormat="1" ht="45">
      <c r="A9" s="30" t="s">
        <v>4</v>
      </c>
      <c r="B9" s="570" t="s">
        <v>4</v>
      </c>
      <c r="C9" s="571" t="s">
        <v>6</v>
      </c>
      <c r="D9" s="572" t="s">
        <v>4</v>
      </c>
      <c r="E9" s="571" t="s">
        <v>6</v>
      </c>
      <c r="F9" s="572" t="s">
        <v>4</v>
      </c>
      <c r="G9" s="573" t="s">
        <v>6</v>
      </c>
      <c r="H9" s="570" t="s">
        <v>4</v>
      </c>
      <c r="I9" s="571" t="s">
        <v>6</v>
      </c>
      <c r="J9" s="572" t="s">
        <v>4</v>
      </c>
      <c r="K9" s="571" t="s">
        <v>6</v>
      </c>
      <c r="L9" s="572" t="s">
        <v>4</v>
      </c>
      <c r="M9" s="573" t="s">
        <v>6</v>
      </c>
      <c r="N9" s="35"/>
    </row>
    <row r="10" spans="1:17" s="11" customFormat="1" ht="45">
      <c r="A10" s="36" t="s">
        <v>7</v>
      </c>
      <c r="B10" s="37" t="s">
        <v>8</v>
      </c>
      <c r="C10" s="38" t="s">
        <v>9</v>
      </c>
      <c r="D10" s="39" t="s">
        <v>10</v>
      </c>
      <c r="E10" s="38" t="s">
        <v>9</v>
      </c>
      <c r="F10" s="39" t="s">
        <v>9</v>
      </c>
      <c r="G10" s="40" t="s">
        <v>9</v>
      </c>
      <c r="H10" s="37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35"/>
    </row>
    <row r="11" spans="1:17" s="11" customFormat="1" ht="44.25">
      <c r="A11" s="574" t="s">
        <v>11</v>
      </c>
      <c r="B11" s="575" t="s">
        <v>4</v>
      </c>
      <c r="C11" s="576"/>
      <c r="D11" s="577" t="s">
        <v>4</v>
      </c>
      <c r="E11" s="576"/>
      <c r="F11" s="577" t="s">
        <v>4</v>
      </c>
      <c r="G11" s="578"/>
      <c r="H11" s="575" t="s">
        <v>4</v>
      </c>
      <c r="I11" s="576"/>
      <c r="J11" s="577" t="s">
        <v>4</v>
      </c>
      <c r="K11" s="576"/>
      <c r="L11" s="577" t="s">
        <v>4</v>
      </c>
      <c r="M11" s="578" t="s">
        <v>11</v>
      </c>
      <c r="N11" s="35"/>
    </row>
    <row r="12" spans="1:17" s="11" customFormat="1" ht="45">
      <c r="A12" s="24" t="s">
        <v>12</v>
      </c>
      <c r="B12" s="46" t="s">
        <v>4</v>
      </c>
      <c r="C12" s="47" t="s">
        <v>4</v>
      </c>
      <c r="D12" s="48"/>
      <c r="E12" s="49"/>
      <c r="F12" s="48"/>
      <c r="G12" s="50"/>
      <c r="H12" s="46"/>
      <c r="I12" s="49"/>
      <c r="J12" s="48"/>
      <c r="K12" s="49"/>
      <c r="L12" s="48"/>
      <c r="M12" s="50"/>
      <c r="N12" s="35"/>
    </row>
    <row r="13" spans="1:17" s="10" customFormat="1" ht="44.25">
      <c r="A13" s="51" t="s">
        <v>13</v>
      </c>
      <c r="B13" s="9">
        <f>LSUE!B13+SUS!B13+'LCTC Ststem'!B13-LCTCBOS!B13</f>
        <v>150479822</v>
      </c>
      <c r="C13" s="52">
        <f t="shared" ref="C13:C74" si="0">IF(ISBLANK(B13),"  ",IF(F13&gt;0,B13/F13,IF(B13&gt;0,1,0)))</f>
        <v>1</v>
      </c>
      <c r="D13" s="53">
        <f>LSUE!D13+SUS!D13+'LCTC Ststem'!D13-LCTCBOS!D13</f>
        <v>0</v>
      </c>
      <c r="E13" s="54">
        <f>IF(ISBLANK(D13),"  ",IF(F13&gt;0,D13/F13,IF(D13&gt;0,1,0)))</f>
        <v>0</v>
      </c>
      <c r="F13" s="55">
        <f>D13+B13</f>
        <v>150479822</v>
      </c>
      <c r="G13" s="56">
        <f>IF(ISBLANK(F13),"  ",IF(F74&gt;0,F13/F74,IF(F13&gt;0,1,0)))</f>
        <v>0.24889449103371458</v>
      </c>
      <c r="H13" s="9">
        <f>LSUE!H13+SUS!H13+'LCTC Ststem'!H13-LCTCBOS!H13</f>
        <v>148854179</v>
      </c>
      <c r="I13" s="52">
        <f t="shared" ref="I13:I33" si="1">IF(ISBLANK(H13),"  ",IF(L13&gt;0,H13/L13,IF(H13&gt;0,1,0)))</f>
        <v>1</v>
      </c>
      <c r="J13" s="53">
        <f>LSUE!J13+SUS!J13+'LCTC Ststem'!J13-LCTCBOS!J13</f>
        <v>0</v>
      </c>
      <c r="K13" s="54">
        <f>IF(ISBLANK(J13),"  ",IF(L13&gt;0,J13/L13,IF(J13&gt;0,1,0)))</f>
        <v>0</v>
      </c>
      <c r="L13" s="55">
        <f>J13+H13</f>
        <v>148854179</v>
      </c>
      <c r="M13" s="56">
        <f>IF(ISBLANK(L13),"  ",IF(L74&gt;0,L13/L74,IF(L13&gt;0,1,0)))</f>
        <v>0.24568899133659627</v>
      </c>
      <c r="N13" s="57"/>
    </row>
    <row r="14" spans="1:17" s="11" customFormat="1" ht="44.25">
      <c r="A14" s="21" t="s">
        <v>14</v>
      </c>
      <c r="B14" s="9">
        <f>LSUE!B14+SUS!B14+'LCTC Ststem'!B14-LCTCBOS!B14</f>
        <v>0</v>
      </c>
      <c r="C14" s="563">
        <f t="shared" si="0"/>
        <v>0</v>
      </c>
      <c r="D14" s="53">
        <f>LSUE!D14+SUS!D14+'LCTC Ststem'!D14-LCTCBOS!D14</f>
        <v>0</v>
      </c>
      <c r="E14" s="579">
        <f>IF(ISBLANK(D14),"  ",IF(F14&gt;0,D14/F14,IF(D14&gt;0,1,0)))</f>
        <v>0</v>
      </c>
      <c r="F14" s="580">
        <f>D14+B14</f>
        <v>0</v>
      </c>
      <c r="G14" s="581">
        <f>IF(ISBLANK(F14),"  ",IF(F74&gt;0,F14/F74,IF(F14&gt;0,1,0)))</f>
        <v>0</v>
      </c>
      <c r="H14" s="9">
        <f>LSUE!H14+SUS!H14+'LCTC Ststem'!H14-LCTCBOS!H14</f>
        <v>0</v>
      </c>
      <c r="I14" s="563">
        <f t="shared" si="1"/>
        <v>0</v>
      </c>
      <c r="J14" s="53">
        <f>LSUE!J14+SUS!J14+'LCTC Ststem'!J14-LCTCBOS!J14</f>
        <v>0</v>
      </c>
      <c r="K14" s="579">
        <f>IF(ISBLANK(J14),"  ",IF(L14&gt;0,J14/L14,IF(J14&gt;0,1,0)))</f>
        <v>0</v>
      </c>
      <c r="L14" s="580">
        <f>J14+H14</f>
        <v>0</v>
      </c>
      <c r="M14" s="581">
        <f>IF(ISBLANK(L14),"  ",IF(L74&gt;0,L14/L74,IF(L14&gt;0,1,0)))</f>
        <v>0</v>
      </c>
      <c r="N14" s="35"/>
    </row>
    <row r="15" spans="1:17" s="11" customFormat="1" ht="44.25">
      <c r="A15" s="574" t="s">
        <v>15</v>
      </c>
      <c r="B15" s="582">
        <f>SUM(B16:B33)</f>
        <v>6359371</v>
      </c>
      <c r="C15" s="632">
        <f t="shared" si="0"/>
        <v>1</v>
      </c>
      <c r="D15" s="587">
        <f>SUM(D16:D33)</f>
        <v>0</v>
      </c>
      <c r="E15" s="584">
        <f>IF(ISBLANK(D15),"  ",IF(F15&gt;0,D15/F15,IF(D15&gt;0,1,0)))</f>
        <v>0</v>
      </c>
      <c r="F15" s="48">
        <f>D15+B15</f>
        <v>6359371</v>
      </c>
      <c r="G15" s="585">
        <f>IF(ISBLANK(F15),"  ",IF(F74&gt;0,F15/F74,IF(F15&gt;0,1,0)))</f>
        <v>1.0518436208274917E-2</v>
      </c>
      <c r="H15" s="582">
        <f>SUM(H16:H33)</f>
        <v>7423463</v>
      </c>
      <c r="I15" s="632">
        <f t="shared" si="1"/>
        <v>1</v>
      </c>
      <c r="J15" s="587">
        <f>SUM(J16:J33)</f>
        <v>0</v>
      </c>
      <c r="K15" s="584">
        <f>IF(ISBLANK(J15),"  ",IF(L15&gt;0,J15/L15,IF(J15&gt;0,1,0)))</f>
        <v>0</v>
      </c>
      <c r="L15" s="48">
        <f>J15+H15</f>
        <v>7423463</v>
      </c>
      <c r="M15" s="585">
        <f>IF(ISBLANK(L15),"  ",IF(L74&gt;0,L15/L74,IF(L15&gt;0,1,0)))</f>
        <v>1.225268345804751E-2</v>
      </c>
      <c r="N15" s="35"/>
    </row>
    <row r="16" spans="1:17" s="11" customFormat="1" ht="44.25">
      <c r="A16" s="68" t="s">
        <v>16</v>
      </c>
      <c r="B16" s="9">
        <f>LSUE!B16+SUS!B16+'LCTC Ststem'!B16-LCTCBOS!B16</f>
        <v>117840</v>
      </c>
      <c r="C16" s="52">
        <f t="shared" si="0"/>
        <v>1</v>
      </c>
      <c r="D16" s="53">
        <f>LSUE!D16+SUS!D16+'LCTC Ststem'!D16-LCTCBOS!D16</f>
        <v>0</v>
      </c>
      <c r="E16" s="54">
        <f>IF(ISBLANK(D16),"  ",IF(F16&gt;0,D16/F16,IF(D16&gt;0,1,0)))</f>
        <v>0</v>
      </c>
      <c r="F16" s="69">
        <f t="shared" ref="F16:F38" si="2">D16+B16</f>
        <v>117840</v>
      </c>
      <c r="G16" s="56">
        <f>IF(ISBLANK(F16),"  ",IF(F74&gt;0,F16/F74,IF(F16&gt;0,1,0)))</f>
        <v>1.9490803772623366E-4</v>
      </c>
      <c r="H16" s="9">
        <f>LSUE!H16+SUS!H16+'LCTC Ststem'!H16-LCTCBOS!H16</f>
        <v>0</v>
      </c>
      <c r="I16" s="52">
        <f t="shared" si="1"/>
        <v>0</v>
      </c>
      <c r="J16" s="53">
        <f>LSUE!J16+SUS!J16+'LCTC Ststem'!J16-LCTCBOS!J16</f>
        <v>0</v>
      </c>
      <c r="K16" s="54">
        <f t="shared" ref="K16:K33" si="3">IF(ISBLANK(J16),"  ",IF(L16&gt;0,J16/L16,IF(J16&gt;0,1,0)))</f>
        <v>0</v>
      </c>
      <c r="L16" s="69">
        <f t="shared" ref="L16:L27" si="4">J16+H16</f>
        <v>0</v>
      </c>
      <c r="M16" s="56">
        <f>IF(ISBLANK(L16),"  ",IF(L74&gt;0,L16/L74,IF(L16&gt;0,1,0)))</f>
        <v>0</v>
      </c>
      <c r="N16" s="35"/>
    </row>
    <row r="17" spans="1:14" s="11" customFormat="1" ht="44.25">
      <c r="A17" s="586" t="s">
        <v>17</v>
      </c>
      <c r="B17" s="9">
        <f>LSUE!B17+SUS!B17+'LCTC Ststem'!B17-LCTCBOS!B17</f>
        <v>5566330</v>
      </c>
      <c r="C17" s="563">
        <f t="shared" si="0"/>
        <v>1</v>
      </c>
      <c r="D17" s="53">
        <f>LSUE!D17+SUS!D17+'LCTC Ststem'!D17-LCTCBOS!D17</f>
        <v>0</v>
      </c>
      <c r="E17" s="54">
        <f t="shared" ref="E17:E33" si="5">IF(ISBLANK(D17),"  ",IF(F17&gt;0,D17/F17,IF(D17&gt;0,1,0)))</f>
        <v>0</v>
      </c>
      <c r="F17" s="577">
        <f t="shared" si="2"/>
        <v>5566330</v>
      </c>
      <c r="G17" s="581">
        <f>IF(ISBLANK(F17),"  ",IF(F74&gt;0,F17/F74,IF(F17&gt;0,1,0)))</f>
        <v>9.2067418333050422E-3</v>
      </c>
      <c r="H17" s="9">
        <f>LSUE!H17+SUS!H17+'LCTC Ststem'!H17-LCTCBOS!H17</f>
        <v>5632282</v>
      </c>
      <c r="I17" s="563">
        <f t="shared" si="1"/>
        <v>1</v>
      </c>
      <c r="J17" s="53">
        <f>LSUE!J17+SUS!J17+'LCTC Ststem'!J17-LCTCBOS!J17</f>
        <v>0</v>
      </c>
      <c r="K17" s="579">
        <f t="shared" si="3"/>
        <v>0</v>
      </c>
      <c r="L17" s="577">
        <f t="shared" si="4"/>
        <v>5632282</v>
      </c>
      <c r="M17" s="581">
        <f>IF(ISBLANK(L17),"  ",IF(L74&gt;0,L17/L74,IF(L17&gt;0,1,0)))</f>
        <v>9.2962770195606469E-3</v>
      </c>
      <c r="N17" s="35"/>
    </row>
    <row r="18" spans="1:14" s="11" customFormat="1" ht="44.25">
      <c r="A18" s="586" t="s">
        <v>18</v>
      </c>
      <c r="B18" s="9">
        <f>LSUE!B18+SUS!B18+'LCTC Ststem'!B18-LCTCBOS!B18</f>
        <v>0</v>
      </c>
      <c r="C18" s="563">
        <f t="shared" si="0"/>
        <v>0</v>
      </c>
      <c r="D18" s="53">
        <f>LSUE!D18+SUS!D18+'LCTC Ststem'!D18-LCTCBOS!D18</f>
        <v>0</v>
      </c>
      <c r="E18" s="54">
        <f t="shared" si="5"/>
        <v>0</v>
      </c>
      <c r="F18" s="577">
        <f t="shared" si="2"/>
        <v>0</v>
      </c>
      <c r="G18" s="581">
        <f>IF(ISBLANK(F18),"  ",IF(F74&gt;0,F18/F74,IF(F18&gt;0,1,0)))</f>
        <v>0</v>
      </c>
      <c r="H18" s="9">
        <f>LSUE!H18+SUS!H18+'LCTC Ststem'!H18-LCTCBOS!H18</f>
        <v>0</v>
      </c>
      <c r="I18" s="563">
        <f t="shared" si="1"/>
        <v>0</v>
      </c>
      <c r="J18" s="53">
        <f>LSUE!J18+SUS!J18+'LCTC Ststem'!J18-LCTCBOS!J18</f>
        <v>0</v>
      </c>
      <c r="K18" s="579">
        <f t="shared" si="3"/>
        <v>0</v>
      </c>
      <c r="L18" s="577">
        <f t="shared" si="4"/>
        <v>0</v>
      </c>
      <c r="M18" s="581">
        <f>IF(ISBLANK(L18),"  ",IF(L74&gt;0,L18/L74,IF(L18&gt;0,1,0)))</f>
        <v>0</v>
      </c>
      <c r="N18" s="35"/>
    </row>
    <row r="19" spans="1:14" s="11" customFormat="1" ht="44.25">
      <c r="A19" s="586" t="s">
        <v>19</v>
      </c>
      <c r="B19" s="9">
        <f>LSUE!B19+SUS!B19+'LCTC Ststem'!B19-LCTCBOS!B19</f>
        <v>175201</v>
      </c>
      <c r="C19" s="563">
        <f t="shared" si="0"/>
        <v>1</v>
      </c>
      <c r="D19" s="53">
        <f>LSUE!D19+SUS!D19+'LCTC Ststem'!D19-LCTCBOS!D19</f>
        <v>0</v>
      </c>
      <c r="E19" s="54">
        <f t="shared" si="5"/>
        <v>0</v>
      </c>
      <c r="F19" s="577">
        <f t="shared" si="2"/>
        <v>175201</v>
      </c>
      <c r="G19" s="581">
        <f>IF(ISBLANK(F19),"  ",IF(F74&gt;0,F19/F74,IF(F19&gt;0,1,0)))</f>
        <v>2.8978346162316585E-4</v>
      </c>
      <c r="H19" s="9">
        <f>LSUE!H19+SUS!H19+'LCTC Ststem'!H19-LCTCBOS!H19</f>
        <v>175201</v>
      </c>
      <c r="I19" s="563">
        <f t="shared" si="1"/>
        <v>1</v>
      </c>
      <c r="J19" s="53">
        <f>LSUE!J19+SUS!J19+'LCTC Ststem'!J19-LCTCBOS!J19</f>
        <v>0</v>
      </c>
      <c r="K19" s="579">
        <f t="shared" si="3"/>
        <v>0</v>
      </c>
      <c r="L19" s="577">
        <f t="shared" si="4"/>
        <v>175201</v>
      </c>
      <c r="M19" s="581">
        <f>IF(ISBLANK(L19),"  ",IF(L74&gt;0,L19/L74,IF(L19&gt;0,1,0)))</f>
        <v>2.8917533427907997E-4</v>
      </c>
      <c r="N19" s="35"/>
    </row>
    <row r="20" spans="1:14" s="11" customFormat="1" ht="44.25">
      <c r="A20" s="586" t="s">
        <v>20</v>
      </c>
      <c r="B20" s="9">
        <f>LSUE!B20+SUS!B20+'LCTC Ststem'!B20-LCTCBOS!B20</f>
        <v>0</v>
      </c>
      <c r="C20" s="563">
        <f t="shared" si="0"/>
        <v>0</v>
      </c>
      <c r="D20" s="53">
        <f>LSUE!D20+SUS!D20+'LCTC Ststem'!D20-LCTCBOS!D20</f>
        <v>0</v>
      </c>
      <c r="E20" s="54">
        <f t="shared" si="5"/>
        <v>0</v>
      </c>
      <c r="F20" s="577">
        <f t="shared" si="2"/>
        <v>0</v>
      </c>
      <c r="G20" s="581">
        <f>IF(ISBLANK(F20),"  ",IF(F75&gt;0,F20/F75,IF(F20&gt;0,1,0)))</f>
        <v>0</v>
      </c>
      <c r="H20" s="9">
        <f>LSUE!H20+SUS!H20+'LCTC Ststem'!H20-LCTCBOS!H20</f>
        <v>150000</v>
      </c>
      <c r="I20" s="563">
        <f t="shared" si="1"/>
        <v>1</v>
      </c>
      <c r="J20" s="53">
        <f>LSUE!J20+SUS!J20+'LCTC Ststem'!J20-LCTCBOS!J20</f>
        <v>0</v>
      </c>
      <c r="K20" s="579">
        <f t="shared" si="3"/>
        <v>0</v>
      </c>
      <c r="L20" s="577">
        <f t="shared" si="4"/>
        <v>150000</v>
      </c>
      <c r="M20" s="581">
        <f>IF(ISBLANK(L20),"  ",IF(L75&gt;0,L20/L75,IF(L20&gt;0,1,0)))</f>
        <v>1</v>
      </c>
      <c r="N20" s="35"/>
    </row>
    <row r="21" spans="1:14" s="11" customFormat="1" ht="44.25">
      <c r="A21" s="586" t="s">
        <v>21</v>
      </c>
      <c r="B21" s="9">
        <f>LSUE!B21+SUS!B21+'LCTC Ststem'!B21-LCTCBOS!B21</f>
        <v>0</v>
      </c>
      <c r="C21" s="563">
        <f t="shared" si="0"/>
        <v>0</v>
      </c>
      <c r="D21" s="53">
        <f>LSUE!D21+SUS!D21+'LCTC Ststem'!D21-LCTCBOS!D21</f>
        <v>0</v>
      </c>
      <c r="E21" s="54">
        <f t="shared" si="5"/>
        <v>0</v>
      </c>
      <c r="F21" s="577">
        <f t="shared" si="2"/>
        <v>0</v>
      </c>
      <c r="G21" s="581">
        <f>IF(ISBLANK(F21),"  ",IF(F74&gt;0,F21/F74,IF(F21&gt;0,1,0)))</f>
        <v>0</v>
      </c>
      <c r="H21" s="9">
        <f>LSUE!H21+SUS!H21+'LCTC Ststem'!H21-LCTCBOS!H21</f>
        <v>0</v>
      </c>
      <c r="I21" s="563">
        <f t="shared" si="1"/>
        <v>0</v>
      </c>
      <c r="J21" s="53">
        <f>LSUE!J21+SUS!J21+'LCTC Ststem'!J21-LCTCBOS!J21</f>
        <v>0</v>
      </c>
      <c r="K21" s="579">
        <f t="shared" si="3"/>
        <v>0</v>
      </c>
      <c r="L21" s="577">
        <f t="shared" si="4"/>
        <v>0</v>
      </c>
      <c r="M21" s="581">
        <f>IF(ISBLANK(L21),"  ",IF(L74&gt;0,L21/L74,IF(L21&gt;0,1,0)))</f>
        <v>0</v>
      </c>
      <c r="N21" s="35"/>
    </row>
    <row r="22" spans="1:14" s="11" customFormat="1" ht="44.25">
      <c r="A22" s="586" t="s">
        <v>22</v>
      </c>
      <c r="B22" s="9">
        <f>LSUE!B22+SUS!B22+'LCTC Ststem'!B22-LCTCBOS!B22</f>
        <v>0</v>
      </c>
      <c r="C22" s="563">
        <f t="shared" si="0"/>
        <v>0</v>
      </c>
      <c r="D22" s="53">
        <f>LSUE!D22+SUS!D22+'LCTC Ststem'!D22-LCTCBOS!D22</f>
        <v>0</v>
      </c>
      <c r="E22" s="54">
        <f t="shared" si="5"/>
        <v>0</v>
      </c>
      <c r="F22" s="577">
        <f t="shared" si="2"/>
        <v>0</v>
      </c>
      <c r="G22" s="581">
        <f>IF(ISBLANK(F22),"  ",IF(F74&gt;0,F22/F74,IF(F22&gt;0,1,0)))</f>
        <v>0</v>
      </c>
      <c r="H22" s="9">
        <f>LSUE!H22+SUS!H22+'LCTC Ststem'!H22-LCTCBOS!H22</f>
        <v>0</v>
      </c>
      <c r="I22" s="563">
        <f t="shared" si="1"/>
        <v>0</v>
      </c>
      <c r="J22" s="53">
        <f>LSUE!J22+SUS!J22+'LCTC Ststem'!J22-LCTCBOS!J22</f>
        <v>0</v>
      </c>
      <c r="K22" s="579">
        <f t="shared" si="3"/>
        <v>0</v>
      </c>
      <c r="L22" s="577">
        <f t="shared" si="4"/>
        <v>0</v>
      </c>
      <c r="M22" s="581">
        <f>IF(ISBLANK(L22),"  ",IF(L74&gt;0,L22/L74,IF(L22&gt;0,1,0)))</f>
        <v>0</v>
      </c>
      <c r="N22" s="35"/>
    </row>
    <row r="23" spans="1:14" s="11" customFormat="1" ht="44.25">
      <c r="A23" s="586" t="s">
        <v>23</v>
      </c>
      <c r="B23" s="9">
        <f>LSUE!B23+SUS!B23+'LCTC Ststem'!B23-LCTCBOS!B23</f>
        <v>0</v>
      </c>
      <c r="C23" s="563">
        <f t="shared" si="0"/>
        <v>0</v>
      </c>
      <c r="D23" s="53">
        <f>LSUE!D23+SUS!D23+'LCTC Ststem'!D23-LCTCBOS!D23</f>
        <v>0</v>
      </c>
      <c r="E23" s="54">
        <f t="shared" si="5"/>
        <v>0</v>
      </c>
      <c r="F23" s="577">
        <f t="shared" si="2"/>
        <v>0</v>
      </c>
      <c r="G23" s="581">
        <f>IF(ISBLANK(F23),"  ",IF(F74&gt;0,F23/F74,IF(F23&gt;0,1,0)))</f>
        <v>0</v>
      </c>
      <c r="H23" s="9">
        <f>LSUE!H23+SUS!H23+'LCTC Ststem'!H23-LCTCBOS!H23</f>
        <v>0</v>
      </c>
      <c r="I23" s="563">
        <f t="shared" si="1"/>
        <v>0</v>
      </c>
      <c r="J23" s="53">
        <f>LSUE!J23+SUS!J23+'LCTC Ststem'!J23-LCTCBOS!J23</f>
        <v>0</v>
      </c>
      <c r="K23" s="579">
        <f t="shared" si="3"/>
        <v>0</v>
      </c>
      <c r="L23" s="577">
        <f t="shared" si="4"/>
        <v>0</v>
      </c>
      <c r="M23" s="581">
        <f>IF(ISBLANK(L23),"  ",IF(L74&gt;0,L23/L74,IF(L23&gt;0,1,0)))</f>
        <v>0</v>
      </c>
      <c r="N23" s="35"/>
    </row>
    <row r="24" spans="1:14" s="11" customFormat="1" ht="44.25">
      <c r="A24" s="586" t="s">
        <v>24</v>
      </c>
      <c r="B24" s="9">
        <f>LSUE!B24+SUS!B24+'LCTC Ststem'!B24-LCTCBOS!B24</f>
        <v>0</v>
      </c>
      <c r="C24" s="563">
        <f t="shared" si="0"/>
        <v>0</v>
      </c>
      <c r="D24" s="53">
        <f>LSUE!D24+SUS!D24+'LCTC Ststem'!D24-LCTCBOS!D24</f>
        <v>0</v>
      </c>
      <c r="E24" s="54">
        <f t="shared" si="5"/>
        <v>0</v>
      </c>
      <c r="F24" s="577">
        <f t="shared" si="2"/>
        <v>0</v>
      </c>
      <c r="G24" s="581">
        <f>IF(ISBLANK(F24),"  ",IF(F74&gt;0,F24/F74,IF(F24&gt;0,1,0)))</f>
        <v>0</v>
      </c>
      <c r="H24" s="9">
        <f>LSUE!H24+SUS!H24+'LCTC Ststem'!H24-LCTCBOS!H24</f>
        <v>0</v>
      </c>
      <c r="I24" s="563">
        <f t="shared" si="1"/>
        <v>0</v>
      </c>
      <c r="J24" s="53">
        <f>LSUE!J24+SUS!J24+'LCTC Ststem'!J24-LCTCBOS!J24</f>
        <v>0</v>
      </c>
      <c r="K24" s="579">
        <f t="shared" si="3"/>
        <v>0</v>
      </c>
      <c r="L24" s="577">
        <f t="shared" si="4"/>
        <v>0</v>
      </c>
      <c r="M24" s="581">
        <f>IF(ISBLANK(L24),"  ",IF(L74&gt;0,L24/L74,IF(L24&gt;0,1,0)))</f>
        <v>0</v>
      </c>
      <c r="N24" s="35"/>
    </row>
    <row r="25" spans="1:14" s="11" customFormat="1" ht="44.25">
      <c r="A25" s="586" t="s">
        <v>25</v>
      </c>
      <c r="B25" s="9">
        <f>LSUE!B25+SUS!B25+'LCTC Ststem'!B25-LCTCBOS!B25</f>
        <v>0</v>
      </c>
      <c r="C25" s="563">
        <f t="shared" si="0"/>
        <v>0</v>
      </c>
      <c r="D25" s="53">
        <f>LSUE!D25+SUS!D25+'LCTC Ststem'!D25-LCTCBOS!D25</f>
        <v>0</v>
      </c>
      <c r="E25" s="54">
        <f t="shared" si="5"/>
        <v>0</v>
      </c>
      <c r="F25" s="577">
        <f t="shared" si="2"/>
        <v>0</v>
      </c>
      <c r="G25" s="581">
        <f>IF(ISBLANK(F25),"  ",IF(F74&gt;0,F25/F74,IF(F25&gt;0,1,0)))</f>
        <v>0</v>
      </c>
      <c r="H25" s="9">
        <f>LSUE!H25+SUS!H25+'LCTC Ststem'!H25-LCTCBOS!H25</f>
        <v>0</v>
      </c>
      <c r="I25" s="563">
        <f t="shared" si="1"/>
        <v>0</v>
      </c>
      <c r="J25" s="53">
        <f>LSUE!J25+SUS!J25+'LCTC Ststem'!J25-LCTCBOS!J25</f>
        <v>0</v>
      </c>
      <c r="K25" s="579">
        <f t="shared" si="3"/>
        <v>0</v>
      </c>
      <c r="L25" s="577">
        <f t="shared" si="4"/>
        <v>0</v>
      </c>
      <c r="M25" s="581">
        <f>IF(ISBLANK(L25),"  ",IF(L74&gt;0,L25/L74,IF(L25&gt;0,1,0)))</f>
        <v>0</v>
      </c>
      <c r="N25" s="35"/>
    </row>
    <row r="26" spans="1:14" s="11" customFormat="1" ht="44.25">
      <c r="A26" s="586" t="s">
        <v>26</v>
      </c>
      <c r="B26" s="9">
        <f>LSUE!B26+SUS!B26+'LCTC Ststem'!B26-LCTCBOS!B26</f>
        <v>0</v>
      </c>
      <c r="C26" s="563">
        <f t="shared" si="0"/>
        <v>0</v>
      </c>
      <c r="D26" s="53">
        <f>LSUE!D26+SUS!D26+'LCTC Ststem'!D26-LCTCBOS!D26</f>
        <v>0</v>
      </c>
      <c r="E26" s="54">
        <f t="shared" si="5"/>
        <v>0</v>
      </c>
      <c r="F26" s="577">
        <f t="shared" si="2"/>
        <v>0</v>
      </c>
      <c r="G26" s="581">
        <f>IF(ISBLANK(F26),"  ",IF(F74&gt;0,F26/F74,IF(F26&gt;0,1,0)))</f>
        <v>0</v>
      </c>
      <c r="H26" s="9">
        <f>LSUE!H26+SUS!H26+'LCTC Ststem'!H26-LCTCBOS!H26</f>
        <v>0</v>
      </c>
      <c r="I26" s="563">
        <f t="shared" si="1"/>
        <v>0</v>
      </c>
      <c r="J26" s="53">
        <f>LSUE!J26+SUS!J26+'LCTC Ststem'!J26-LCTCBOS!J26</f>
        <v>0</v>
      </c>
      <c r="K26" s="579">
        <f t="shared" si="3"/>
        <v>0</v>
      </c>
      <c r="L26" s="577">
        <f t="shared" si="4"/>
        <v>0</v>
      </c>
      <c r="M26" s="581">
        <f>IF(ISBLANK(L26),"  ",IF(L74&gt;0,L26/L74,IF(L26&gt;0,1,0)))</f>
        <v>0</v>
      </c>
      <c r="N26" s="35"/>
    </row>
    <row r="27" spans="1:14" s="11" customFormat="1" ht="44.25">
      <c r="A27" s="586" t="s">
        <v>27</v>
      </c>
      <c r="B27" s="9">
        <f>LSUE!B27+SUS!B27+'LCTC Ststem'!B27-LCTCBOS!B27</f>
        <v>0</v>
      </c>
      <c r="C27" s="563">
        <f t="shared" si="0"/>
        <v>0</v>
      </c>
      <c r="D27" s="53">
        <f>LSUE!D27+SUS!D27+'LCTC Ststem'!D27-LCTCBOS!D27</f>
        <v>0</v>
      </c>
      <c r="E27" s="54">
        <f t="shared" si="5"/>
        <v>0</v>
      </c>
      <c r="F27" s="577">
        <f t="shared" si="2"/>
        <v>0</v>
      </c>
      <c r="G27" s="581">
        <f>IF(ISBLANK(F27),"  ",IF(F74&gt;0,F27/F74,IF(F27&gt;0,1,0)))</f>
        <v>0</v>
      </c>
      <c r="H27" s="9">
        <f>LSUE!H27+SUS!H27+'LCTC Ststem'!H27-LCTCBOS!H27</f>
        <v>0</v>
      </c>
      <c r="I27" s="563">
        <f t="shared" si="1"/>
        <v>0</v>
      </c>
      <c r="J27" s="53">
        <f>LSUE!J27+SUS!J27+'LCTC Ststem'!J27-LCTCBOS!J27</f>
        <v>0</v>
      </c>
      <c r="K27" s="579">
        <f t="shared" si="3"/>
        <v>0</v>
      </c>
      <c r="L27" s="577">
        <f t="shared" si="4"/>
        <v>0</v>
      </c>
      <c r="M27" s="581">
        <f>IF(ISBLANK(L27),"  ",IF(L74&gt;0,L27/L74,IF(L27&gt;0,1,0)))</f>
        <v>0</v>
      </c>
      <c r="N27" s="35"/>
    </row>
    <row r="28" spans="1:14" s="11" customFormat="1" ht="44.25">
      <c r="A28" s="588" t="s">
        <v>28</v>
      </c>
      <c r="B28" s="9">
        <f>LSUE!B28+SUS!B28+'LCTC Ststem'!B28-LCTCBOS!B28</f>
        <v>0</v>
      </c>
      <c r="C28" s="563">
        <f t="shared" si="0"/>
        <v>0</v>
      </c>
      <c r="D28" s="53">
        <f>LSUE!D28+SUS!D28+'LCTC Ststem'!D28-LCTCBOS!D28</f>
        <v>0</v>
      </c>
      <c r="E28" s="54">
        <f t="shared" si="5"/>
        <v>0</v>
      </c>
      <c r="F28" s="577">
        <f t="shared" ref="F28:F33" si="6">D28+B28</f>
        <v>0</v>
      </c>
      <c r="G28" s="581">
        <f>IF(ISBLANK(F28),"  ",IF(F74&gt;0,F28/F74,IF(F28&gt;0,1,0)))</f>
        <v>0</v>
      </c>
      <c r="H28" s="9">
        <f>LSUE!H28+SUS!H28+'LCTC Ststem'!H28-LCTCBOS!H28</f>
        <v>0</v>
      </c>
      <c r="I28" s="563">
        <f t="shared" si="1"/>
        <v>0</v>
      </c>
      <c r="J28" s="53">
        <f>LSUE!J28+SUS!J28+'LCTC Ststem'!J28-LCTCBOS!J28</f>
        <v>0</v>
      </c>
      <c r="K28" s="579">
        <f t="shared" si="3"/>
        <v>0</v>
      </c>
      <c r="L28" s="577">
        <f t="shared" ref="L28:L33" si="7">J28+H28</f>
        <v>0</v>
      </c>
      <c r="M28" s="581">
        <f>IF(ISBLANK(L28),"  ",IF(L74&gt;0,L28/L74,IF(L28&gt;0,1,0)))</f>
        <v>0</v>
      </c>
      <c r="N28" s="35"/>
    </row>
    <row r="29" spans="1:14" s="11" customFormat="1" ht="44.25">
      <c r="A29" s="588" t="s">
        <v>29</v>
      </c>
      <c r="B29" s="9">
        <f>LSUE!B29+SUS!B29+'LCTC Ststem'!B29-LCTCBOS!B29</f>
        <v>0</v>
      </c>
      <c r="C29" s="563">
        <f t="shared" si="0"/>
        <v>0</v>
      </c>
      <c r="D29" s="53">
        <f>LSUE!D29+SUS!D29+'LCTC Ststem'!D29-LCTCBOS!D29</f>
        <v>0</v>
      </c>
      <c r="E29" s="54">
        <f t="shared" si="5"/>
        <v>0</v>
      </c>
      <c r="F29" s="577">
        <f t="shared" si="6"/>
        <v>0</v>
      </c>
      <c r="G29" s="581">
        <f>IF(ISBLANK(F29),"  ",IF(F74&gt;0,F29/F74,IF(F29&gt;0,1,0)))</f>
        <v>0</v>
      </c>
      <c r="H29" s="9">
        <f>LSUE!H29+SUS!H29+'LCTC Ststem'!H29-LCTCBOS!H29</f>
        <v>0</v>
      </c>
      <c r="I29" s="563">
        <f t="shared" si="1"/>
        <v>0</v>
      </c>
      <c r="J29" s="53">
        <f>LSUE!J29+SUS!J29+'LCTC Ststem'!J29-LCTCBOS!J29</f>
        <v>0</v>
      </c>
      <c r="K29" s="579">
        <f t="shared" si="3"/>
        <v>0</v>
      </c>
      <c r="L29" s="577">
        <f t="shared" si="7"/>
        <v>0</v>
      </c>
      <c r="M29" s="581">
        <f>IF(ISBLANK(L29),"  ",IF(L74&gt;0,L29/L74,IF(L29&gt;0,1,0)))</f>
        <v>0</v>
      </c>
      <c r="N29" s="35"/>
    </row>
    <row r="30" spans="1:14" s="11" customFormat="1" ht="44.25">
      <c r="A30" s="588" t="s">
        <v>30</v>
      </c>
      <c r="B30" s="9">
        <f>LSUE!B30+SUS!B30+'LCTC Ststem'!B30-LCTCBOS!B30</f>
        <v>0</v>
      </c>
      <c r="C30" s="563">
        <f t="shared" si="0"/>
        <v>0</v>
      </c>
      <c r="D30" s="53">
        <f>LSUE!D30+SUS!D30+'LCTC Ststem'!D30-LCTCBOS!D30</f>
        <v>0</v>
      </c>
      <c r="E30" s="54">
        <f t="shared" si="5"/>
        <v>0</v>
      </c>
      <c r="F30" s="577">
        <f t="shared" si="6"/>
        <v>0</v>
      </c>
      <c r="G30" s="581">
        <f>IF(ISBLANK(F30),"  ",IF(F75&gt;0,F30/F75,IF(F30&gt;0,1,0)))</f>
        <v>0</v>
      </c>
      <c r="H30" s="9">
        <f>LSUE!H30+SUS!H30+'LCTC Ststem'!H30-LCTCBOS!H30</f>
        <v>0</v>
      </c>
      <c r="I30" s="563">
        <f t="shared" si="1"/>
        <v>0</v>
      </c>
      <c r="J30" s="53">
        <f>LSUE!J30+SUS!J30+'LCTC Ststem'!J30-LCTCBOS!J30</f>
        <v>0</v>
      </c>
      <c r="K30" s="579">
        <f t="shared" si="3"/>
        <v>0</v>
      </c>
      <c r="L30" s="577">
        <f t="shared" si="7"/>
        <v>0</v>
      </c>
      <c r="M30" s="581">
        <f>IF(ISBLANK(L30),"  ",IF(L75&gt;0,L30/L75,IF(L30&gt;0,1,0)))</f>
        <v>0</v>
      </c>
      <c r="N30" s="35"/>
    </row>
    <row r="31" spans="1:14" s="11" customFormat="1" ht="44.25">
      <c r="A31" s="588" t="s">
        <v>31</v>
      </c>
      <c r="B31" s="9">
        <f>LSUE!B31+SUS!B31+'LCTC Ststem'!B31-LCTCBOS!B31</f>
        <v>0</v>
      </c>
      <c r="C31" s="563">
        <f t="shared" si="0"/>
        <v>0</v>
      </c>
      <c r="D31" s="53">
        <f>LSUE!D31+SUS!D31+'LCTC Ststem'!D31-LCTCBOS!D31</f>
        <v>0</v>
      </c>
      <c r="E31" s="54">
        <f t="shared" si="5"/>
        <v>0</v>
      </c>
      <c r="F31" s="577">
        <f t="shared" si="6"/>
        <v>0</v>
      </c>
      <c r="G31" s="581">
        <f>IF(ISBLANK(F31),"  ",IF(F76&gt;0,F31/F76,IF(F31&gt;0,1,0)))</f>
        <v>0</v>
      </c>
      <c r="H31" s="9">
        <f>LSUE!H31+SUS!H31+'LCTC Ststem'!H31-LCTCBOS!H31</f>
        <v>1465980</v>
      </c>
      <c r="I31" s="563">
        <f t="shared" si="1"/>
        <v>1</v>
      </c>
      <c r="J31" s="53">
        <f>LSUE!J31+SUS!J31+'LCTC Ststem'!J31-LCTCBOS!J31</f>
        <v>0</v>
      </c>
      <c r="K31" s="579">
        <f t="shared" si="3"/>
        <v>0</v>
      </c>
      <c r="L31" s="577">
        <f t="shared" si="7"/>
        <v>1465980</v>
      </c>
      <c r="M31" s="581">
        <f>IF(ISBLANK(L31),"  ",IF(L76&gt;0,L31/L76,IF(L31&gt;0,1,0)))</f>
        <v>1</v>
      </c>
      <c r="N31" s="35"/>
    </row>
    <row r="32" spans="1:14" s="11" customFormat="1" ht="44.25">
      <c r="A32" s="588" t="s">
        <v>32</v>
      </c>
      <c r="B32" s="9">
        <f>LSUE!B32+SUS!B32+'LCTC Ststem'!B32-LCTCBOS!B32</f>
        <v>0</v>
      </c>
      <c r="C32" s="563">
        <f t="shared" si="0"/>
        <v>0</v>
      </c>
      <c r="D32" s="53">
        <f>LSUE!D32+SUS!D32+'LCTC Ststem'!D32-LCTCBOS!D32</f>
        <v>0</v>
      </c>
      <c r="E32" s="54">
        <f t="shared" si="5"/>
        <v>0</v>
      </c>
      <c r="F32" s="577">
        <f t="shared" si="6"/>
        <v>0</v>
      </c>
      <c r="G32" s="581">
        <f>IF(ISBLANK(F32),"  ",IF(F77&gt;0,F32/F77,IF(F32&gt;0,1,0)))</f>
        <v>0</v>
      </c>
      <c r="H32" s="9">
        <f>LSUE!H32+SUS!H32+'LCTC Ststem'!H32-LCTCBOS!H32</f>
        <v>0</v>
      </c>
      <c r="I32" s="563">
        <f t="shared" si="1"/>
        <v>0</v>
      </c>
      <c r="J32" s="53">
        <f>LSUE!J32+SUS!J32+'LCTC Ststem'!J32-LCTCBOS!J32</f>
        <v>0</v>
      </c>
      <c r="K32" s="579">
        <f t="shared" si="3"/>
        <v>0</v>
      </c>
      <c r="L32" s="577">
        <f t="shared" si="7"/>
        <v>0</v>
      </c>
      <c r="M32" s="581">
        <f>IF(ISBLANK(L32),"  ",IF(L77&gt;0,L32/L77,IF(L32&gt;0,1,0)))</f>
        <v>0</v>
      </c>
      <c r="N32" s="35"/>
    </row>
    <row r="33" spans="1:14" s="11" customFormat="1" ht="44.25">
      <c r="A33" s="588" t="s">
        <v>33</v>
      </c>
      <c r="B33" s="9">
        <f>LSUE!B33+SUS!B33+'LCTC Ststem'!B33-LCTCBOS!B33</f>
        <v>500000</v>
      </c>
      <c r="C33" s="563">
        <f t="shared" si="0"/>
        <v>1</v>
      </c>
      <c r="D33" s="53">
        <f>LSUE!D33+SUS!D33+'LCTC Ststem'!D33-LCTCBOS!D33</f>
        <v>0</v>
      </c>
      <c r="E33" s="54">
        <f t="shared" si="5"/>
        <v>0</v>
      </c>
      <c r="F33" s="577">
        <f t="shared" si="6"/>
        <v>500000</v>
      </c>
      <c r="G33" s="581">
        <f>IF(ISBLANK(F33),"  ",IF(F73&gt;0,F33/F73,IF(F33&gt;0,1,0)))</f>
        <v>50</v>
      </c>
      <c r="H33" s="9">
        <f>LSUE!H33+SUS!H33+'LCTC Ststem'!H33-LCTCBOS!H33</f>
        <v>0</v>
      </c>
      <c r="I33" s="563">
        <f t="shared" si="1"/>
        <v>0</v>
      </c>
      <c r="J33" s="53">
        <f>LSUE!J33+SUS!J33+'LCTC Ststem'!J33-LCTCBOS!J33</f>
        <v>0</v>
      </c>
      <c r="K33" s="579">
        <f t="shared" si="3"/>
        <v>0</v>
      </c>
      <c r="L33" s="577">
        <f t="shared" si="7"/>
        <v>0</v>
      </c>
      <c r="M33" s="581">
        <f>IF(ISBLANK(L33),"  ",IF(L73&gt;0,L33/L73,IF(L33&gt;0,1,0)))</f>
        <v>0</v>
      </c>
      <c r="N33" s="35"/>
    </row>
    <row r="34" spans="1:14" s="11" customFormat="1" ht="45">
      <c r="A34" s="589" t="s">
        <v>34</v>
      </c>
      <c r="B34" s="631"/>
      <c r="C34" s="591" t="s">
        <v>4</v>
      </c>
      <c r="D34" s="633"/>
      <c r="E34" s="592" t="s">
        <v>4</v>
      </c>
      <c r="F34" s="577"/>
      <c r="G34" s="593" t="s">
        <v>4</v>
      </c>
      <c r="H34" s="631"/>
      <c r="I34" s="591" t="s">
        <v>4</v>
      </c>
      <c r="J34" s="633"/>
      <c r="K34" s="592" t="s">
        <v>4</v>
      </c>
      <c r="L34" s="577"/>
      <c r="M34" s="593" t="s">
        <v>4</v>
      </c>
      <c r="N34" s="35"/>
    </row>
    <row r="35" spans="1:14" s="11" customFormat="1" ht="44.25">
      <c r="A35" s="68" t="s">
        <v>35</v>
      </c>
      <c r="B35" s="9">
        <f>LSUE!B35+SUS!B35+'LCTC Ststem'!B35-LCTCBOS!B35</f>
        <v>0</v>
      </c>
      <c r="C35" s="563">
        <f t="shared" si="0"/>
        <v>0</v>
      </c>
      <c r="D35" s="53">
        <f>LSUE!D35+SUS!D35+'LCTC Ststem'!D35-LCTCBOS!D35</f>
        <v>0</v>
      </c>
      <c r="E35" s="579">
        <f>IF(ISBLANK(D35),"  ",IF(F35&gt;0,D35/F35,IF(D35&gt;0,1,0)))</f>
        <v>0</v>
      </c>
      <c r="F35" s="577">
        <f t="shared" si="2"/>
        <v>0</v>
      </c>
      <c r="G35" s="581">
        <f>IF(ISBLANK(F35),"  ",IF(F74&gt;0,F35/F74,IF(F35&gt;0,1,0)))</f>
        <v>0</v>
      </c>
      <c r="H35" s="9">
        <f>LSUE!H35+SUS!H35+'LCTC Ststem'!H35-LCTCBOS!H35</f>
        <v>0</v>
      </c>
      <c r="I35" s="563">
        <f>IF(ISBLANK(H35),"  ",IF(L35&gt;0,H35/L35,IF(H35&gt;0,1,0)))</f>
        <v>0</v>
      </c>
      <c r="J35" s="53">
        <f>LSUE!J35+SUS!J35+'LCTC Ststem'!J35-LCTCBOS!J35</f>
        <v>0</v>
      </c>
      <c r="K35" s="579">
        <f>IF(ISBLANK(J35),"  ",IF(L35&gt;0,J35/L35,IF(J35&gt;0,1,0)))</f>
        <v>0</v>
      </c>
      <c r="L35" s="577">
        <f>J35+H35</f>
        <v>0</v>
      </c>
      <c r="M35" s="581">
        <f>IF(ISBLANK(L35),"  ",IF(L74&gt;0,L35/L74,IF(L35&gt;0,1,0)))</f>
        <v>0</v>
      </c>
      <c r="N35" s="35"/>
    </row>
    <row r="36" spans="1:14" s="11" customFormat="1" ht="45">
      <c r="A36" s="589" t="s">
        <v>36</v>
      </c>
      <c r="B36" s="631"/>
      <c r="C36" s="591" t="s">
        <v>4</v>
      </c>
      <c r="D36" s="633"/>
      <c r="E36" s="592" t="s">
        <v>4</v>
      </c>
      <c r="F36" s="577"/>
      <c r="G36" s="593" t="s">
        <v>4</v>
      </c>
      <c r="H36" s="631"/>
      <c r="I36" s="591" t="s">
        <v>4</v>
      </c>
      <c r="J36" s="633"/>
      <c r="K36" s="592" t="s">
        <v>4</v>
      </c>
      <c r="L36" s="577"/>
      <c r="M36" s="593" t="s">
        <v>4</v>
      </c>
      <c r="N36" s="35"/>
    </row>
    <row r="37" spans="1:14" s="11" customFormat="1" ht="44.25">
      <c r="A37" s="586" t="s">
        <v>35</v>
      </c>
      <c r="B37" s="9">
        <f>LSUE!B37+SUS!B37+'LCTC Ststem'!B37-LCTCBOS!B37</f>
        <v>0</v>
      </c>
      <c r="C37" s="563">
        <f t="shared" si="0"/>
        <v>0</v>
      </c>
      <c r="D37" s="53">
        <f>LSUE!D37+SUS!D37+'LCTC Ststem'!D37-LCTCBOS!D37</f>
        <v>0</v>
      </c>
      <c r="E37" s="579">
        <f>IF(ISBLANK(D37),"  ",IF(F37&gt;0,D37/F37,IF(D37&gt;0,1,0)))</f>
        <v>0</v>
      </c>
      <c r="F37" s="596">
        <f t="shared" si="2"/>
        <v>0</v>
      </c>
      <c r="G37" s="581">
        <f>IF(ISBLANK(F37),"  ",IF(F74&gt;0,F37/F74,IF(F37&gt;0,1,0)))</f>
        <v>0</v>
      </c>
      <c r="H37" s="9">
        <f>LSUE!H37+SUS!H37+'LCTC Ststem'!H37-LCTCBOS!H37</f>
        <v>0</v>
      </c>
      <c r="I37" s="563">
        <f>IF(ISBLANK(H37),"  ",IF(L37&gt;0,H37/L37,IF(H37&gt;0,1,0)))</f>
        <v>0</v>
      </c>
      <c r="J37" s="53">
        <f>LSUE!J37+SUS!J37+'LCTC Ststem'!J37-LCTCBOS!J37</f>
        <v>0</v>
      </c>
      <c r="K37" s="579">
        <f>IF(ISBLANK(J37),"  ",IF(L37&gt;0,J37/L37,IF(J37&gt;0,1,0)))</f>
        <v>0</v>
      </c>
      <c r="L37" s="596">
        <f>J37+H37</f>
        <v>0</v>
      </c>
      <c r="M37" s="581">
        <f>IF(ISBLANK(L37),"  ",IF(L74&gt;0,L37/L74,IF(L37&gt;0,1,0)))</f>
        <v>0</v>
      </c>
      <c r="N37" s="35"/>
    </row>
    <row r="38" spans="1:14" s="11" customFormat="1" ht="44.25">
      <c r="A38" s="586" t="s">
        <v>76</v>
      </c>
      <c r="B38" s="9">
        <f>LSUE!B38+SUS!B38+'LCTC Ststem'!B38-LCTCBOS!B38</f>
        <v>0</v>
      </c>
      <c r="C38" s="563">
        <f t="shared" si="0"/>
        <v>0</v>
      </c>
      <c r="D38" s="53">
        <f>LSUE!D38+SUS!D38+'LCTC Ststem'!D38-LCTCBOS!D38</f>
        <v>0</v>
      </c>
      <c r="E38" s="54">
        <f>IF(ISBLANK(D38),"  ",IF(F38&gt;0,D38/F38,IF(D38&gt;0,1,0)))</f>
        <v>0</v>
      </c>
      <c r="F38" s="577">
        <f t="shared" si="2"/>
        <v>0</v>
      </c>
      <c r="G38" s="581">
        <f>IF(ISBLANK(F38),"  ",IF(F74&gt;0,F38/F74,IF(F38&gt;0,1,0)))</f>
        <v>0</v>
      </c>
      <c r="H38" s="9">
        <f>LSUE!H38+SUS!H38+'LCTC Ststem'!H38-LCTCBOS!H38</f>
        <v>0</v>
      </c>
      <c r="I38" s="563">
        <f>IF(ISBLANK(H38),"  ",IF(L38&gt;0,H38/L38,IF(H38&gt;0,1,0)))</f>
        <v>0</v>
      </c>
      <c r="J38" s="53">
        <f>LSUE!J38+SUS!J38+'LCTC Ststem'!J38-LCTCBOS!J38</f>
        <v>0</v>
      </c>
      <c r="K38" s="579">
        <f>IF(ISBLANK(J38),"  ",IF(L38&gt;0,J38/L38,IF(J38&gt;0,1,0)))</f>
        <v>0</v>
      </c>
      <c r="L38" s="577">
        <f>J38+H38</f>
        <v>0</v>
      </c>
      <c r="M38" s="581">
        <f>IF(ISBLANK(L38),"  ",IF(L74&gt;0,L38/L74,IF(L38&gt;0,1,0)))</f>
        <v>0</v>
      </c>
      <c r="N38" s="35"/>
    </row>
    <row r="39" spans="1:14" s="85" customFormat="1" ht="45">
      <c r="A39" s="589" t="s">
        <v>37</v>
      </c>
      <c r="B39" s="597">
        <f>B38+B37+B35+B29+B28+B26+B27+B25+B24+B23+B22+B21+B20+B19+B18+B17+B16+B14+B13+B30+B31+B32</f>
        <v>156339193</v>
      </c>
      <c r="C39" s="567">
        <f t="shared" si="0"/>
        <v>0.99681202134213986</v>
      </c>
      <c r="D39" s="634">
        <f>D38+D37+D35+D29+D28+D26+D27+D25+D24+D23+D22+D21+D20+D19+D18+D17+D16+D14+D13+D30+D31+D32</f>
        <v>0</v>
      </c>
      <c r="E39" s="127">
        <f>IF(ISBLANK(D39),"  ",IF(F39&gt;0,D39/F39,IF(D39&gt;0,1,0)))</f>
        <v>0</v>
      </c>
      <c r="F39" s="597">
        <f>F38+F37+F35+F29+F28+F26+F27+F25+F24+F23+F22+F21+F20+F19+F18+F17+F16+F14+F13+F30+F31+F32+F33</f>
        <v>156839193</v>
      </c>
      <c r="G39" s="598">
        <f>IF(ISBLANK(F39),"  ",IF(F74&gt;0,F39/F74,IF(F39&gt;0,1,0)))</f>
        <v>0.2594129272419895</v>
      </c>
      <c r="H39" s="597">
        <f>H38+H37+H35+H29+H28+H26+H27+H25+H24+H23+H22+H21+H20+H19+H18+H17+H16+H14+H13+H30+H31+H32</f>
        <v>156277642</v>
      </c>
      <c r="I39" s="567">
        <f>IF(ISBLANK(H39),"  ",IF(L39&gt;0,H39/L39,IF(H39&gt;0,1,0)))</f>
        <v>1</v>
      </c>
      <c r="J39" s="634">
        <f>J38+J37+J35+J29+J28+J26+J27+J25+J24+J23+J22+J21+J20+J19+J18+J17+J16+J14+J13+J30+J31+J32</f>
        <v>0</v>
      </c>
      <c r="K39" s="599">
        <f>IF(ISBLANK(J39),"  ",IF(L39&gt;0,J39/L39,IF(J39&gt;0,1,0)))</f>
        <v>0</v>
      </c>
      <c r="L39" s="597">
        <f>L38+L37+L35+L29+L28+L26+L27+L25+L24+L23+L22+L21+L20+L19+L18+L17+L16+L14+L13+L30+L31+L32</f>
        <v>156277642</v>
      </c>
      <c r="M39" s="598">
        <f>IF(ISBLANK(L39),"  ",IF(L74&gt;0,L39/L74,IF(L39&gt;0,1,0)))</f>
        <v>0.2579416747946438</v>
      </c>
      <c r="N39" s="84"/>
    </row>
    <row r="40" spans="1:14" s="11" customFormat="1" ht="45">
      <c r="A40" s="600" t="s">
        <v>38</v>
      </c>
      <c r="B40" s="582"/>
      <c r="C40" s="591" t="s">
        <v>4</v>
      </c>
      <c r="D40" s="587"/>
      <c r="E40" s="592" t="s">
        <v>4</v>
      </c>
      <c r="F40" s="577"/>
      <c r="G40" s="593" t="s">
        <v>4</v>
      </c>
      <c r="H40" s="582"/>
      <c r="I40" s="591" t="s">
        <v>4</v>
      </c>
      <c r="J40" s="587"/>
      <c r="K40" s="592" t="s">
        <v>4</v>
      </c>
      <c r="L40" s="577"/>
      <c r="M40" s="593" t="s">
        <v>4</v>
      </c>
      <c r="N40" s="35"/>
    </row>
    <row r="41" spans="1:14" s="11" customFormat="1" ht="44.25">
      <c r="A41" s="21" t="s">
        <v>39</v>
      </c>
      <c r="B41" s="9">
        <f>LSUE!B41+SUS!B41+'LCTC Ststem'!B41-LCTCBOS!B41</f>
        <v>0</v>
      </c>
      <c r="C41" s="52">
        <f t="shared" si="0"/>
        <v>0</v>
      </c>
      <c r="D41" s="53">
        <f>LSUE!D41+SUS!D41+'LCTC Ststem'!D41-LCTCBOS!D41</f>
        <v>0</v>
      </c>
      <c r="E41" s="54">
        <f t="shared" ref="E41:E47" si="8">IF(ISBLANK(D41),"  ",IF(F41&gt;0,D41/F41,IF(D41&gt;0,1,0)))</f>
        <v>0</v>
      </c>
      <c r="F41" s="48">
        <f>D41+B41</f>
        <v>0</v>
      </c>
      <c r="G41" s="56">
        <f>IF(ISBLANK(F41),"  ",IF(F74&gt;0,F41/D74,IF(F41&gt;0,1,0)))</f>
        <v>0</v>
      </c>
      <c r="H41" s="9">
        <f>LSUE!H41+SUS!H41+'LCTC Ststem'!H41-LCTCBOS!H41</f>
        <v>0</v>
      </c>
      <c r="I41" s="52">
        <f t="shared" ref="I41:I47" si="9">IF(ISBLANK(H41),"  ",IF(L41&gt;0,H41/L41,IF(H41&gt;0,1,0)))</f>
        <v>0</v>
      </c>
      <c r="J41" s="53">
        <f>LSUE!J41+SUS!J41+'LCTC Ststem'!J41-LCTCBOS!J41</f>
        <v>0</v>
      </c>
      <c r="K41" s="54">
        <f t="shared" ref="K41:K47" si="10">IF(ISBLANK(J41),"  ",IF(L41&gt;0,J41/L41,IF(J41&gt;0,1,0)))</f>
        <v>0</v>
      </c>
      <c r="L41" s="48">
        <f>J41+H41</f>
        <v>0</v>
      </c>
      <c r="M41" s="56">
        <f>IF(ISBLANK(L41),"  ",IF(L74&gt;0,L41/J74,IF(L41&gt;0,1,0)))</f>
        <v>0</v>
      </c>
      <c r="N41" s="35"/>
    </row>
    <row r="42" spans="1:14" s="11" customFormat="1" ht="44.25">
      <c r="A42" s="601" t="s">
        <v>40</v>
      </c>
      <c r="B42" s="9">
        <f>LSUE!B42+SUS!B42+'LCTC Ststem'!B42-LCTCBOS!B42</f>
        <v>0</v>
      </c>
      <c r="C42" s="563">
        <f t="shared" si="0"/>
        <v>0</v>
      </c>
      <c r="D42" s="53">
        <f>LSUE!D42+SUS!D42+'LCTC Ststem'!D42-LCTCBOS!D42</f>
        <v>0</v>
      </c>
      <c r="E42" s="579">
        <f t="shared" si="8"/>
        <v>0</v>
      </c>
      <c r="F42" s="577">
        <f>D42+B42</f>
        <v>0</v>
      </c>
      <c r="G42" s="581">
        <f>IF(ISBLANK(F42),"  ",IF(D74&gt;0,F42/D74,IF(F42&gt;0,1,0)))</f>
        <v>0</v>
      </c>
      <c r="H42" s="9">
        <f>LSUE!H42+SUS!H42+'LCTC Ststem'!H42-LCTCBOS!H42</f>
        <v>0</v>
      </c>
      <c r="I42" s="563">
        <f t="shared" si="9"/>
        <v>0</v>
      </c>
      <c r="J42" s="53">
        <f>LSUE!J42+SUS!J42+'LCTC Ststem'!J42-LCTCBOS!J42</f>
        <v>0</v>
      </c>
      <c r="K42" s="579">
        <f t="shared" si="10"/>
        <v>0</v>
      </c>
      <c r="L42" s="577">
        <f>J42+H42</f>
        <v>0</v>
      </c>
      <c r="M42" s="581">
        <f>IF(ISBLANK(L42),"  ",IF(J74&gt;0,L42/J74,IF(L42&gt;0,1,0)))</f>
        <v>0</v>
      </c>
      <c r="N42" s="35"/>
    </row>
    <row r="43" spans="1:14" s="11" customFormat="1" ht="44.25">
      <c r="A43" s="89" t="s">
        <v>41</v>
      </c>
      <c r="B43" s="9">
        <f>LSUE!B43+SUS!B43+'LCTC Ststem'!B43-LCTCBOS!B43</f>
        <v>0</v>
      </c>
      <c r="C43" s="563">
        <f t="shared" si="0"/>
        <v>0</v>
      </c>
      <c r="D43" s="53">
        <f>LSUE!D43+SUS!D43+'LCTC Ststem'!D43-LCTCBOS!D43</f>
        <v>0</v>
      </c>
      <c r="E43" s="579">
        <f t="shared" si="8"/>
        <v>0</v>
      </c>
      <c r="F43" s="596">
        <f>D43+B43</f>
        <v>0</v>
      </c>
      <c r="G43" s="581">
        <f>IF(ISBLANK(F43),"  ",IF(D74&gt;0,F43/D74,IF(F43&gt;0,1,0)))</f>
        <v>0</v>
      </c>
      <c r="H43" s="9">
        <f>LSUE!H43+SUS!H43+'LCTC Ststem'!H43-LCTCBOS!H43</f>
        <v>0</v>
      </c>
      <c r="I43" s="563">
        <f t="shared" si="9"/>
        <v>0</v>
      </c>
      <c r="J43" s="53">
        <f>LSUE!J43+SUS!J43+'LCTC Ststem'!J43-LCTCBOS!J43</f>
        <v>0</v>
      </c>
      <c r="K43" s="579">
        <f t="shared" si="10"/>
        <v>0</v>
      </c>
      <c r="L43" s="596">
        <f>J43+H43</f>
        <v>0</v>
      </c>
      <c r="M43" s="581">
        <f>IF(ISBLANK(L43),"  ",IF(J74&gt;0,L43/J74,IF(L43&gt;0,1,0)))</f>
        <v>0</v>
      </c>
      <c r="N43" s="35"/>
    </row>
    <row r="44" spans="1:14" s="11" customFormat="1" ht="44.25">
      <c r="A44" s="574" t="s">
        <v>42</v>
      </c>
      <c r="B44" s="9">
        <f>LSUE!B44+SUS!B44+'LCTC Ststem'!B44-LCTCBOS!B44</f>
        <v>0</v>
      </c>
      <c r="C44" s="563">
        <f t="shared" si="0"/>
        <v>0</v>
      </c>
      <c r="D44" s="53">
        <f>LSUE!D44+SUS!D44+'LCTC Ststem'!D44-LCTCBOS!D44</f>
        <v>0</v>
      </c>
      <c r="E44" s="579">
        <f t="shared" si="8"/>
        <v>0</v>
      </c>
      <c r="F44" s="596">
        <f>D44+B44</f>
        <v>0</v>
      </c>
      <c r="G44" s="581">
        <f>IF(ISBLANK(F44),"  ",IF(D74&gt;0,F44/D74,IF(F44&gt;0,1,0)))</f>
        <v>0</v>
      </c>
      <c r="H44" s="9">
        <f>LSUE!H44+SUS!H44+'LCTC Ststem'!H44-LCTCBOS!H44</f>
        <v>0</v>
      </c>
      <c r="I44" s="563">
        <f t="shared" si="9"/>
        <v>0</v>
      </c>
      <c r="J44" s="53">
        <f>LSUE!J44+SUS!J44+'LCTC Ststem'!J44-LCTCBOS!J44</f>
        <v>0</v>
      </c>
      <c r="K44" s="579">
        <f t="shared" si="10"/>
        <v>0</v>
      </c>
      <c r="L44" s="596">
        <f>J44+H44</f>
        <v>0</v>
      </c>
      <c r="M44" s="581">
        <f>IF(ISBLANK(L44),"  ",IF(J74&gt;0,L44/J74,IF(L44&gt;0,1,0)))</f>
        <v>0</v>
      </c>
      <c r="N44" s="35"/>
    </row>
    <row r="45" spans="1:14" s="11" customFormat="1" ht="44.25">
      <c r="A45" s="601" t="s">
        <v>43</v>
      </c>
      <c r="B45" s="9">
        <f>LSUE!B45+SUS!B45+'LCTC Ststem'!B45-LCTCBOS!B45</f>
        <v>0</v>
      </c>
      <c r="C45" s="563">
        <f t="shared" si="0"/>
        <v>0</v>
      </c>
      <c r="D45" s="53">
        <f>LSUE!D45+SUS!D45+'LCTC Ststem'!D45-LCTCBOS!D45</f>
        <v>0</v>
      </c>
      <c r="E45" s="579">
        <f t="shared" si="8"/>
        <v>0</v>
      </c>
      <c r="F45" s="596">
        <f>D45+B45</f>
        <v>0</v>
      </c>
      <c r="G45" s="581">
        <f>IF(ISBLANK(F45),"  ",IF(F74&gt;0,F45/F74,IF(F45&gt;0,1,0)))</f>
        <v>0</v>
      </c>
      <c r="H45" s="9">
        <f>LSUE!H45+SUS!H45+'LCTC Ststem'!H45-LCTCBOS!H45</f>
        <v>0</v>
      </c>
      <c r="I45" s="563">
        <f t="shared" si="9"/>
        <v>0</v>
      </c>
      <c r="J45" s="53">
        <f>LSUE!J45+SUS!J45+'LCTC Ststem'!J45-LCTCBOS!J45</f>
        <v>0</v>
      </c>
      <c r="K45" s="579">
        <f t="shared" si="10"/>
        <v>0</v>
      </c>
      <c r="L45" s="596">
        <f>J45+H45</f>
        <v>0</v>
      </c>
      <c r="M45" s="581">
        <f>IF(ISBLANK(L45),"  ",IF(L74&gt;0,L45/L74,IF(L45&gt;0,1,0)))</f>
        <v>0</v>
      </c>
      <c r="N45" s="35"/>
    </row>
    <row r="46" spans="1:14" s="85" customFormat="1" ht="45">
      <c r="A46" s="600" t="s">
        <v>44</v>
      </c>
      <c r="B46" s="637">
        <f>B45+B44+B43+B42+B41</f>
        <v>0</v>
      </c>
      <c r="C46" s="567">
        <f t="shared" si="0"/>
        <v>0</v>
      </c>
      <c r="D46" s="636">
        <f>D45+D44+D43+D42+D41</f>
        <v>0</v>
      </c>
      <c r="E46" s="599">
        <f t="shared" si="8"/>
        <v>0</v>
      </c>
      <c r="F46" s="604">
        <f>F45+F44+F43+F42+F41</f>
        <v>0</v>
      </c>
      <c r="G46" s="598">
        <f>IF(ISBLANK(F46),"  ",IF(F74&gt;0,F46/F74,IF(F46&gt;0,1,0)))</f>
        <v>0</v>
      </c>
      <c r="H46" s="637">
        <f>H45+H44+H43+H42+H41</f>
        <v>0</v>
      </c>
      <c r="I46" s="567">
        <f t="shared" si="9"/>
        <v>0</v>
      </c>
      <c r="J46" s="636">
        <f>J45+J44+J43+J42+J41</f>
        <v>0</v>
      </c>
      <c r="K46" s="599">
        <f t="shared" si="10"/>
        <v>0</v>
      </c>
      <c r="L46" s="604">
        <f>L45+L44+L43+L42+L41</f>
        <v>0</v>
      </c>
      <c r="M46" s="598">
        <f>IF(ISBLANK(L46),"  ",IF(L74&gt;0,L46/L74,IF(L46&gt;0,1,0)))</f>
        <v>0</v>
      </c>
      <c r="N46" s="84"/>
    </row>
    <row r="47" spans="1:14" s="85" customFormat="1" ht="45">
      <c r="A47" s="605" t="s">
        <v>45</v>
      </c>
      <c r="B47" s="629">
        <f>LSUE!B47+SUS!B47+'LCTC Ststem'!B47-LCTCBOS!B47</f>
        <v>46300787</v>
      </c>
      <c r="C47" s="567">
        <f t="shared" si="0"/>
        <v>0.9985382984903306</v>
      </c>
      <c r="D47" s="635">
        <f>LSUE!D47+SUS!D47+'LCTC Ststem'!D47-LCTCBOS!D47</f>
        <v>67777</v>
      </c>
      <c r="E47" s="599">
        <f t="shared" si="8"/>
        <v>1.4617015096693527E-3</v>
      </c>
      <c r="F47" s="608">
        <f>D47+B47</f>
        <v>46368564</v>
      </c>
      <c r="G47" s="598">
        <f>IF(ISBLANK(F47),"  ",IF(F74&gt;0,F47/F74,IF(F47&gt;0,1,0)))</f>
        <v>7.6693871532784105E-2</v>
      </c>
      <c r="H47" s="629">
        <f>LSUE!H47+SUS!H47+'LCTC Ststem'!H47-LCTCBOS!H47</f>
        <v>0</v>
      </c>
      <c r="I47" s="567">
        <f t="shared" si="9"/>
        <v>0</v>
      </c>
      <c r="J47" s="635">
        <f>LSUE!J47+SUS!J47+'LCTC Ststem'!J47-LCTCBOS!J47</f>
        <v>0</v>
      </c>
      <c r="K47" s="599">
        <f t="shared" si="10"/>
        <v>0</v>
      </c>
      <c r="L47" s="608">
        <f>J47+H47</f>
        <v>0</v>
      </c>
      <c r="M47" s="598">
        <f>IF(ISBLANK(L47),"  ",IF(L74&gt;0,L47/L74,IF(L47&gt;0,1,0)))</f>
        <v>0</v>
      </c>
      <c r="N47" s="84"/>
    </row>
    <row r="48" spans="1:14" s="11" customFormat="1" ht="45">
      <c r="A48" s="24" t="s">
        <v>46</v>
      </c>
      <c r="B48" s="96"/>
      <c r="C48" s="97" t="s">
        <v>4</v>
      </c>
      <c r="D48" s="59"/>
      <c r="E48" s="98" t="s">
        <v>4</v>
      </c>
      <c r="F48" s="48"/>
      <c r="G48" s="99" t="s">
        <v>4</v>
      </c>
      <c r="H48" s="96"/>
      <c r="I48" s="97" t="s">
        <v>4</v>
      </c>
      <c r="J48" s="59"/>
      <c r="K48" s="98" t="s">
        <v>4</v>
      </c>
      <c r="L48" s="48"/>
      <c r="M48" s="99" t="s">
        <v>4</v>
      </c>
      <c r="N48" s="35"/>
    </row>
    <row r="49" spans="1:14" s="11" customFormat="1" ht="44.25">
      <c r="A49" s="21" t="s">
        <v>47</v>
      </c>
      <c r="B49" s="9">
        <f>LSUE!B49+SUS!B49+'LCTC Ststem'!B49-LCTCBOS!B49</f>
        <v>102039134</v>
      </c>
      <c r="C49" s="52">
        <f t="shared" si="0"/>
        <v>0.97665774870266087</v>
      </c>
      <c r="D49" s="53">
        <f>LSUE!D49+SUS!D49+'LCTC Ststem'!D49-LCTCBOS!D49</f>
        <v>2438749</v>
      </c>
      <c r="E49" s="54">
        <f t="shared" ref="E49:E65" si="11">IF(ISBLANK(D49),"  ",IF(F49&gt;0,D49/F49,IF(D49&gt;0,1,0)))</f>
        <v>2.3342251297339169E-2</v>
      </c>
      <c r="F49" s="100">
        <f>D49+B49</f>
        <v>104477883</v>
      </c>
      <c r="G49" s="56">
        <f>IF(ISBLANK(F49),"  ",IF(F74&gt;0,F49/F74,IF(F49&gt;0,1,0)))</f>
        <v>0.17280701935947917</v>
      </c>
      <c r="H49" s="9">
        <f>LSUE!H49+SUS!H49+'LCTC Ststem'!H49-LCTCBOS!H49</f>
        <v>135054627</v>
      </c>
      <c r="I49" s="52">
        <f t="shared" ref="I49:I65" si="12">IF(ISBLANK(H49),"  ",IF(L49&gt;0,H49/L49,IF(H49&gt;0,1,0)))</f>
        <v>0.98099955046990595</v>
      </c>
      <c r="J49" s="53">
        <f>LSUE!J49+SUS!J49+'LCTC Ststem'!J49-LCTCBOS!J49</f>
        <v>2615800</v>
      </c>
      <c r="K49" s="54">
        <f t="shared" ref="K49:K65" si="13">IF(ISBLANK(J49),"  ",IF(L49&gt;0,J49/L49,IF(J49&gt;0,1,0)))</f>
        <v>1.9000449530094072E-2</v>
      </c>
      <c r="L49" s="100">
        <f>J49+H49</f>
        <v>137670427</v>
      </c>
      <c r="M49" s="56">
        <f>IF(ISBLANK(L49),"  ",IF(L74&gt;0,L49/L74,IF(L49&gt;0,1,0)))</f>
        <v>0.22722982030963679</v>
      </c>
      <c r="N49" s="35"/>
    </row>
    <row r="50" spans="1:14" s="11" customFormat="1" ht="44.25">
      <c r="A50" s="574" t="s">
        <v>48</v>
      </c>
      <c r="B50" s="9">
        <f>LSUE!B50+SUS!B50+'LCTC Ststem'!B50-LCTCBOS!B50</f>
        <v>4824554.9000000004</v>
      </c>
      <c r="C50" s="563">
        <f t="shared" si="0"/>
        <v>1</v>
      </c>
      <c r="D50" s="53">
        <f>LSUE!D50+SUS!D50+'LCTC Ststem'!D50-LCTCBOS!D50</f>
        <v>0</v>
      </c>
      <c r="E50" s="579">
        <f t="shared" si="11"/>
        <v>0</v>
      </c>
      <c r="F50" s="609">
        <f>D50+B50</f>
        <v>4824554.9000000004</v>
      </c>
      <c r="G50" s="581">
        <f>IF(ISBLANK(F50),"  ",IF(F74&gt;0,F50/F74,IF(F50&gt;0,1,0)))</f>
        <v>7.9798415517777117E-3</v>
      </c>
      <c r="H50" s="9">
        <f>LSUE!H50+SUS!H50+'LCTC Ststem'!H50-LCTCBOS!H50</f>
        <v>4827500</v>
      </c>
      <c r="I50" s="563">
        <f t="shared" si="12"/>
        <v>1</v>
      </c>
      <c r="J50" s="53">
        <f>LSUE!J50+SUS!J50+'LCTC Ststem'!J50-LCTCBOS!J50</f>
        <v>0</v>
      </c>
      <c r="K50" s="579">
        <f t="shared" si="13"/>
        <v>0</v>
      </c>
      <c r="L50" s="609">
        <f>J50+H50</f>
        <v>4827500</v>
      </c>
      <c r="M50" s="581">
        <f>IF(ISBLANK(L50),"  ",IF(L74&gt;0,L50/L74,IF(L50&gt;0,1,0)))</f>
        <v>7.967956382853171E-3</v>
      </c>
      <c r="N50" s="35"/>
    </row>
    <row r="51" spans="1:14" s="11" customFormat="1" ht="44.25">
      <c r="A51" s="610" t="s">
        <v>49</v>
      </c>
      <c r="B51" s="9">
        <f>LSUE!B51+SUS!B51+'LCTC Ststem'!B51-LCTCBOS!B51</f>
        <v>1489287</v>
      </c>
      <c r="C51" s="563">
        <f t="shared" si="0"/>
        <v>0.14188411130830905</v>
      </c>
      <c r="D51" s="53">
        <f>LSUE!D51+SUS!D51+'LCTC Ststem'!D51-LCTCBOS!D51</f>
        <v>9007216</v>
      </c>
      <c r="E51" s="579">
        <f t="shared" si="11"/>
        <v>0.85811588869169098</v>
      </c>
      <c r="F51" s="613">
        <f>D51+B51</f>
        <v>10496503</v>
      </c>
      <c r="G51" s="581">
        <f>IF(ISBLANK(F51),"  ",IF(F74&gt;0,F51/F74,IF(F51&gt;0,1,0)))</f>
        <v>1.7361276329917893E-2</v>
      </c>
      <c r="H51" s="9">
        <f>LSUE!H51+SUS!H51+'LCTC Ststem'!H51-LCTCBOS!H51</f>
        <v>1238000</v>
      </c>
      <c r="I51" s="563">
        <f t="shared" si="12"/>
        <v>0.13548771198683207</v>
      </c>
      <c r="J51" s="53">
        <f>LSUE!J51+SUS!J51+'LCTC Ststem'!J51-LCTCBOS!J51</f>
        <v>7899360</v>
      </c>
      <c r="K51" s="579">
        <f t="shared" si="13"/>
        <v>0.86451228801316793</v>
      </c>
      <c r="L51" s="613">
        <f>J51+H51</f>
        <v>9137360</v>
      </c>
      <c r="M51" s="581">
        <f>IF(ISBLANK(L51),"  ",IF(L74&gt;0,L51/L74,IF(L51&gt;0,1,0)))</f>
        <v>1.5081529970880841E-2</v>
      </c>
      <c r="N51" s="35"/>
    </row>
    <row r="52" spans="1:14" s="11" customFormat="1" ht="44.25">
      <c r="A52" s="610" t="s">
        <v>50</v>
      </c>
      <c r="B52" s="9">
        <f>LSUE!B52+SUS!B52+'LCTC Ststem'!B52-LCTCBOS!B52</f>
        <v>2382759.6799999997</v>
      </c>
      <c r="C52" s="563">
        <f t="shared" si="0"/>
        <v>0.78968550670052928</v>
      </c>
      <c r="D52" s="53">
        <f>LSUE!D52+SUS!D52+'LCTC Ststem'!D52-LCTCBOS!D52</f>
        <v>634593</v>
      </c>
      <c r="E52" s="579">
        <f t="shared" si="11"/>
        <v>0.21031449329947075</v>
      </c>
      <c r="F52" s="613">
        <f>D52+B52</f>
        <v>3017352.6799999997</v>
      </c>
      <c r="G52" s="581">
        <f>IF(ISBLANK(F52),"  ",IF(F74&gt;0,F52/F74,IF(F52&gt;0,1,0)))</f>
        <v>4.9907186862422964E-3</v>
      </c>
      <c r="H52" s="9">
        <f>LSUE!H52+SUS!H52+'LCTC Ststem'!H52-LCTCBOS!H52</f>
        <v>2919732</v>
      </c>
      <c r="I52" s="563">
        <f t="shared" si="12"/>
        <v>0.82812079874477129</v>
      </c>
      <c r="J52" s="53">
        <f>LSUE!J52+SUS!J52+'LCTC Ststem'!J52-LCTCBOS!J52</f>
        <v>606000</v>
      </c>
      <c r="K52" s="579">
        <f t="shared" si="13"/>
        <v>0.17187920125522871</v>
      </c>
      <c r="L52" s="613">
        <f>J52+H52</f>
        <v>3525732</v>
      </c>
      <c r="M52" s="581">
        <f>IF(ISBLANK(L52),"  ",IF(L74&gt;0,L52/L74,IF(L52&gt;0,1,0)))</f>
        <v>5.8193430955214252E-3</v>
      </c>
      <c r="N52" s="35"/>
    </row>
    <row r="53" spans="1:14" s="11" customFormat="1" ht="44.25">
      <c r="A53" s="574" t="s">
        <v>51</v>
      </c>
      <c r="B53" s="9">
        <f>LSUE!B53+SUS!B53+'LCTC Ststem'!B53-LCTCBOS!B53</f>
        <v>5397417.5899999999</v>
      </c>
      <c r="C53" s="563">
        <f t="shared" si="0"/>
        <v>0.2231055467942549</v>
      </c>
      <c r="D53" s="53">
        <f>LSUE!D53+SUS!D53+'LCTC Ststem'!D53-LCTCBOS!D53</f>
        <v>18794798.460000001</v>
      </c>
      <c r="E53" s="579">
        <f t="shared" si="11"/>
        <v>0.77689445320574513</v>
      </c>
      <c r="F53" s="609">
        <f>D53+B53</f>
        <v>24192216.050000001</v>
      </c>
      <c r="G53" s="581">
        <f>IF(ISBLANK(F53),"  ",IF(F74&gt;0,F53/F74,IF(F53&gt;0,1,0)))</f>
        <v>4.0014064481963645E-2</v>
      </c>
      <c r="H53" s="9">
        <f>LSUE!H53+SUS!H53+'LCTC Ststem'!H53-LCTCBOS!H53</f>
        <v>8187025</v>
      </c>
      <c r="I53" s="563">
        <f t="shared" si="12"/>
        <v>0.33211865171354366</v>
      </c>
      <c r="J53" s="53">
        <f>LSUE!J53+SUS!J53+'LCTC Ststem'!J53-LCTCBOS!J53</f>
        <v>16463879</v>
      </c>
      <c r="K53" s="579">
        <f t="shared" si="13"/>
        <v>0.6678813482864564</v>
      </c>
      <c r="L53" s="609">
        <f>J53+H53</f>
        <v>24650904</v>
      </c>
      <c r="M53" s="581">
        <f>IF(ISBLANK(L53),"  ",IF(L74&gt;0,L53/L74,IF(L53&gt;0,1,0)))</f>
        <v>4.068717304399809E-2</v>
      </c>
      <c r="N53" s="35"/>
    </row>
    <row r="54" spans="1:14" s="85" customFormat="1" ht="45">
      <c r="A54" s="605" t="s">
        <v>52</v>
      </c>
      <c r="B54" s="630">
        <f>B53+B52+B51+B50+B49</f>
        <v>116133153.17</v>
      </c>
      <c r="C54" s="567">
        <f t="shared" si="0"/>
        <v>0.78997571951644852</v>
      </c>
      <c r="D54" s="636">
        <f>D53+D52+D51+D50+D49</f>
        <v>30875356.460000001</v>
      </c>
      <c r="E54" s="599">
        <f t="shared" si="11"/>
        <v>0.21002428048355151</v>
      </c>
      <c r="F54" s="615">
        <f>F53+F52+F51+F50+F49</f>
        <v>147008509.63</v>
      </c>
      <c r="G54" s="598">
        <f>IF(ISBLANK(F54),"  ",IF(F74&gt;0,F54/F74,IF(F54&gt;0,1,0)))</f>
        <v>0.24315292040938072</v>
      </c>
      <c r="H54" s="630">
        <f>H53+H52+H51+H50+H49</f>
        <v>152226884</v>
      </c>
      <c r="I54" s="567">
        <f t="shared" si="12"/>
        <v>0.84658948895174213</v>
      </c>
      <c r="J54" s="636">
        <f>J53+J52+J51+J50+J49</f>
        <v>27585039</v>
      </c>
      <c r="K54" s="599">
        <f t="shared" si="13"/>
        <v>0.1534105110482579</v>
      </c>
      <c r="L54" s="615">
        <f>L53+L52+L51+L50+L49</f>
        <v>179811923</v>
      </c>
      <c r="M54" s="598">
        <f>IF(ISBLANK(L54),"  ",IF(L74&gt;0,L54/L74,IF(L54&gt;0,1,0)))</f>
        <v>0.29678582280289034</v>
      </c>
      <c r="N54" s="84"/>
    </row>
    <row r="55" spans="1:14" s="11" customFormat="1" ht="44.25">
      <c r="A55" s="51" t="s">
        <v>53</v>
      </c>
      <c r="B55" s="9">
        <f>LSUE!B55+SUS!B55+'LCTC Ststem'!B55-LCTCBOS!B55</f>
        <v>0</v>
      </c>
      <c r="C55" s="563">
        <f t="shared" si="0"/>
        <v>0</v>
      </c>
      <c r="D55" s="53">
        <f>LSUE!D55+SUS!D55+'LCTC Ststem'!D55-LCTCBOS!D55</f>
        <v>0</v>
      </c>
      <c r="E55" s="579">
        <f t="shared" si="11"/>
        <v>0</v>
      </c>
      <c r="F55" s="618">
        <f t="shared" ref="F55:F64" si="14">D55+B55</f>
        <v>0</v>
      </c>
      <c r="G55" s="581">
        <f>IF(ISBLANK(F55),"  ",IF(F74&gt;0,F55/F74,IF(F55&gt;0,1,0)))</f>
        <v>0</v>
      </c>
      <c r="H55" s="9">
        <f>LSUE!H55+SUS!H55+'LCTC Ststem'!H55-LCTCBOS!H55</f>
        <v>0</v>
      </c>
      <c r="I55" s="563">
        <f t="shared" si="12"/>
        <v>0</v>
      </c>
      <c r="J55" s="53">
        <f>LSUE!J55+SUS!J55+'LCTC Ststem'!J55-LCTCBOS!J55</f>
        <v>0</v>
      </c>
      <c r="K55" s="579">
        <f t="shared" si="13"/>
        <v>0</v>
      </c>
      <c r="L55" s="618">
        <f t="shared" ref="L55:L64" si="15">J55+H55</f>
        <v>0</v>
      </c>
      <c r="M55" s="581">
        <f>IF(ISBLANK(L55),"  ",IF(L74&gt;0,L55/L74,IF(L55&gt;0,1,0)))</f>
        <v>0</v>
      </c>
      <c r="N55" s="35"/>
    </row>
    <row r="56" spans="1:14" s="11" customFormat="1" ht="44.25">
      <c r="A56" s="111" t="s">
        <v>54</v>
      </c>
      <c r="B56" s="9">
        <f>LSUE!B56+SUS!B56+'LCTC Ststem'!B56-LCTCBOS!B56</f>
        <v>0</v>
      </c>
      <c r="C56" s="563">
        <f t="shared" si="0"/>
        <v>0</v>
      </c>
      <c r="D56" s="53">
        <f>LSUE!D56+SUS!D56+'LCTC Ststem'!D56-LCTCBOS!D56</f>
        <v>0</v>
      </c>
      <c r="E56" s="579">
        <f t="shared" si="11"/>
        <v>0</v>
      </c>
      <c r="F56" s="577">
        <f t="shared" si="14"/>
        <v>0</v>
      </c>
      <c r="G56" s="581">
        <f>IF(ISBLANK(F56),"  ",IF(F74&gt;0,F56/F74,IF(F56&gt;0,1,0)))</f>
        <v>0</v>
      </c>
      <c r="H56" s="9">
        <f>LSUE!H56+SUS!H56+'LCTC Ststem'!H56-LCTCBOS!H56</f>
        <v>0</v>
      </c>
      <c r="I56" s="563">
        <f t="shared" si="12"/>
        <v>0</v>
      </c>
      <c r="J56" s="53">
        <f>LSUE!J56+SUS!J56+'LCTC Ststem'!J56-LCTCBOS!J56</f>
        <v>0</v>
      </c>
      <c r="K56" s="579">
        <f t="shared" si="13"/>
        <v>0</v>
      </c>
      <c r="L56" s="577">
        <f t="shared" si="15"/>
        <v>0</v>
      </c>
      <c r="M56" s="581">
        <f>IF(ISBLANK(L56),"  ",IF(L74&gt;0,L56/L74,IF(L56&gt;0,1,0)))</f>
        <v>0</v>
      </c>
      <c r="N56" s="35"/>
    </row>
    <row r="57" spans="1:14" s="11" customFormat="1" ht="44.25">
      <c r="A57" s="89" t="s">
        <v>55</v>
      </c>
      <c r="B57" s="9">
        <f>LSUE!B57+SUS!B57+'LCTC Ststem'!B57-LCTCBOS!B57</f>
        <v>560625</v>
      </c>
      <c r="C57" s="563">
        <f t="shared" si="0"/>
        <v>0.52217466829974801</v>
      </c>
      <c r="D57" s="53">
        <f>LSUE!D57+SUS!D57+'LCTC Ststem'!D57-LCTCBOS!D57</f>
        <v>513010</v>
      </c>
      <c r="E57" s="579">
        <f t="shared" si="11"/>
        <v>0.47782533170025193</v>
      </c>
      <c r="F57" s="577">
        <f t="shared" si="14"/>
        <v>1073635</v>
      </c>
      <c r="G57" s="581">
        <f>IF(ISBLANK(F57),"  ",IF(F74&gt;0,F57/F74,IF(F57&gt;0,1,0)))</f>
        <v>1.7757984647335783E-3</v>
      </c>
      <c r="H57" s="9">
        <f>LSUE!H57+SUS!H57+'LCTC Ststem'!H57-LCTCBOS!H57</f>
        <v>603713</v>
      </c>
      <c r="I57" s="563">
        <f t="shared" si="12"/>
        <v>0.51097510605234742</v>
      </c>
      <c r="J57" s="53">
        <f>LSUE!J57+SUS!J57+'LCTC Ststem'!J57-LCTCBOS!J57</f>
        <v>577779</v>
      </c>
      <c r="K57" s="579">
        <f t="shared" si="13"/>
        <v>0.48902489394765264</v>
      </c>
      <c r="L57" s="577">
        <f t="shared" si="15"/>
        <v>1181492</v>
      </c>
      <c r="M57" s="581">
        <f>IF(ISBLANK(L57),"  ",IF(L74&gt;0,L57/L74,IF(L57&gt;0,1,0)))</f>
        <v>1.9500935727995773E-3</v>
      </c>
      <c r="N57" s="35"/>
    </row>
    <row r="58" spans="1:14" s="11" customFormat="1" ht="44.25">
      <c r="A58" s="601" t="s">
        <v>56</v>
      </c>
      <c r="B58" s="9">
        <f>LSUE!B58+SUS!B58+'LCTC Ststem'!B58-LCTCBOS!B58</f>
        <v>0</v>
      </c>
      <c r="C58" s="563">
        <f t="shared" si="0"/>
        <v>0</v>
      </c>
      <c r="D58" s="53">
        <f>LSUE!D58+SUS!D58+'LCTC Ststem'!D58-LCTCBOS!D58</f>
        <v>21146964.07</v>
      </c>
      <c r="E58" s="579">
        <f t="shared" si="11"/>
        <v>1</v>
      </c>
      <c r="F58" s="596">
        <f t="shared" si="14"/>
        <v>21146964.07</v>
      </c>
      <c r="G58" s="581">
        <f>IF(ISBLANK(F58),"  ",IF(F74&gt;0,F58/F74,IF(F58&gt;0,1,0)))</f>
        <v>3.4977200193065744E-2</v>
      </c>
      <c r="H58" s="9">
        <f>LSUE!H58+SUS!H58+'LCTC Ststem'!H58-LCTCBOS!H58</f>
        <v>0</v>
      </c>
      <c r="I58" s="563">
        <f t="shared" si="12"/>
        <v>0</v>
      </c>
      <c r="J58" s="53">
        <f>LSUE!J58+SUS!J58+'LCTC Ststem'!J58-LCTCBOS!J58</f>
        <v>20043576.300000001</v>
      </c>
      <c r="K58" s="579">
        <f t="shared" si="13"/>
        <v>1</v>
      </c>
      <c r="L58" s="596">
        <f t="shared" si="15"/>
        <v>20043576.300000001</v>
      </c>
      <c r="M58" s="581">
        <f>IF(ISBLANK(L58),"  ",IF(L74&gt;0,L58/L74,IF(L58&gt;0,1,0)))</f>
        <v>3.3082618687682974E-2</v>
      </c>
      <c r="N58" s="35"/>
    </row>
    <row r="59" spans="1:14" s="11" customFormat="1" ht="44.25">
      <c r="A59" s="112" t="s">
        <v>57</v>
      </c>
      <c r="B59" s="9">
        <f>LSUE!B59+SUS!B59+'LCTC Ststem'!B59-LCTCBOS!B59</f>
        <v>0</v>
      </c>
      <c r="C59" s="563">
        <f t="shared" si="0"/>
        <v>0</v>
      </c>
      <c r="D59" s="53">
        <f>LSUE!D59+SUS!D59+'LCTC Ststem'!D59-LCTCBOS!D59</f>
        <v>0</v>
      </c>
      <c r="E59" s="579">
        <f t="shared" si="11"/>
        <v>0</v>
      </c>
      <c r="F59" s="577">
        <f t="shared" si="14"/>
        <v>0</v>
      </c>
      <c r="G59" s="581">
        <f>IF(ISBLANK(F59),"  ",IF(F74&gt;0,F59/F74,IF(F59&gt;0,1,0)))</f>
        <v>0</v>
      </c>
      <c r="H59" s="9">
        <f>LSUE!H59+SUS!H59+'LCTC Ststem'!H59-LCTCBOS!H59</f>
        <v>0</v>
      </c>
      <c r="I59" s="563">
        <f t="shared" si="12"/>
        <v>0</v>
      </c>
      <c r="J59" s="53">
        <f>LSUE!J59+SUS!J59+'LCTC Ststem'!J59-LCTCBOS!J59</f>
        <v>0</v>
      </c>
      <c r="K59" s="579">
        <f t="shared" si="13"/>
        <v>0</v>
      </c>
      <c r="L59" s="577">
        <f t="shared" si="15"/>
        <v>0</v>
      </c>
      <c r="M59" s="581">
        <f>IF(ISBLANK(L59),"  ",IF(L74&gt;0,L59/L74,IF(L59&gt;0,1,0)))</f>
        <v>0</v>
      </c>
      <c r="N59" s="35"/>
    </row>
    <row r="60" spans="1:14" s="11" customFormat="1" ht="44.25">
      <c r="A60" s="112" t="s">
        <v>58</v>
      </c>
      <c r="B60" s="9">
        <f>LSUE!B60+SUS!B60+'LCTC Ststem'!B60-LCTCBOS!B60</f>
        <v>0</v>
      </c>
      <c r="C60" s="563">
        <f t="shared" si="0"/>
        <v>0</v>
      </c>
      <c r="D60" s="53">
        <f>LSUE!D60+SUS!D60+'LCTC Ststem'!D60-LCTCBOS!D60</f>
        <v>716201</v>
      </c>
      <c r="E60" s="579">
        <f t="shared" si="11"/>
        <v>1</v>
      </c>
      <c r="F60" s="577">
        <f t="shared" si="14"/>
        <v>716201</v>
      </c>
      <c r="G60" s="581">
        <f>IF(ISBLANK(F60),"  ",IF(F74&gt;0,F60/F74,IF(F60&gt;0,1,0)))</f>
        <v>1.1846005730445203E-3</v>
      </c>
      <c r="H60" s="9">
        <f>LSUE!H60+SUS!H60+'LCTC Ststem'!H60-LCTCBOS!H60</f>
        <v>0</v>
      </c>
      <c r="I60" s="563">
        <f t="shared" si="12"/>
        <v>0</v>
      </c>
      <c r="J60" s="53">
        <f>LSUE!J60+SUS!J60+'LCTC Ststem'!J60-LCTCBOS!J60</f>
        <v>345120</v>
      </c>
      <c r="K60" s="579">
        <f t="shared" si="13"/>
        <v>1</v>
      </c>
      <c r="L60" s="577">
        <f t="shared" si="15"/>
        <v>345120</v>
      </c>
      <c r="M60" s="581">
        <f>IF(ISBLANK(L60),"  ",IF(L74&gt;0,L60/L74,IF(L60&gt;0,1,0)))</f>
        <v>5.6963254414299047E-4</v>
      </c>
      <c r="N60" s="35"/>
    </row>
    <row r="61" spans="1:14" s="11" customFormat="1" ht="44.25">
      <c r="A61" s="113" t="s">
        <v>59</v>
      </c>
      <c r="B61" s="9">
        <f>LSUE!B61+SUS!B61+'LCTC Ststem'!B61-LCTCBOS!B61</f>
        <v>0</v>
      </c>
      <c r="C61" s="563">
        <f t="shared" si="0"/>
        <v>0</v>
      </c>
      <c r="D61" s="53">
        <f>LSUE!D61+SUS!D61+'LCTC Ststem'!D61-LCTCBOS!D61</f>
        <v>5602468</v>
      </c>
      <c r="E61" s="579">
        <f t="shared" si="11"/>
        <v>1</v>
      </c>
      <c r="F61" s="577">
        <f t="shared" si="14"/>
        <v>5602468</v>
      </c>
      <c r="G61" s="581">
        <f>IF(ISBLANK(F61),"  ",IF(F74&gt;0,F61/F74,IF(F61&gt;0,1,0)))</f>
        <v>9.266514293143388E-3</v>
      </c>
      <c r="H61" s="9">
        <f>LSUE!H61+SUS!H61+'LCTC Ststem'!H61-LCTCBOS!H61</f>
        <v>0</v>
      </c>
      <c r="I61" s="563">
        <f t="shared" si="12"/>
        <v>0</v>
      </c>
      <c r="J61" s="53">
        <f>LSUE!J61+SUS!J61+'LCTC Ststem'!J61-LCTCBOS!J61</f>
        <v>5831520</v>
      </c>
      <c r="K61" s="579">
        <f t="shared" si="13"/>
        <v>1</v>
      </c>
      <c r="L61" s="577">
        <f t="shared" si="15"/>
        <v>5831520</v>
      </c>
      <c r="M61" s="581">
        <f>IF(ISBLANK(L61),"  ",IF(L74&gt;0,L61/L74,IF(L61&gt;0,1,0)))</f>
        <v>9.625126257014175E-3</v>
      </c>
      <c r="N61" s="35"/>
    </row>
    <row r="62" spans="1:14" s="11" customFormat="1" ht="44.25">
      <c r="A62" s="113" t="s">
        <v>60</v>
      </c>
      <c r="B62" s="9">
        <f>LSUE!B62+SUS!B62+'LCTC Ststem'!B62-LCTCBOS!B62</f>
        <v>0</v>
      </c>
      <c r="C62" s="563">
        <f t="shared" si="0"/>
        <v>0</v>
      </c>
      <c r="D62" s="53">
        <f>LSUE!D62+SUS!D62+'LCTC Ststem'!D62-LCTCBOS!D62</f>
        <v>422467</v>
      </c>
      <c r="E62" s="579">
        <f t="shared" si="11"/>
        <v>1</v>
      </c>
      <c r="F62" s="577">
        <f t="shared" si="14"/>
        <v>422467</v>
      </c>
      <c r="G62" s="581">
        <f>IF(ISBLANK(F62),"  ",IF(F74&gt;0,F62/F74,IF(F62&gt;0,1,0)))</f>
        <v>6.9876284770951078E-4</v>
      </c>
      <c r="H62" s="9">
        <f>LSUE!H62+SUS!H62+'LCTC Ststem'!H62-LCTCBOS!H62</f>
        <v>0</v>
      </c>
      <c r="I62" s="563">
        <f t="shared" si="12"/>
        <v>0</v>
      </c>
      <c r="J62" s="53">
        <f>LSUE!J62+SUS!J62+'LCTC Ststem'!J62-LCTCBOS!J62</f>
        <v>365877</v>
      </c>
      <c r="K62" s="579">
        <f t="shared" si="13"/>
        <v>1</v>
      </c>
      <c r="L62" s="577">
        <f t="shared" si="15"/>
        <v>365877</v>
      </c>
      <c r="M62" s="581">
        <f>IF(ISBLANK(L62),"  ",IF(L74&gt;0,L62/L74,IF(L62&gt;0,1,0)))</f>
        <v>6.0389269342085337E-4</v>
      </c>
      <c r="N62" s="35"/>
    </row>
    <row r="63" spans="1:14" s="11" customFormat="1" ht="44.25">
      <c r="A63" s="89" t="s">
        <v>61</v>
      </c>
      <c r="B63" s="9">
        <f>LSUE!B63+SUS!B63+'LCTC Ststem'!B63-LCTCBOS!B63</f>
        <v>0</v>
      </c>
      <c r="C63" s="563">
        <f t="shared" si="0"/>
        <v>0</v>
      </c>
      <c r="D63" s="53">
        <f>LSUE!D63+SUS!D63+'LCTC Ststem'!D63-LCTCBOS!D63</f>
        <v>5862518.25</v>
      </c>
      <c r="E63" s="579">
        <f t="shared" si="11"/>
        <v>1</v>
      </c>
      <c r="F63" s="577">
        <f t="shared" si="14"/>
        <v>5862518.25</v>
      </c>
      <c r="G63" s="581">
        <f>IF(ISBLANK(F63),"  ",IF(F74&gt;0,F63/F74,IF(F63&gt;0,1,0)))</f>
        <v>9.6966389022550351E-3</v>
      </c>
      <c r="H63" s="9">
        <f>LSUE!H63+SUS!H63+'LCTC Ststem'!H63-LCTCBOS!H63</f>
        <v>0</v>
      </c>
      <c r="I63" s="563">
        <f t="shared" si="12"/>
        <v>0</v>
      </c>
      <c r="J63" s="53">
        <f>LSUE!J63+SUS!J63+'LCTC Ststem'!J63-LCTCBOS!J63</f>
        <v>5096880.5999999996</v>
      </c>
      <c r="K63" s="579">
        <f t="shared" si="13"/>
        <v>1</v>
      </c>
      <c r="L63" s="577">
        <f t="shared" si="15"/>
        <v>5096880.5999999996</v>
      </c>
      <c r="M63" s="581">
        <f>IF(ISBLANK(L63),"  ",IF(L74&gt;0,L63/L74,IF(L63&gt;0,1,0)))</f>
        <v>8.4125784172781985E-3</v>
      </c>
      <c r="N63" s="35"/>
    </row>
    <row r="64" spans="1:14" s="11" customFormat="1" ht="44.25">
      <c r="A64" s="601" t="s">
        <v>62</v>
      </c>
      <c r="B64" s="9">
        <f>LSUE!B64+SUS!B64+'LCTC Ststem'!B64-LCTCBOS!B64</f>
        <v>2425349.48</v>
      </c>
      <c r="C64" s="563">
        <f t="shared" si="0"/>
        <v>0.45746557678544897</v>
      </c>
      <c r="D64" s="53">
        <f>LSUE!D64+SUS!D64+'LCTC Ststem'!D64-LCTCBOS!D64</f>
        <v>2876359.7699999996</v>
      </c>
      <c r="E64" s="579">
        <f t="shared" si="11"/>
        <v>0.54253442321455092</v>
      </c>
      <c r="F64" s="577">
        <f t="shared" si="14"/>
        <v>5301709.25</v>
      </c>
      <c r="G64" s="581">
        <f>IF(ISBLANK(F64),"  ",IF(F74&gt;0,F64/F74,IF(F64&gt;0,1,0)))</f>
        <v>8.7690575909073476E-3</v>
      </c>
      <c r="H64" s="9">
        <f>LSUE!H64+SUS!H64+'LCTC Ststem'!H64-LCTCBOS!H64</f>
        <v>6247361</v>
      </c>
      <c r="I64" s="563">
        <f t="shared" si="12"/>
        <v>0.69885670204785511</v>
      </c>
      <c r="J64" s="53">
        <f>LSUE!J64+SUS!J64+'LCTC Ststem'!J64-LCTCBOS!J64</f>
        <v>2692041</v>
      </c>
      <c r="K64" s="579">
        <f t="shared" si="13"/>
        <v>0.30114329795214489</v>
      </c>
      <c r="L64" s="577">
        <f t="shared" si="15"/>
        <v>8939402</v>
      </c>
      <c r="M64" s="581">
        <f>IF(ISBLANK(L64),"  ",IF(L74&gt;0,L64/L74,IF(L64&gt;0,1,0)))</f>
        <v>1.4754793417874761E-2</v>
      </c>
      <c r="N64" s="35"/>
    </row>
    <row r="65" spans="1:14" s="85" customFormat="1" ht="45">
      <c r="A65" s="114" t="s">
        <v>63</v>
      </c>
      <c r="B65" s="602">
        <f>B64+B63+B62+B61+B60+B59+B58+B57+B56+B55+B54</f>
        <v>119119127.65000001</v>
      </c>
      <c r="C65" s="567">
        <f t="shared" si="0"/>
        <v>0.63654294288810365</v>
      </c>
      <c r="D65" s="603">
        <f>D64+D63+D62+D61+D60+D59+D58+D57+D56+D55+D54</f>
        <v>68015344.550000012</v>
      </c>
      <c r="E65" s="599">
        <f t="shared" si="11"/>
        <v>0.36345705711189652</v>
      </c>
      <c r="F65" s="602">
        <f>F64+F63+F62+F61+F60+F59+F58+F57+F56+F55+F54</f>
        <v>187134472.19999999</v>
      </c>
      <c r="G65" s="598">
        <f>IF(ISBLANK(F65),"  ",IF(F74&gt;0,F65/F74,IF(F65&gt;0,1,0)))</f>
        <v>0.30952149327423983</v>
      </c>
      <c r="H65" s="602">
        <f>H64+H63+H62+H61+H60+H59+H58+H57+H56+H55+H54</f>
        <v>159077958</v>
      </c>
      <c r="I65" s="567">
        <f t="shared" si="12"/>
        <v>0.71780967120606021</v>
      </c>
      <c r="J65" s="603">
        <f>J64+J63+J62+J61+J60+J59+J58+J57+J56+J55+J54</f>
        <v>62537832.899999999</v>
      </c>
      <c r="K65" s="599">
        <f t="shared" si="13"/>
        <v>0.28219032879393974</v>
      </c>
      <c r="L65" s="602">
        <f>L64+L63+L62+L61+L60+L59+L58+L57+L56+L55+L54</f>
        <v>221615790.90000001</v>
      </c>
      <c r="M65" s="598">
        <f>IF(ISBLANK(L65),"  ",IF(L74&gt;0,L65/L74,IF(L65&gt;0,1,0)))</f>
        <v>0.36578455839310386</v>
      </c>
      <c r="N65" s="84"/>
    </row>
    <row r="66" spans="1:14" s="11" customFormat="1" ht="45">
      <c r="A66" s="24" t="s">
        <v>64</v>
      </c>
      <c r="B66" s="582"/>
      <c r="C66" s="591" t="s">
        <v>4</v>
      </c>
      <c r="D66" s="587"/>
      <c r="E66" s="592" t="s">
        <v>4</v>
      </c>
      <c r="F66" s="577"/>
      <c r="G66" s="593" t="s">
        <v>4</v>
      </c>
      <c r="H66" s="582"/>
      <c r="I66" s="591" t="s">
        <v>4</v>
      </c>
      <c r="J66" s="587"/>
      <c r="K66" s="592" t="s">
        <v>4</v>
      </c>
      <c r="L66" s="577"/>
      <c r="M66" s="593" t="s">
        <v>4</v>
      </c>
    </row>
    <row r="67" spans="1:14" s="11" customFormat="1" ht="44.25">
      <c r="A67" s="115" t="s">
        <v>65</v>
      </c>
      <c r="B67" s="9">
        <f>LSUE!B67+SUS!B67+'LCTC Ststem'!B67-LCTCBOS!B67</f>
        <v>0</v>
      </c>
      <c r="C67" s="52">
        <f t="shared" si="0"/>
        <v>0</v>
      </c>
      <c r="D67" s="53">
        <f>LSUE!D67+SUS!D67+'LCTC Ststem'!D67-LCTCBOS!D67</f>
        <v>52745</v>
      </c>
      <c r="E67" s="54">
        <f>IF(ISBLANK(D67),"  ",IF(F67&gt;0,D67/F67,IF(D67&gt;0,1,0)))</f>
        <v>1</v>
      </c>
      <c r="F67" s="69">
        <f>D67+B67</f>
        <v>52745</v>
      </c>
      <c r="G67" s="56">
        <f>IF(ISBLANK(F67),"  ",IF(F74&gt;0,F67/F74,IF(F67&gt;0,1,0)))</f>
        <v>8.7240533349203952E-5</v>
      </c>
      <c r="H67" s="9">
        <f>LSUE!H67+SUS!H67+'LCTC Ststem'!H67-LCTCBOS!H67</f>
        <v>0</v>
      </c>
      <c r="I67" s="52">
        <f>IF(ISBLANK(H67),"  ",IF(L67&gt;0,H67/L67,IF(H67&gt;0,1,0)))</f>
        <v>0</v>
      </c>
      <c r="J67" s="53">
        <f>LSUE!J67+SUS!J67+'LCTC Ststem'!J67-LCTCBOS!J67</f>
        <v>52745</v>
      </c>
      <c r="K67" s="54">
        <f>IF(ISBLANK(J67),"  ",IF(L67&gt;0,J67/L67,IF(J67&gt;0,1,0)))</f>
        <v>1</v>
      </c>
      <c r="L67" s="69">
        <f>J67+H67</f>
        <v>52745</v>
      </c>
      <c r="M67" s="56">
        <f>IF(ISBLANK(L67),"  ",IF(L74&gt;0,L67/L74,IF(L67&gt;0,1,0)))</f>
        <v>8.7057454047351736E-5</v>
      </c>
    </row>
    <row r="68" spans="1:14" s="11" customFormat="1" ht="44.25">
      <c r="A68" s="574" t="s">
        <v>66</v>
      </c>
      <c r="B68" s="9">
        <f>LSUE!B68+SUS!B68+'LCTC Ststem'!B68-LCTCBOS!B68</f>
        <v>0</v>
      </c>
      <c r="C68" s="563">
        <f t="shared" si="0"/>
        <v>0</v>
      </c>
      <c r="D68" s="53">
        <f>LSUE!D68+SUS!D68+'LCTC Ststem'!D68-LCTCBOS!D68</f>
        <v>0</v>
      </c>
      <c r="E68" s="579">
        <f>IF(ISBLANK(D68),"  ",IF(F68&gt;0,D68/F68,IF(D68&gt;0,1,0)))</f>
        <v>0</v>
      </c>
      <c r="F68" s="577">
        <f>D68+B68</f>
        <v>0</v>
      </c>
      <c r="G68" s="581">
        <f>IF(ISBLANK(F68),"  ",IF(F74&gt;0,F68/F74,IF(F68&gt;0,1,0)))</f>
        <v>0</v>
      </c>
      <c r="H68" s="9">
        <f>LSUE!H68+SUS!H68+'LCTC Ststem'!H68-LCTCBOS!H68</f>
        <v>0</v>
      </c>
      <c r="I68" s="563">
        <f>IF(ISBLANK(H68),"  ",IF(L68&gt;0,H68/L68,IF(H68&gt;0,1,0)))</f>
        <v>0</v>
      </c>
      <c r="J68" s="53">
        <f>LSUE!J68+SUS!J68+'LCTC Ststem'!J68-LCTCBOS!J68</f>
        <v>0</v>
      </c>
      <c r="K68" s="579">
        <f>IF(ISBLANK(J68),"  ",IF(L68&gt;0,J68/L68,IF(J68&gt;0,1,0)))</f>
        <v>0</v>
      </c>
      <c r="L68" s="577">
        <f>J68+H68</f>
        <v>0</v>
      </c>
      <c r="M68" s="581">
        <f>IF(ISBLANK(L68),"  ",IF(L74&gt;0,L68/L74,IF(L68&gt;0,1,0)))</f>
        <v>0</v>
      </c>
    </row>
    <row r="69" spans="1:14" s="11" customFormat="1" ht="45">
      <c r="A69" s="619" t="s">
        <v>67</v>
      </c>
      <c r="B69" s="582"/>
      <c r="C69" s="591" t="s">
        <v>4</v>
      </c>
      <c r="D69" s="587"/>
      <c r="E69" s="592" t="s">
        <v>4</v>
      </c>
      <c r="F69" s="577"/>
      <c r="G69" s="593" t="s">
        <v>4</v>
      </c>
      <c r="H69" s="582"/>
      <c r="I69" s="591" t="s">
        <v>4</v>
      </c>
      <c r="J69" s="587"/>
      <c r="K69" s="592" t="s">
        <v>4</v>
      </c>
      <c r="L69" s="577"/>
      <c r="M69" s="593" t="s">
        <v>4</v>
      </c>
    </row>
    <row r="70" spans="1:14" s="11" customFormat="1" ht="44.25">
      <c r="A70" s="89" t="s">
        <v>68</v>
      </c>
      <c r="B70" s="9">
        <f>LSUE!B70+SUS!B70+'LCTC Ststem'!B70-LCTCBOS!B70</f>
        <v>0</v>
      </c>
      <c r="C70" s="52">
        <f t="shared" si="0"/>
        <v>0</v>
      </c>
      <c r="D70" s="53">
        <f>LSUE!D70+SUS!D70+'LCTC Ststem'!D70-LCTCBOS!D70</f>
        <v>162234152</v>
      </c>
      <c r="E70" s="54">
        <f>IF(ISBLANK(D70),"  ",IF(F70&gt;0,D70/F70,IF(D70&gt;0,1,0)))</f>
        <v>1</v>
      </c>
      <c r="F70" s="69">
        <f>D70+B70</f>
        <v>162234152</v>
      </c>
      <c r="G70" s="56">
        <f>IF(ISBLANK(F70),"  ",IF(F74&gt;0,F70/F74,IF(F70&gt;0,1,0)))</f>
        <v>0.2683362204556986</v>
      </c>
      <c r="H70" s="9">
        <f>LSUE!H70+SUS!H70+'LCTC Ststem'!H70-LCTCBOS!H70</f>
        <v>0</v>
      </c>
      <c r="I70" s="52">
        <f>IF(ISBLANK(H70),"  ",IF(L70&gt;0,H70/L70,IF(H70&gt;0,1,0)))</f>
        <v>0</v>
      </c>
      <c r="J70" s="53">
        <f>LSUE!J70+SUS!J70+'LCTC Ststem'!J70-LCTCBOS!J70</f>
        <v>172817188.30000001</v>
      </c>
      <c r="K70" s="54">
        <f>IF(ISBLANK(J70),"  ",IF(L70&gt;0,J70/L70,IF(J70&gt;0,1,0)))</f>
        <v>1</v>
      </c>
      <c r="L70" s="69">
        <f>J70+H70</f>
        <v>172817188.30000001</v>
      </c>
      <c r="M70" s="56">
        <f>IF(ISBLANK(L70),"  ",IF(L74&gt;0,L70/L74,IF(L70&gt;0,1,0)))</f>
        <v>0.28524077029139794</v>
      </c>
    </row>
    <row r="71" spans="1:14" s="11" customFormat="1" ht="44.25">
      <c r="A71" s="574" t="s">
        <v>69</v>
      </c>
      <c r="B71" s="9">
        <f>LSUE!B71+SUS!B71+'LCTC Ststem'!B71-LCTCBOS!B71</f>
        <v>0</v>
      </c>
      <c r="C71" s="563">
        <f t="shared" si="0"/>
        <v>0</v>
      </c>
      <c r="D71" s="53">
        <f>LSUE!D71+SUS!D71+'LCTC Ststem'!D71-LCTCBOS!D71</f>
        <v>51953692.930000007</v>
      </c>
      <c r="E71" s="579">
        <f>IF(ISBLANK(D71),"  ",IF(F71&gt;0,D71/F71,IF(D71&gt;0,1,0)))</f>
        <v>1</v>
      </c>
      <c r="F71" s="577">
        <f>D71+B71</f>
        <v>51953692.930000007</v>
      </c>
      <c r="G71" s="581">
        <f>IF(ISBLANK(F71),"  ",IF(F74&gt;0,F71/F74,IF(F71&gt;0,1,0)))</f>
        <v>8.5931706904426336E-2</v>
      </c>
      <c r="H71" s="9">
        <f>LSUE!H71+SUS!H71+'LCTC Ststem'!H71-LCTCBOS!H71</f>
        <v>0</v>
      </c>
      <c r="I71" s="563">
        <f>IF(ISBLANK(H71),"  ",IF(L71&gt;0,H71/L71,IF(H71&gt;0,1,0)))</f>
        <v>0</v>
      </c>
      <c r="J71" s="53">
        <f>LSUE!J71+SUS!J71+'LCTC Ststem'!J71-LCTCBOS!J71</f>
        <v>55100894.099999994</v>
      </c>
      <c r="K71" s="579">
        <f>IF(ISBLANK(J71),"  ",IF(L71&gt;0,J71/L71,IF(J71&gt;0,1,0)))</f>
        <v>1</v>
      </c>
      <c r="L71" s="577">
        <f>J71+H71</f>
        <v>55100894.099999994</v>
      </c>
      <c r="M71" s="581">
        <f>IF(ISBLANK(L71),"  ",IF(L74&gt;0,L71/L74,IF(L71&gt;0,1,0)))</f>
        <v>9.0945939066807174E-2</v>
      </c>
    </row>
    <row r="72" spans="1:14" s="85" customFormat="1" ht="45">
      <c r="A72" s="600" t="s">
        <v>70</v>
      </c>
      <c r="B72" s="620">
        <f>B71+B70+B68+B67</f>
        <v>0</v>
      </c>
      <c r="C72" s="567">
        <f t="shared" si="0"/>
        <v>0</v>
      </c>
      <c r="D72" s="607">
        <f>D71+D70+D68+D67</f>
        <v>214240589.93000001</v>
      </c>
      <c r="E72" s="599">
        <f>IF(ISBLANK(D72),"  ",IF(F72&gt;0,D72/F72,IF(D72&gt;0,1,0)))</f>
        <v>1</v>
      </c>
      <c r="F72" s="621">
        <f>F71+F70+F69+F68+F67</f>
        <v>214240589.93000001</v>
      </c>
      <c r="G72" s="598">
        <f>IF(ISBLANK(F72),"  ",IF(F74&gt;0,F72/F74,IF(F72&gt;0,1,0)))</f>
        <v>0.35435516789347415</v>
      </c>
      <c r="H72" s="620">
        <f>H71+H70+H68+H67</f>
        <v>0</v>
      </c>
      <c r="I72" s="567">
        <f>IF(ISBLANK(H72),"  ",IF(L72&gt;0,H72/L72,IF(H72&gt;0,1,0)))</f>
        <v>0</v>
      </c>
      <c r="J72" s="607">
        <f>J71+J70+J68+J67</f>
        <v>227970827.40000001</v>
      </c>
      <c r="K72" s="599">
        <f>IF(ISBLANK(J72),"  ",IF(L72&gt;0,J72/L72,IF(J72&gt;0,1,0)))</f>
        <v>1</v>
      </c>
      <c r="L72" s="621">
        <f>L71+L70+L69+L68+L67</f>
        <v>227970827.40000001</v>
      </c>
      <c r="M72" s="598">
        <f>IF(ISBLANK(L72),"  ",IF(L74&gt;0,L72/L74,IF(L72&gt;0,1,0)))</f>
        <v>0.37627376681225244</v>
      </c>
    </row>
    <row r="73" spans="1:14" s="85" customFormat="1" ht="45">
      <c r="A73" s="600" t="s">
        <v>71</v>
      </c>
      <c r="B73" s="629">
        <f>LSUE!B73+SUS!B73+'LCTC Ststem'!B73-LCTCBOS!B73</f>
        <v>10000</v>
      </c>
      <c r="C73" s="567">
        <f t="shared" si="0"/>
        <v>1</v>
      </c>
      <c r="D73" s="635">
        <f>LSUE!D73+SUS!D73+'LCTC Ststem'!D73-LCTCBOS!D73</f>
        <v>0</v>
      </c>
      <c r="E73" s="599">
        <f>IF(ISBLANK(D73),"  ",IF(F73&gt;0,D73/F73,IF(D73&gt;0,1,0)))</f>
        <v>0</v>
      </c>
      <c r="F73" s="129">
        <f>D73+B73</f>
        <v>10000</v>
      </c>
      <c r="G73" s="598">
        <f>IF(ISBLANK(F73),"  ",IF(F75&gt;0,F73/F75,IF(F73&gt;0,1,0)))</f>
        <v>1</v>
      </c>
      <c r="H73" s="629">
        <f>LSUE!H73+SUS!H73+'LCTC Ststem'!H73-LCTCBOS!H73</f>
        <v>0</v>
      </c>
      <c r="I73" s="567">
        <f>IF(ISBLANK(H73),"  ",IF(L73&gt;0,H73/L73,IF(H73&gt;0,1,0)))</f>
        <v>0</v>
      </c>
      <c r="J73" s="635">
        <f>LSUE!J73+SUS!J73+'LCTC Ststem'!J73-LCTCBOS!J73</f>
        <v>0</v>
      </c>
      <c r="K73" s="599">
        <f>IF(ISBLANK(J73),"  ",IF(L73&gt;0,J73/L73,IF(J73&gt;0,1,0)))</f>
        <v>0</v>
      </c>
      <c r="L73" s="129">
        <f>J73+H73</f>
        <v>0</v>
      </c>
      <c r="M73" s="598">
        <f>IF(ISBLANK(L73),"  ",IF(L75&gt;0,L73/L75,IF(L73&gt;0,1,0)))</f>
        <v>0</v>
      </c>
    </row>
    <row r="74" spans="1:14" s="85" customFormat="1" ht="45.75" thickBot="1">
      <c r="A74" s="622" t="s">
        <v>72</v>
      </c>
      <c r="B74" s="120">
        <f>B72+B65+B46+B39+B47+B73</f>
        <v>321769107.64999998</v>
      </c>
      <c r="C74" s="623">
        <f t="shared" si="0"/>
        <v>0.53220795462476866</v>
      </c>
      <c r="D74" s="120">
        <f>D72+D65+D46+D39+D47+D73</f>
        <v>282323711.48000002</v>
      </c>
      <c r="E74" s="624">
        <f>IF(ISBLANK(D74),"  ",IF(F74&gt;0,D74/F74,IF(D74&gt;0,1,0)))</f>
        <v>0.46696504249961091</v>
      </c>
      <c r="F74" s="120">
        <f>F72+F65+F46+F39+F47+F73</f>
        <v>604592819.13</v>
      </c>
      <c r="G74" s="625">
        <f>IF(ISBLANK(F74),"  ",IF(F74&gt;0,F74/F74,IF(F74&gt;0,1,0)))</f>
        <v>1</v>
      </c>
      <c r="H74" s="120">
        <f>H72+H65+H46+H39+H47+H73</f>
        <v>315355600</v>
      </c>
      <c r="I74" s="623">
        <f>IF(ISBLANK(H74),"  ",IF(L74&gt;0,H74/L74,IF(H74&gt;0,1,0)))</f>
        <v>0.52050536838705164</v>
      </c>
      <c r="J74" s="120">
        <f>J72+J65+J46+J39+J47+J73</f>
        <v>290508660.30000001</v>
      </c>
      <c r="K74" s="624">
        <f>IF(ISBLANK(J74),"  ",IF(L74&gt;0,J74/L74,IF(J74&gt;0,1,0)))</f>
        <v>0.47949463161294847</v>
      </c>
      <c r="L74" s="120">
        <f>L72+L65+L46+L39+L47+L73</f>
        <v>605864260.29999995</v>
      </c>
      <c r="M74" s="625">
        <f>IF(ISBLANK(L74),"  ",IF(L74&gt;0,L74/L74,IF(L74&gt;0,1,0)))</f>
        <v>1</v>
      </c>
    </row>
    <row r="75" spans="1:14" ht="21" thickTop="1">
      <c r="A75" s="130"/>
      <c r="B75" s="131"/>
      <c r="C75" s="132"/>
      <c r="D75" s="131"/>
      <c r="E75" s="132"/>
      <c r="F75" s="131"/>
      <c r="G75" s="132"/>
      <c r="H75" s="131"/>
      <c r="I75" s="132"/>
      <c r="J75" s="131"/>
      <c r="K75" s="132"/>
      <c r="L75" s="131"/>
      <c r="M75" s="132"/>
    </row>
    <row r="76" spans="1:14" s="11" customFormat="1" ht="44.25">
      <c r="A76" s="4" t="s">
        <v>4</v>
      </c>
      <c r="B76" s="2"/>
      <c r="C76" s="4"/>
      <c r="D76" s="2"/>
      <c r="E76" s="4"/>
      <c r="F76" s="2"/>
      <c r="G76" s="4"/>
      <c r="H76" s="2"/>
      <c r="I76" s="4"/>
      <c r="J76" s="2"/>
      <c r="K76" s="4"/>
      <c r="L76" s="2"/>
      <c r="M76" s="4"/>
    </row>
    <row r="77" spans="1:14" s="11" customFormat="1" ht="44.25">
      <c r="A77" s="4" t="s">
        <v>73</v>
      </c>
      <c r="B77" s="2"/>
      <c r="C77" s="4"/>
      <c r="D77" s="2"/>
      <c r="E77" s="4"/>
      <c r="F77" s="2"/>
      <c r="G77" s="4"/>
      <c r="H77" s="2"/>
      <c r="I77" s="4"/>
      <c r="J77" s="2"/>
      <c r="K77" s="4"/>
      <c r="L77" s="2"/>
      <c r="M77" s="4"/>
    </row>
    <row r="79" spans="1:14">
      <c r="H79" s="134" t="s">
        <v>4</v>
      </c>
    </row>
  </sheetData>
  <pageMargins left="0.28999999999999998" right="0.26" top="0.45" bottom="0.3" header="0.3" footer="0.3"/>
  <pageSetup scale="17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7"/>
  <sheetViews>
    <sheetView topLeftCell="A49" zoomScale="30" zoomScaleNormal="30" workbookViewId="0">
      <selection activeCell="E106" sqref="E106"/>
    </sheetView>
  </sheetViews>
  <sheetFormatPr defaultColWidth="12.42578125" defaultRowHeight="15"/>
  <cols>
    <col min="1" max="1" width="186.7109375" style="133" customWidth="1"/>
    <col min="2" max="2" width="56.42578125" style="134" customWidth="1"/>
    <col min="3" max="3" width="45.5703125" style="133" customWidth="1"/>
    <col min="4" max="4" width="51.85546875" style="134" customWidth="1"/>
    <col min="5" max="5" width="45.5703125" style="133" customWidth="1"/>
    <col min="6" max="6" width="51.85546875" style="134" customWidth="1"/>
    <col min="7" max="7" width="45.5703125" style="133" customWidth="1"/>
    <col min="8" max="8" width="54.7109375" style="134" customWidth="1"/>
    <col min="9" max="9" width="45.5703125" style="133" customWidth="1"/>
    <col min="10" max="10" width="51.85546875" style="134" customWidth="1"/>
    <col min="11" max="11" width="45.5703125" style="133" customWidth="1"/>
    <col min="12" max="12" width="53" style="134" customWidth="1"/>
    <col min="13" max="13" width="45.5703125" style="133" customWidth="1"/>
    <col min="14" max="256" width="12.42578125" style="133"/>
    <col min="257" max="257" width="186.7109375" style="133" customWidth="1"/>
    <col min="258" max="258" width="56.42578125" style="133" customWidth="1"/>
    <col min="259" max="263" width="45.5703125" style="133" customWidth="1"/>
    <col min="264" max="264" width="54.7109375" style="133" customWidth="1"/>
    <col min="265" max="269" width="45.5703125" style="133" customWidth="1"/>
    <col min="270" max="512" width="12.42578125" style="133"/>
    <col min="513" max="513" width="186.7109375" style="133" customWidth="1"/>
    <col min="514" max="514" width="56.42578125" style="133" customWidth="1"/>
    <col min="515" max="519" width="45.5703125" style="133" customWidth="1"/>
    <col min="520" max="520" width="54.7109375" style="133" customWidth="1"/>
    <col min="521" max="525" width="45.5703125" style="133" customWidth="1"/>
    <col min="526" max="768" width="12.42578125" style="133"/>
    <col min="769" max="769" width="186.7109375" style="133" customWidth="1"/>
    <col min="770" max="770" width="56.42578125" style="133" customWidth="1"/>
    <col min="771" max="775" width="45.5703125" style="133" customWidth="1"/>
    <col min="776" max="776" width="54.7109375" style="133" customWidth="1"/>
    <col min="777" max="781" width="45.5703125" style="133" customWidth="1"/>
    <col min="782" max="1024" width="12.42578125" style="133"/>
    <col min="1025" max="1025" width="186.7109375" style="133" customWidth="1"/>
    <col min="1026" max="1026" width="56.42578125" style="133" customWidth="1"/>
    <col min="1027" max="1031" width="45.5703125" style="133" customWidth="1"/>
    <col min="1032" max="1032" width="54.7109375" style="133" customWidth="1"/>
    <col min="1033" max="1037" width="45.5703125" style="133" customWidth="1"/>
    <col min="1038" max="1280" width="12.42578125" style="133"/>
    <col min="1281" max="1281" width="186.7109375" style="133" customWidth="1"/>
    <col min="1282" max="1282" width="56.42578125" style="133" customWidth="1"/>
    <col min="1283" max="1287" width="45.5703125" style="133" customWidth="1"/>
    <col min="1288" max="1288" width="54.7109375" style="133" customWidth="1"/>
    <col min="1289" max="1293" width="45.5703125" style="133" customWidth="1"/>
    <col min="1294" max="1536" width="12.42578125" style="133"/>
    <col min="1537" max="1537" width="186.7109375" style="133" customWidth="1"/>
    <col min="1538" max="1538" width="56.42578125" style="133" customWidth="1"/>
    <col min="1539" max="1543" width="45.5703125" style="133" customWidth="1"/>
    <col min="1544" max="1544" width="54.7109375" style="133" customWidth="1"/>
    <col min="1545" max="1549" width="45.5703125" style="133" customWidth="1"/>
    <col min="1550" max="1792" width="12.42578125" style="133"/>
    <col min="1793" max="1793" width="186.7109375" style="133" customWidth="1"/>
    <col min="1794" max="1794" width="56.42578125" style="133" customWidth="1"/>
    <col min="1795" max="1799" width="45.5703125" style="133" customWidth="1"/>
    <col min="1800" max="1800" width="54.7109375" style="133" customWidth="1"/>
    <col min="1801" max="1805" width="45.5703125" style="133" customWidth="1"/>
    <col min="1806" max="2048" width="12.42578125" style="133"/>
    <col min="2049" max="2049" width="186.7109375" style="133" customWidth="1"/>
    <col min="2050" max="2050" width="56.42578125" style="133" customWidth="1"/>
    <col min="2051" max="2055" width="45.5703125" style="133" customWidth="1"/>
    <col min="2056" max="2056" width="54.7109375" style="133" customWidth="1"/>
    <col min="2057" max="2061" width="45.5703125" style="133" customWidth="1"/>
    <col min="2062" max="2304" width="12.42578125" style="133"/>
    <col min="2305" max="2305" width="186.7109375" style="133" customWidth="1"/>
    <col min="2306" max="2306" width="56.42578125" style="133" customWidth="1"/>
    <col min="2307" max="2311" width="45.5703125" style="133" customWidth="1"/>
    <col min="2312" max="2312" width="54.7109375" style="133" customWidth="1"/>
    <col min="2313" max="2317" width="45.5703125" style="133" customWidth="1"/>
    <col min="2318" max="2560" width="12.42578125" style="133"/>
    <col min="2561" max="2561" width="186.7109375" style="133" customWidth="1"/>
    <col min="2562" max="2562" width="56.42578125" style="133" customWidth="1"/>
    <col min="2563" max="2567" width="45.5703125" style="133" customWidth="1"/>
    <col min="2568" max="2568" width="54.7109375" style="133" customWidth="1"/>
    <col min="2569" max="2573" width="45.5703125" style="133" customWidth="1"/>
    <col min="2574" max="2816" width="12.42578125" style="133"/>
    <col min="2817" max="2817" width="186.7109375" style="133" customWidth="1"/>
    <col min="2818" max="2818" width="56.42578125" style="133" customWidth="1"/>
    <col min="2819" max="2823" width="45.5703125" style="133" customWidth="1"/>
    <col min="2824" max="2824" width="54.7109375" style="133" customWidth="1"/>
    <col min="2825" max="2829" width="45.5703125" style="133" customWidth="1"/>
    <col min="2830" max="3072" width="12.42578125" style="133"/>
    <col min="3073" max="3073" width="186.7109375" style="133" customWidth="1"/>
    <col min="3074" max="3074" width="56.42578125" style="133" customWidth="1"/>
    <col min="3075" max="3079" width="45.5703125" style="133" customWidth="1"/>
    <col min="3080" max="3080" width="54.7109375" style="133" customWidth="1"/>
    <col min="3081" max="3085" width="45.5703125" style="133" customWidth="1"/>
    <col min="3086" max="3328" width="12.42578125" style="133"/>
    <col min="3329" max="3329" width="186.7109375" style="133" customWidth="1"/>
    <col min="3330" max="3330" width="56.42578125" style="133" customWidth="1"/>
    <col min="3331" max="3335" width="45.5703125" style="133" customWidth="1"/>
    <col min="3336" max="3336" width="54.7109375" style="133" customWidth="1"/>
    <col min="3337" max="3341" width="45.5703125" style="133" customWidth="1"/>
    <col min="3342" max="3584" width="12.42578125" style="133"/>
    <col min="3585" max="3585" width="186.7109375" style="133" customWidth="1"/>
    <col min="3586" max="3586" width="56.42578125" style="133" customWidth="1"/>
    <col min="3587" max="3591" width="45.5703125" style="133" customWidth="1"/>
    <col min="3592" max="3592" width="54.7109375" style="133" customWidth="1"/>
    <col min="3593" max="3597" width="45.5703125" style="133" customWidth="1"/>
    <col min="3598" max="3840" width="12.42578125" style="133"/>
    <col min="3841" max="3841" width="186.7109375" style="133" customWidth="1"/>
    <col min="3842" max="3842" width="56.42578125" style="133" customWidth="1"/>
    <col min="3843" max="3847" width="45.5703125" style="133" customWidth="1"/>
    <col min="3848" max="3848" width="54.7109375" style="133" customWidth="1"/>
    <col min="3849" max="3853" width="45.5703125" style="133" customWidth="1"/>
    <col min="3854" max="4096" width="12.42578125" style="133"/>
    <col min="4097" max="4097" width="186.7109375" style="133" customWidth="1"/>
    <col min="4098" max="4098" width="56.42578125" style="133" customWidth="1"/>
    <col min="4099" max="4103" width="45.5703125" style="133" customWidth="1"/>
    <col min="4104" max="4104" width="54.7109375" style="133" customWidth="1"/>
    <col min="4105" max="4109" width="45.5703125" style="133" customWidth="1"/>
    <col min="4110" max="4352" width="12.42578125" style="133"/>
    <col min="4353" max="4353" width="186.7109375" style="133" customWidth="1"/>
    <col min="4354" max="4354" width="56.42578125" style="133" customWidth="1"/>
    <col min="4355" max="4359" width="45.5703125" style="133" customWidth="1"/>
    <col min="4360" max="4360" width="54.7109375" style="133" customWidth="1"/>
    <col min="4361" max="4365" width="45.5703125" style="133" customWidth="1"/>
    <col min="4366" max="4608" width="12.42578125" style="133"/>
    <col min="4609" max="4609" width="186.7109375" style="133" customWidth="1"/>
    <col min="4610" max="4610" width="56.42578125" style="133" customWidth="1"/>
    <col min="4611" max="4615" width="45.5703125" style="133" customWidth="1"/>
    <col min="4616" max="4616" width="54.7109375" style="133" customWidth="1"/>
    <col min="4617" max="4621" width="45.5703125" style="133" customWidth="1"/>
    <col min="4622" max="4864" width="12.42578125" style="133"/>
    <col min="4865" max="4865" width="186.7109375" style="133" customWidth="1"/>
    <col min="4866" max="4866" width="56.42578125" style="133" customWidth="1"/>
    <col min="4867" max="4871" width="45.5703125" style="133" customWidth="1"/>
    <col min="4872" max="4872" width="54.7109375" style="133" customWidth="1"/>
    <col min="4873" max="4877" width="45.5703125" style="133" customWidth="1"/>
    <col min="4878" max="5120" width="12.42578125" style="133"/>
    <col min="5121" max="5121" width="186.7109375" style="133" customWidth="1"/>
    <col min="5122" max="5122" width="56.42578125" style="133" customWidth="1"/>
    <col min="5123" max="5127" width="45.5703125" style="133" customWidth="1"/>
    <col min="5128" max="5128" width="54.7109375" style="133" customWidth="1"/>
    <col min="5129" max="5133" width="45.5703125" style="133" customWidth="1"/>
    <col min="5134" max="5376" width="12.42578125" style="133"/>
    <col min="5377" max="5377" width="186.7109375" style="133" customWidth="1"/>
    <col min="5378" max="5378" width="56.42578125" style="133" customWidth="1"/>
    <col min="5379" max="5383" width="45.5703125" style="133" customWidth="1"/>
    <col min="5384" max="5384" width="54.7109375" style="133" customWidth="1"/>
    <col min="5385" max="5389" width="45.5703125" style="133" customWidth="1"/>
    <col min="5390" max="5632" width="12.42578125" style="133"/>
    <col min="5633" max="5633" width="186.7109375" style="133" customWidth="1"/>
    <col min="5634" max="5634" width="56.42578125" style="133" customWidth="1"/>
    <col min="5635" max="5639" width="45.5703125" style="133" customWidth="1"/>
    <col min="5640" max="5640" width="54.7109375" style="133" customWidth="1"/>
    <col min="5641" max="5645" width="45.5703125" style="133" customWidth="1"/>
    <col min="5646" max="5888" width="12.42578125" style="133"/>
    <col min="5889" max="5889" width="186.7109375" style="133" customWidth="1"/>
    <col min="5890" max="5890" width="56.42578125" style="133" customWidth="1"/>
    <col min="5891" max="5895" width="45.5703125" style="133" customWidth="1"/>
    <col min="5896" max="5896" width="54.7109375" style="133" customWidth="1"/>
    <col min="5897" max="5901" width="45.5703125" style="133" customWidth="1"/>
    <col min="5902" max="6144" width="12.42578125" style="133"/>
    <col min="6145" max="6145" width="186.7109375" style="133" customWidth="1"/>
    <col min="6146" max="6146" width="56.42578125" style="133" customWidth="1"/>
    <col min="6147" max="6151" width="45.5703125" style="133" customWidth="1"/>
    <col min="6152" max="6152" width="54.7109375" style="133" customWidth="1"/>
    <col min="6153" max="6157" width="45.5703125" style="133" customWidth="1"/>
    <col min="6158" max="6400" width="12.42578125" style="133"/>
    <col min="6401" max="6401" width="186.7109375" style="133" customWidth="1"/>
    <col min="6402" max="6402" width="56.42578125" style="133" customWidth="1"/>
    <col min="6403" max="6407" width="45.5703125" style="133" customWidth="1"/>
    <col min="6408" max="6408" width="54.7109375" style="133" customWidth="1"/>
    <col min="6409" max="6413" width="45.5703125" style="133" customWidth="1"/>
    <col min="6414" max="6656" width="12.42578125" style="133"/>
    <col min="6657" max="6657" width="186.7109375" style="133" customWidth="1"/>
    <col min="6658" max="6658" width="56.42578125" style="133" customWidth="1"/>
    <col min="6659" max="6663" width="45.5703125" style="133" customWidth="1"/>
    <col min="6664" max="6664" width="54.7109375" style="133" customWidth="1"/>
    <col min="6665" max="6669" width="45.5703125" style="133" customWidth="1"/>
    <col min="6670" max="6912" width="12.42578125" style="133"/>
    <col min="6913" max="6913" width="186.7109375" style="133" customWidth="1"/>
    <col min="6914" max="6914" width="56.42578125" style="133" customWidth="1"/>
    <col min="6915" max="6919" width="45.5703125" style="133" customWidth="1"/>
    <col min="6920" max="6920" width="54.7109375" style="133" customWidth="1"/>
    <col min="6921" max="6925" width="45.5703125" style="133" customWidth="1"/>
    <col min="6926" max="7168" width="12.42578125" style="133"/>
    <col min="7169" max="7169" width="186.7109375" style="133" customWidth="1"/>
    <col min="7170" max="7170" width="56.42578125" style="133" customWidth="1"/>
    <col min="7171" max="7175" width="45.5703125" style="133" customWidth="1"/>
    <col min="7176" max="7176" width="54.7109375" style="133" customWidth="1"/>
    <col min="7177" max="7181" width="45.5703125" style="133" customWidth="1"/>
    <col min="7182" max="7424" width="12.42578125" style="133"/>
    <col min="7425" max="7425" width="186.7109375" style="133" customWidth="1"/>
    <col min="7426" max="7426" width="56.42578125" style="133" customWidth="1"/>
    <col min="7427" max="7431" width="45.5703125" style="133" customWidth="1"/>
    <col min="7432" max="7432" width="54.7109375" style="133" customWidth="1"/>
    <col min="7433" max="7437" width="45.5703125" style="133" customWidth="1"/>
    <col min="7438" max="7680" width="12.42578125" style="133"/>
    <col min="7681" max="7681" width="186.7109375" style="133" customWidth="1"/>
    <col min="7682" max="7682" width="56.42578125" style="133" customWidth="1"/>
    <col min="7683" max="7687" width="45.5703125" style="133" customWidth="1"/>
    <col min="7688" max="7688" width="54.7109375" style="133" customWidth="1"/>
    <col min="7689" max="7693" width="45.5703125" style="133" customWidth="1"/>
    <col min="7694" max="7936" width="12.42578125" style="133"/>
    <col min="7937" max="7937" width="186.7109375" style="133" customWidth="1"/>
    <col min="7938" max="7938" width="56.42578125" style="133" customWidth="1"/>
    <col min="7939" max="7943" width="45.5703125" style="133" customWidth="1"/>
    <col min="7944" max="7944" width="54.7109375" style="133" customWidth="1"/>
    <col min="7945" max="7949" width="45.5703125" style="133" customWidth="1"/>
    <col min="7950" max="8192" width="12.42578125" style="133"/>
    <col min="8193" max="8193" width="186.7109375" style="133" customWidth="1"/>
    <col min="8194" max="8194" width="56.42578125" style="133" customWidth="1"/>
    <col min="8195" max="8199" width="45.5703125" style="133" customWidth="1"/>
    <col min="8200" max="8200" width="54.7109375" style="133" customWidth="1"/>
    <col min="8201" max="8205" width="45.5703125" style="133" customWidth="1"/>
    <col min="8206" max="8448" width="12.42578125" style="133"/>
    <col min="8449" max="8449" width="186.7109375" style="133" customWidth="1"/>
    <col min="8450" max="8450" width="56.42578125" style="133" customWidth="1"/>
    <col min="8451" max="8455" width="45.5703125" style="133" customWidth="1"/>
    <col min="8456" max="8456" width="54.7109375" style="133" customWidth="1"/>
    <col min="8457" max="8461" width="45.5703125" style="133" customWidth="1"/>
    <col min="8462" max="8704" width="12.42578125" style="133"/>
    <col min="8705" max="8705" width="186.7109375" style="133" customWidth="1"/>
    <col min="8706" max="8706" width="56.42578125" style="133" customWidth="1"/>
    <col min="8707" max="8711" width="45.5703125" style="133" customWidth="1"/>
    <col min="8712" max="8712" width="54.7109375" style="133" customWidth="1"/>
    <col min="8713" max="8717" width="45.5703125" style="133" customWidth="1"/>
    <col min="8718" max="8960" width="12.42578125" style="133"/>
    <col min="8961" max="8961" width="186.7109375" style="133" customWidth="1"/>
    <col min="8962" max="8962" width="56.42578125" style="133" customWidth="1"/>
    <col min="8963" max="8967" width="45.5703125" style="133" customWidth="1"/>
    <col min="8968" max="8968" width="54.7109375" style="133" customWidth="1"/>
    <col min="8969" max="8973" width="45.5703125" style="133" customWidth="1"/>
    <col min="8974" max="9216" width="12.42578125" style="133"/>
    <col min="9217" max="9217" width="186.7109375" style="133" customWidth="1"/>
    <col min="9218" max="9218" width="56.42578125" style="133" customWidth="1"/>
    <col min="9219" max="9223" width="45.5703125" style="133" customWidth="1"/>
    <col min="9224" max="9224" width="54.7109375" style="133" customWidth="1"/>
    <col min="9225" max="9229" width="45.5703125" style="133" customWidth="1"/>
    <col min="9230" max="9472" width="12.42578125" style="133"/>
    <col min="9473" max="9473" width="186.7109375" style="133" customWidth="1"/>
    <col min="9474" max="9474" width="56.42578125" style="133" customWidth="1"/>
    <col min="9475" max="9479" width="45.5703125" style="133" customWidth="1"/>
    <col min="9480" max="9480" width="54.7109375" style="133" customWidth="1"/>
    <col min="9481" max="9485" width="45.5703125" style="133" customWidth="1"/>
    <col min="9486" max="9728" width="12.42578125" style="133"/>
    <col min="9729" max="9729" width="186.7109375" style="133" customWidth="1"/>
    <col min="9730" max="9730" width="56.42578125" style="133" customWidth="1"/>
    <col min="9731" max="9735" width="45.5703125" style="133" customWidth="1"/>
    <col min="9736" max="9736" width="54.7109375" style="133" customWidth="1"/>
    <col min="9737" max="9741" width="45.5703125" style="133" customWidth="1"/>
    <col min="9742" max="9984" width="12.42578125" style="133"/>
    <col min="9985" max="9985" width="186.7109375" style="133" customWidth="1"/>
    <col min="9986" max="9986" width="56.42578125" style="133" customWidth="1"/>
    <col min="9987" max="9991" width="45.5703125" style="133" customWidth="1"/>
    <col min="9992" max="9992" width="54.7109375" style="133" customWidth="1"/>
    <col min="9993" max="9997" width="45.5703125" style="133" customWidth="1"/>
    <col min="9998" max="10240" width="12.42578125" style="133"/>
    <col min="10241" max="10241" width="186.7109375" style="133" customWidth="1"/>
    <col min="10242" max="10242" width="56.42578125" style="133" customWidth="1"/>
    <col min="10243" max="10247" width="45.5703125" style="133" customWidth="1"/>
    <col min="10248" max="10248" width="54.7109375" style="133" customWidth="1"/>
    <col min="10249" max="10253" width="45.5703125" style="133" customWidth="1"/>
    <col min="10254" max="10496" width="12.42578125" style="133"/>
    <col min="10497" max="10497" width="186.7109375" style="133" customWidth="1"/>
    <col min="10498" max="10498" width="56.42578125" style="133" customWidth="1"/>
    <col min="10499" max="10503" width="45.5703125" style="133" customWidth="1"/>
    <col min="10504" max="10504" width="54.7109375" style="133" customWidth="1"/>
    <col min="10505" max="10509" width="45.5703125" style="133" customWidth="1"/>
    <col min="10510" max="10752" width="12.42578125" style="133"/>
    <col min="10753" max="10753" width="186.7109375" style="133" customWidth="1"/>
    <col min="10754" max="10754" width="56.42578125" style="133" customWidth="1"/>
    <col min="10755" max="10759" width="45.5703125" style="133" customWidth="1"/>
    <col min="10760" max="10760" width="54.7109375" style="133" customWidth="1"/>
    <col min="10761" max="10765" width="45.5703125" style="133" customWidth="1"/>
    <col min="10766" max="11008" width="12.42578125" style="133"/>
    <col min="11009" max="11009" width="186.7109375" style="133" customWidth="1"/>
    <col min="11010" max="11010" width="56.42578125" style="133" customWidth="1"/>
    <col min="11011" max="11015" width="45.5703125" style="133" customWidth="1"/>
    <col min="11016" max="11016" width="54.7109375" style="133" customWidth="1"/>
    <col min="11017" max="11021" width="45.5703125" style="133" customWidth="1"/>
    <col min="11022" max="11264" width="12.42578125" style="133"/>
    <col min="11265" max="11265" width="186.7109375" style="133" customWidth="1"/>
    <col min="11266" max="11266" width="56.42578125" style="133" customWidth="1"/>
    <col min="11267" max="11271" width="45.5703125" style="133" customWidth="1"/>
    <col min="11272" max="11272" width="54.7109375" style="133" customWidth="1"/>
    <col min="11273" max="11277" width="45.5703125" style="133" customWidth="1"/>
    <col min="11278" max="11520" width="12.42578125" style="133"/>
    <col min="11521" max="11521" width="186.7109375" style="133" customWidth="1"/>
    <col min="11522" max="11522" width="56.42578125" style="133" customWidth="1"/>
    <col min="11523" max="11527" width="45.5703125" style="133" customWidth="1"/>
    <col min="11528" max="11528" width="54.7109375" style="133" customWidth="1"/>
    <col min="11529" max="11533" width="45.5703125" style="133" customWidth="1"/>
    <col min="11534" max="11776" width="12.42578125" style="133"/>
    <col min="11777" max="11777" width="186.7109375" style="133" customWidth="1"/>
    <col min="11778" max="11778" width="56.42578125" style="133" customWidth="1"/>
    <col min="11779" max="11783" width="45.5703125" style="133" customWidth="1"/>
    <col min="11784" max="11784" width="54.7109375" style="133" customWidth="1"/>
    <col min="11785" max="11789" width="45.5703125" style="133" customWidth="1"/>
    <col min="11790" max="12032" width="12.42578125" style="133"/>
    <col min="12033" max="12033" width="186.7109375" style="133" customWidth="1"/>
    <col min="12034" max="12034" width="56.42578125" style="133" customWidth="1"/>
    <col min="12035" max="12039" width="45.5703125" style="133" customWidth="1"/>
    <col min="12040" max="12040" width="54.7109375" style="133" customWidth="1"/>
    <col min="12041" max="12045" width="45.5703125" style="133" customWidth="1"/>
    <col min="12046" max="12288" width="12.42578125" style="133"/>
    <col min="12289" max="12289" width="186.7109375" style="133" customWidth="1"/>
    <col min="12290" max="12290" width="56.42578125" style="133" customWidth="1"/>
    <col min="12291" max="12295" width="45.5703125" style="133" customWidth="1"/>
    <col min="12296" max="12296" width="54.7109375" style="133" customWidth="1"/>
    <col min="12297" max="12301" width="45.5703125" style="133" customWidth="1"/>
    <col min="12302" max="12544" width="12.42578125" style="133"/>
    <col min="12545" max="12545" width="186.7109375" style="133" customWidth="1"/>
    <col min="12546" max="12546" width="56.42578125" style="133" customWidth="1"/>
    <col min="12547" max="12551" width="45.5703125" style="133" customWidth="1"/>
    <col min="12552" max="12552" width="54.7109375" style="133" customWidth="1"/>
    <col min="12553" max="12557" width="45.5703125" style="133" customWidth="1"/>
    <col min="12558" max="12800" width="12.42578125" style="133"/>
    <col min="12801" max="12801" width="186.7109375" style="133" customWidth="1"/>
    <col min="12802" max="12802" width="56.42578125" style="133" customWidth="1"/>
    <col min="12803" max="12807" width="45.5703125" style="133" customWidth="1"/>
    <col min="12808" max="12808" width="54.7109375" style="133" customWidth="1"/>
    <col min="12809" max="12813" width="45.5703125" style="133" customWidth="1"/>
    <col min="12814" max="13056" width="12.42578125" style="133"/>
    <col min="13057" max="13057" width="186.7109375" style="133" customWidth="1"/>
    <col min="13058" max="13058" width="56.42578125" style="133" customWidth="1"/>
    <col min="13059" max="13063" width="45.5703125" style="133" customWidth="1"/>
    <col min="13064" max="13064" width="54.7109375" style="133" customWidth="1"/>
    <col min="13065" max="13069" width="45.5703125" style="133" customWidth="1"/>
    <col min="13070" max="13312" width="12.42578125" style="133"/>
    <col min="13313" max="13313" width="186.7109375" style="133" customWidth="1"/>
    <col min="13314" max="13314" width="56.42578125" style="133" customWidth="1"/>
    <col min="13315" max="13319" width="45.5703125" style="133" customWidth="1"/>
    <col min="13320" max="13320" width="54.7109375" style="133" customWidth="1"/>
    <col min="13321" max="13325" width="45.5703125" style="133" customWidth="1"/>
    <col min="13326" max="13568" width="12.42578125" style="133"/>
    <col min="13569" max="13569" width="186.7109375" style="133" customWidth="1"/>
    <col min="13570" max="13570" width="56.42578125" style="133" customWidth="1"/>
    <col min="13571" max="13575" width="45.5703125" style="133" customWidth="1"/>
    <col min="13576" max="13576" width="54.7109375" style="133" customWidth="1"/>
    <col min="13577" max="13581" width="45.5703125" style="133" customWidth="1"/>
    <col min="13582" max="13824" width="12.42578125" style="133"/>
    <col min="13825" max="13825" width="186.7109375" style="133" customWidth="1"/>
    <col min="13826" max="13826" width="56.42578125" style="133" customWidth="1"/>
    <col min="13827" max="13831" width="45.5703125" style="133" customWidth="1"/>
    <col min="13832" max="13832" width="54.7109375" style="133" customWidth="1"/>
    <col min="13833" max="13837" width="45.5703125" style="133" customWidth="1"/>
    <col min="13838" max="14080" width="12.42578125" style="133"/>
    <col min="14081" max="14081" width="186.7109375" style="133" customWidth="1"/>
    <col min="14082" max="14082" width="56.42578125" style="133" customWidth="1"/>
    <col min="14083" max="14087" width="45.5703125" style="133" customWidth="1"/>
    <col min="14088" max="14088" width="54.7109375" style="133" customWidth="1"/>
    <col min="14089" max="14093" width="45.5703125" style="133" customWidth="1"/>
    <col min="14094" max="14336" width="12.42578125" style="133"/>
    <col min="14337" max="14337" width="186.7109375" style="133" customWidth="1"/>
    <col min="14338" max="14338" width="56.42578125" style="133" customWidth="1"/>
    <col min="14339" max="14343" width="45.5703125" style="133" customWidth="1"/>
    <col min="14344" max="14344" width="54.7109375" style="133" customWidth="1"/>
    <col min="14345" max="14349" width="45.5703125" style="133" customWidth="1"/>
    <col min="14350" max="14592" width="12.42578125" style="133"/>
    <col min="14593" max="14593" width="186.7109375" style="133" customWidth="1"/>
    <col min="14594" max="14594" width="56.42578125" style="133" customWidth="1"/>
    <col min="14595" max="14599" width="45.5703125" style="133" customWidth="1"/>
    <col min="14600" max="14600" width="54.7109375" style="133" customWidth="1"/>
    <col min="14601" max="14605" width="45.5703125" style="133" customWidth="1"/>
    <col min="14606" max="14848" width="12.42578125" style="133"/>
    <col min="14849" max="14849" width="186.7109375" style="133" customWidth="1"/>
    <col min="14850" max="14850" width="56.42578125" style="133" customWidth="1"/>
    <col min="14851" max="14855" width="45.5703125" style="133" customWidth="1"/>
    <col min="14856" max="14856" width="54.7109375" style="133" customWidth="1"/>
    <col min="14857" max="14861" width="45.5703125" style="133" customWidth="1"/>
    <col min="14862" max="15104" width="12.42578125" style="133"/>
    <col min="15105" max="15105" width="186.7109375" style="133" customWidth="1"/>
    <col min="15106" max="15106" width="56.42578125" style="133" customWidth="1"/>
    <col min="15107" max="15111" width="45.5703125" style="133" customWidth="1"/>
    <col min="15112" max="15112" width="54.7109375" style="133" customWidth="1"/>
    <col min="15113" max="15117" width="45.5703125" style="133" customWidth="1"/>
    <col min="15118" max="15360" width="12.42578125" style="133"/>
    <col min="15361" max="15361" width="186.7109375" style="133" customWidth="1"/>
    <col min="15362" max="15362" width="56.42578125" style="133" customWidth="1"/>
    <col min="15363" max="15367" width="45.5703125" style="133" customWidth="1"/>
    <col min="15368" max="15368" width="54.7109375" style="133" customWidth="1"/>
    <col min="15369" max="15373" width="45.5703125" style="133" customWidth="1"/>
    <col min="15374" max="15616" width="12.42578125" style="133"/>
    <col min="15617" max="15617" width="186.7109375" style="133" customWidth="1"/>
    <col min="15618" max="15618" width="56.42578125" style="133" customWidth="1"/>
    <col min="15619" max="15623" width="45.5703125" style="133" customWidth="1"/>
    <col min="15624" max="15624" width="54.7109375" style="133" customWidth="1"/>
    <col min="15625" max="15629" width="45.5703125" style="133" customWidth="1"/>
    <col min="15630" max="15872" width="12.42578125" style="133"/>
    <col min="15873" max="15873" width="186.7109375" style="133" customWidth="1"/>
    <col min="15874" max="15874" width="56.42578125" style="133" customWidth="1"/>
    <col min="15875" max="15879" width="45.5703125" style="133" customWidth="1"/>
    <col min="15880" max="15880" width="54.7109375" style="133" customWidth="1"/>
    <col min="15881" max="15885" width="45.5703125" style="133" customWidth="1"/>
    <col min="15886" max="16128" width="12.42578125" style="133"/>
    <col min="16129" max="16129" width="186.7109375" style="133" customWidth="1"/>
    <col min="16130" max="16130" width="56.42578125" style="133" customWidth="1"/>
    <col min="16131" max="16135" width="45.5703125" style="133" customWidth="1"/>
    <col min="16136" max="16136" width="54.7109375" style="133" customWidth="1"/>
    <col min="16137" max="16141" width="45.5703125" style="133" customWidth="1"/>
    <col min="16142" max="16384" width="12.42578125" style="133"/>
  </cols>
  <sheetData>
    <row r="1" spans="1:17" s="11" customFormat="1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118</v>
      </c>
      <c r="L1" s="9"/>
      <c r="M1" s="8"/>
      <c r="N1" s="10"/>
      <c r="O1" s="10"/>
      <c r="P1" s="10"/>
      <c r="Q1" s="10"/>
    </row>
    <row r="2" spans="1:17" s="11" customFormat="1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s="11" customFormat="1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s="11" customFormat="1" ht="45" thickTop="1">
      <c r="A4" s="17"/>
      <c r="B4" s="18"/>
      <c r="C4" s="19"/>
      <c r="D4" s="18"/>
      <c r="E4" s="19"/>
      <c r="F4" s="18"/>
      <c r="G4" s="20"/>
      <c r="H4" s="18" t="s">
        <v>4</v>
      </c>
      <c r="I4" s="19"/>
      <c r="J4" s="18"/>
      <c r="K4" s="19"/>
      <c r="L4" s="18"/>
      <c r="M4" s="20"/>
    </row>
    <row r="5" spans="1:17" s="11" customFormat="1" ht="44.25">
      <c r="A5" s="21"/>
      <c r="B5" s="5"/>
      <c r="C5" s="22"/>
      <c r="D5" s="5"/>
      <c r="E5" s="22"/>
      <c r="F5" s="5"/>
      <c r="G5" s="23"/>
      <c r="H5" s="5"/>
      <c r="I5" s="22"/>
      <c r="J5" s="5"/>
      <c r="K5" s="22"/>
      <c r="L5" s="5"/>
      <c r="M5" s="23"/>
    </row>
    <row r="6" spans="1:17" s="11" customFormat="1" ht="45">
      <c r="A6" s="24"/>
      <c r="B6" s="25" t="s">
        <v>148</v>
      </c>
      <c r="C6" s="26"/>
      <c r="D6" s="27"/>
      <c r="E6" s="26"/>
      <c r="F6" s="27"/>
      <c r="G6" s="28"/>
      <c r="H6" s="25" t="s">
        <v>5</v>
      </c>
      <c r="I6" s="26"/>
      <c r="J6" s="27"/>
      <c r="K6" s="26"/>
      <c r="L6" s="27"/>
      <c r="M6" s="29" t="s">
        <v>4</v>
      </c>
    </row>
    <row r="7" spans="1:17" s="11" customFormat="1" ht="44.25">
      <c r="A7" s="21" t="s">
        <v>4</v>
      </c>
      <c r="B7" s="5" t="s">
        <v>4</v>
      </c>
      <c r="C7" s="22"/>
      <c r="D7" s="5" t="s">
        <v>4</v>
      </c>
      <c r="E7" s="22"/>
      <c r="F7" s="5" t="s">
        <v>4</v>
      </c>
      <c r="G7" s="23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 s="11" customFormat="1" ht="44.25">
      <c r="A8" s="21" t="s">
        <v>4</v>
      </c>
      <c r="B8" s="5" t="s">
        <v>4</v>
      </c>
      <c r="C8" s="22"/>
      <c r="D8" s="5" t="s">
        <v>4</v>
      </c>
      <c r="E8" s="22"/>
      <c r="F8" s="5" t="s">
        <v>4</v>
      </c>
      <c r="G8" s="23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s="11" customFormat="1" ht="45">
      <c r="A9" s="30" t="s">
        <v>4</v>
      </c>
      <c r="B9" s="570" t="s">
        <v>4</v>
      </c>
      <c r="C9" s="571" t="s">
        <v>6</v>
      </c>
      <c r="D9" s="572" t="s">
        <v>4</v>
      </c>
      <c r="E9" s="571" t="s">
        <v>6</v>
      </c>
      <c r="F9" s="572" t="s">
        <v>4</v>
      </c>
      <c r="G9" s="573" t="s">
        <v>6</v>
      </c>
      <c r="H9" s="31" t="s">
        <v>4</v>
      </c>
      <c r="I9" s="32" t="s">
        <v>6</v>
      </c>
      <c r="J9" s="33" t="s">
        <v>4</v>
      </c>
      <c r="K9" s="32" t="s">
        <v>6</v>
      </c>
      <c r="L9" s="33" t="s">
        <v>4</v>
      </c>
      <c r="M9" s="34" t="s">
        <v>6</v>
      </c>
      <c r="N9" s="35"/>
    </row>
    <row r="10" spans="1:17" s="11" customFormat="1" ht="45">
      <c r="A10" s="36" t="s">
        <v>7</v>
      </c>
      <c r="B10" s="37" t="s">
        <v>8</v>
      </c>
      <c r="C10" s="38" t="s">
        <v>9</v>
      </c>
      <c r="D10" s="39" t="s">
        <v>10</v>
      </c>
      <c r="E10" s="38" t="s">
        <v>9</v>
      </c>
      <c r="F10" s="39" t="s">
        <v>9</v>
      </c>
      <c r="G10" s="40" t="s">
        <v>9</v>
      </c>
      <c r="H10" s="37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35"/>
    </row>
    <row r="11" spans="1:17" s="11" customFormat="1" ht="44.25">
      <c r="A11" s="41" t="s">
        <v>11</v>
      </c>
      <c r="B11" s="575" t="s">
        <v>4</v>
      </c>
      <c r="C11" s="576"/>
      <c r="D11" s="577" t="s">
        <v>4</v>
      </c>
      <c r="E11" s="576"/>
      <c r="F11" s="577" t="s">
        <v>4</v>
      </c>
      <c r="G11" s="578"/>
      <c r="H11" s="42" t="s">
        <v>4</v>
      </c>
      <c r="I11" s="43"/>
      <c r="J11" s="44" t="s">
        <v>4</v>
      </c>
      <c r="K11" s="43"/>
      <c r="L11" s="44" t="s">
        <v>4</v>
      </c>
      <c r="M11" s="45" t="s">
        <v>11</v>
      </c>
      <c r="N11" s="35"/>
    </row>
    <row r="12" spans="1:17" s="11" customFormat="1" ht="45">
      <c r="A12" s="24" t="s">
        <v>12</v>
      </c>
      <c r="B12" s="46" t="s">
        <v>4</v>
      </c>
      <c r="C12" s="47" t="s">
        <v>4</v>
      </c>
      <c r="D12" s="48"/>
      <c r="E12" s="49"/>
      <c r="F12" s="48"/>
      <c r="G12" s="50"/>
      <c r="H12" s="46"/>
      <c r="I12" s="49"/>
      <c r="J12" s="48"/>
      <c r="K12" s="49"/>
      <c r="L12" s="48"/>
      <c r="M12" s="50"/>
      <c r="N12" s="35"/>
    </row>
    <row r="13" spans="1:17" s="10" customFormat="1" ht="44.25">
      <c r="A13" s="51" t="s">
        <v>13</v>
      </c>
      <c r="B13" s="9">
        <v>145940704</v>
      </c>
      <c r="C13" s="52">
        <v>1</v>
      </c>
      <c r="D13" s="53">
        <v>0</v>
      </c>
      <c r="E13" s="54">
        <v>0</v>
      </c>
      <c r="F13" s="55">
        <v>145940704</v>
      </c>
      <c r="G13" s="56">
        <v>0.16698218109755511</v>
      </c>
      <c r="H13" s="9">
        <v>152453174</v>
      </c>
      <c r="I13" s="52">
        <v>1</v>
      </c>
      <c r="J13" s="53">
        <v>0</v>
      </c>
      <c r="K13" s="54">
        <v>0</v>
      </c>
      <c r="L13" s="55">
        <v>152453174</v>
      </c>
      <c r="M13" s="56">
        <v>0.17901189690646019</v>
      </c>
      <c r="N13" s="57"/>
    </row>
    <row r="14" spans="1:17" s="11" customFormat="1" ht="44.25">
      <c r="A14" s="21" t="s">
        <v>14</v>
      </c>
      <c r="B14" s="5">
        <v>0</v>
      </c>
      <c r="C14" s="563">
        <v>0</v>
      </c>
      <c r="D14" s="59">
        <v>0</v>
      </c>
      <c r="E14" s="579">
        <v>0</v>
      </c>
      <c r="F14" s="61">
        <v>0</v>
      </c>
      <c r="G14" s="581">
        <v>0</v>
      </c>
      <c r="H14" s="5">
        <v>0</v>
      </c>
      <c r="I14" s="58">
        <v>0</v>
      </c>
      <c r="J14" s="59">
        <v>0</v>
      </c>
      <c r="K14" s="60">
        <v>0</v>
      </c>
      <c r="L14" s="61">
        <v>0</v>
      </c>
      <c r="M14" s="62">
        <v>0</v>
      </c>
      <c r="N14" s="35"/>
    </row>
    <row r="15" spans="1:17" s="11" customFormat="1" ht="44.25">
      <c r="A15" s="41" t="s">
        <v>15</v>
      </c>
      <c r="B15" s="582">
        <v>13699795</v>
      </c>
      <c r="C15" s="632">
        <v>1</v>
      </c>
      <c r="D15" s="587">
        <v>0</v>
      </c>
      <c r="E15" s="584">
        <v>0</v>
      </c>
      <c r="F15" s="48">
        <v>13699795</v>
      </c>
      <c r="G15" s="585">
        <v>1</v>
      </c>
      <c r="H15" s="63">
        <v>12487198</v>
      </c>
      <c r="I15" s="126">
        <v>1</v>
      </c>
      <c r="J15" s="42">
        <v>0</v>
      </c>
      <c r="K15" s="66">
        <v>0</v>
      </c>
      <c r="L15" s="48">
        <v>12487198</v>
      </c>
      <c r="M15" s="67">
        <v>1.4662580924858644E-2</v>
      </c>
      <c r="N15" s="35"/>
    </row>
    <row r="16" spans="1:17" s="11" customFormat="1" ht="44.25">
      <c r="A16" s="68" t="s">
        <v>16</v>
      </c>
      <c r="B16" s="5">
        <v>123007</v>
      </c>
      <c r="C16" s="52">
        <v>1</v>
      </c>
      <c r="D16" s="59">
        <v>0</v>
      </c>
      <c r="E16" s="54">
        <v>0</v>
      </c>
      <c r="F16" s="69">
        <v>123007</v>
      </c>
      <c r="G16" s="56">
        <v>1.4074193550736168E-4</v>
      </c>
      <c r="H16" s="5">
        <v>0</v>
      </c>
      <c r="I16" s="52">
        <v>0</v>
      </c>
      <c r="J16" s="59">
        <v>0</v>
      </c>
      <c r="K16" s="54">
        <v>0</v>
      </c>
      <c r="L16" s="69">
        <v>0</v>
      </c>
      <c r="M16" s="56">
        <v>0</v>
      </c>
      <c r="N16" s="35"/>
    </row>
    <row r="17" spans="1:14" s="11" customFormat="1" ht="44.25">
      <c r="A17" s="70" t="s">
        <v>17</v>
      </c>
      <c r="B17" s="575">
        <v>8231951</v>
      </c>
      <c r="C17" s="563">
        <v>1</v>
      </c>
      <c r="D17" s="587">
        <v>0</v>
      </c>
      <c r="E17" s="579">
        <v>0</v>
      </c>
      <c r="F17" s="577">
        <v>8231951</v>
      </c>
      <c r="G17" s="581">
        <v>9.4188193902929231E-3</v>
      </c>
      <c r="H17" s="42">
        <v>8327198</v>
      </c>
      <c r="I17" s="58">
        <v>1</v>
      </c>
      <c r="J17" s="65">
        <v>0</v>
      </c>
      <c r="K17" s="60">
        <v>0</v>
      </c>
      <c r="L17" s="44">
        <v>8327198</v>
      </c>
      <c r="M17" s="62">
        <v>9.7778712688243626E-3</v>
      </c>
      <c r="N17" s="35"/>
    </row>
    <row r="18" spans="1:14" s="11" customFormat="1" ht="44.25">
      <c r="A18" s="70" t="s">
        <v>18</v>
      </c>
      <c r="B18" s="575">
        <v>0</v>
      </c>
      <c r="C18" s="563">
        <v>0</v>
      </c>
      <c r="D18" s="587">
        <v>0</v>
      </c>
      <c r="E18" s="579">
        <v>0</v>
      </c>
      <c r="F18" s="577">
        <v>0</v>
      </c>
      <c r="G18" s="581">
        <v>0</v>
      </c>
      <c r="H18" s="42">
        <v>0</v>
      </c>
      <c r="I18" s="58">
        <v>0</v>
      </c>
      <c r="J18" s="65">
        <v>0</v>
      </c>
      <c r="K18" s="60">
        <v>0</v>
      </c>
      <c r="L18" s="44">
        <v>0</v>
      </c>
      <c r="M18" s="62">
        <v>0</v>
      </c>
      <c r="N18" s="35"/>
    </row>
    <row r="19" spans="1:14" s="11" customFormat="1" ht="44.25">
      <c r="A19" s="70" t="s">
        <v>19</v>
      </c>
      <c r="B19" s="575">
        <v>0</v>
      </c>
      <c r="C19" s="563">
        <v>0</v>
      </c>
      <c r="D19" s="587">
        <v>0</v>
      </c>
      <c r="E19" s="579">
        <v>0</v>
      </c>
      <c r="F19" s="577">
        <v>0</v>
      </c>
      <c r="G19" s="581">
        <v>0</v>
      </c>
      <c r="H19" s="42">
        <v>0</v>
      </c>
      <c r="I19" s="58">
        <v>0</v>
      </c>
      <c r="J19" s="65">
        <v>0</v>
      </c>
      <c r="K19" s="60">
        <v>0</v>
      </c>
      <c r="L19" s="44">
        <v>0</v>
      </c>
      <c r="M19" s="62">
        <v>0</v>
      </c>
      <c r="N19" s="35"/>
    </row>
    <row r="20" spans="1:14" s="11" customFormat="1" ht="44.25">
      <c r="A20" s="70" t="s">
        <v>20</v>
      </c>
      <c r="B20" s="575">
        <v>0</v>
      </c>
      <c r="C20" s="563">
        <v>0</v>
      </c>
      <c r="D20" s="587">
        <v>0</v>
      </c>
      <c r="E20" s="579">
        <v>0</v>
      </c>
      <c r="F20" s="577">
        <v>0</v>
      </c>
      <c r="G20" s="581">
        <v>0</v>
      </c>
      <c r="H20" s="42">
        <v>0</v>
      </c>
      <c r="I20" s="58">
        <v>0</v>
      </c>
      <c r="J20" s="65">
        <v>0</v>
      </c>
      <c r="K20" s="60">
        <v>0</v>
      </c>
      <c r="L20" s="44">
        <v>0</v>
      </c>
      <c r="M20" s="62">
        <v>0</v>
      </c>
      <c r="N20" s="35"/>
    </row>
    <row r="21" spans="1:14" s="11" customFormat="1" ht="44.25">
      <c r="A21" s="70" t="s">
        <v>21</v>
      </c>
      <c r="B21" s="575">
        <v>0</v>
      </c>
      <c r="C21" s="563">
        <v>0</v>
      </c>
      <c r="D21" s="587">
        <v>0</v>
      </c>
      <c r="E21" s="579">
        <v>0</v>
      </c>
      <c r="F21" s="577">
        <v>0</v>
      </c>
      <c r="G21" s="581">
        <v>0</v>
      </c>
      <c r="H21" s="42">
        <v>0</v>
      </c>
      <c r="I21" s="58">
        <v>0</v>
      </c>
      <c r="J21" s="65">
        <v>0</v>
      </c>
      <c r="K21" s="60">
        <v>0</v>
      </c>
      <c r="L21" s="44">
        <v>0</v>
      </c>
      <c r="M21" s="62">
        <v>0</v>
      </c>
      <c r="N21" s="35"/>
    </row>
    <row r="22" spans="1:14" s="11" customFormat="1" ht="44.25">
      <c r="A22" s="70" t="s">
        <v>22</v>
      </c>
      <c r="B22" s="575">
        <v>0</v>
      </c>
      <c r="C22" s="563">
        <v>0</v>
      </c>
      <c r="D22" s="587">
        <v>0</v>
      </c>
      <c r="E22" s="579">
        <v>0</v>
      </c>
      <c r="F22" s="577">
        <v>0</v>
      </c>
      <c r="G22" s="581">
        <v>0</v>
      </c>
      <c r="H22" s="42">
        <v>0</v>
      </c>
      <c r="I22" s="58">
        <v>0</v>
      </c>
      <c r="J22" s="65">
        <v>0</v>
      </c>
      <c r="K22" s="60">
        <v>0</v>
      </c>
      <c r="L22" s="44">
        <v>0</v>
      </c>
      <c r="M22" s="62">
        <v>0</v>
      </c>
      <c r="N22" s="35"/>
    </row>
    <row r="23" spans="1:14" s="11" customFormat="1" ht="44.25">
      <c r="A23" s="70" t="s">
        <v>23</v>
      </c>
      <c r="B23" s="575">
        <v>750000</v>
      </c>
      <c r="C23" s="563">
        <v>1</v>
      </c>
      <c r="D23" s="587">
        <v>0</v>
      </c>
      <c r="E23" s="579">
        <v>0</v>
      </c>
      <c r="F23" s="577">
        <v>750000</v>
      </c>
      <c r="G23" s="581">
        <v>8.5813369670442545E-4</v>
      </c>
      <c r="H23" s="42">
        <v>750000</v>
      </c>
      <c r="I23" s="58">
        <v>1</v>
      </c>
      <c r="J23" s="65">
        <v>0</v>
      </c>
      <c r="K23" s="60">
        <v>0</v>
      </c>
      <c r="L23" s="44">
        <v>750000</v>
      </c>
      <c r="M23" s="62">
        <v>8.8065678894848809E-4</v>
      </c>
      <c r="N23" s="35"/>
    </row>
    <row r="24" spans="1:14" s="11" customFormat="1" ht="44.25">
      <c r="A24" s="70" t="s">
        <v>24</v>
      </c>
      <c r="B24" s="575">
        <v>3001837</v>
      </c>
      <c r="C24" s="563">
        <v>1</v>
      </c>
      <c r="D24" s="587">
        <v>0</v>
      </c>
      <c r="E24" s="579">
        <v>0</v>
      </c>
      <c r="F24" s="577">
        <v>3001837</v>
      </c>
      <c r="G24" s="581">
        <v>3.4346366422854965E-3</v>
      </c>
      <c r="H24" s="42">
        <v>3200000</v>
      </c>
      <c r="I24" s="58">
        <v>1</v>
      </c>
      <c r="J24" s="65">
        <v>0</v>
      </c>
      <c r="K24" s="60">
        <v>0</v>
      </c>
      <c r="L24" s="44">
        <v>3200000</v>
      </c>
      <c r="M24" s="62">
        <v>3.757468966180216E-3</v>
      </c>
      <c r="N24" s="35"/>
    </row>
    <row r="25" spans="1:14" s="11" customFormat="1" ht="44.25">
      <c r="A25" s="70" t="s">
        <v>25</v>
      </c>
      <c r="B25" s="575">
        <v>210000</v>
      </c>
      <c r="C25" s="563">
        <v>1</v>
      </c>
      <c r="D25" s="587">
        <v>0</v>
      </c>
      <c r="E25" s="579">
        <v>0</v>
      </c>
      <c r="F25" s="577">
        <v>210000</v>
      </c>
      <c r="G25" s="581">
        <v>2.4027743507723913E-4</v>
      </c>
      <c r="H25" s="42">
        <v>210000</v>
      </c>
      <c r="I25" s="58">
        <v>1</v>
      </c>
      <c r="J25" s="65">
        <v>0</v>
      </c>
      <c r="K25" s="60">
        <v>0</v>
      </c>
      <c r="L25" s="44">
        <v>210000</v>
      </c>
      <c r="M25" s="62">
        <v>2.4658390090557668E-4</v>
      </c>
      <c r="N25" s="35"/>
    </row>
    <row r="26" spans="1:14" s="11" customFormat="1" ht="44.25">
      <c r="A26" s="70" t="s">
        <v>26</v>
      </c>
      <c r="B26" s="575">
        <v>0</v>
      </c>
      <c r="C26" s="563">
        <v>0</v>
      </c>
      <c r="D26" s="587">
        <v>0</v>
      </c>
      <c r="E26" s="579">
        <v>0</v>
      </c>
      <c r="F26" s="577">
        <v>0</v>
      </c>
      <c r="G26" s="581">
        <v>0</v>
      </c>
      <c r="H26" s="42">
        <v>0</v>
      </c>
      <c r="I26" s="58">
        <v>0</v>
      </c>
      <c r="J26" s="65">
        <v>0</v>
      </c>
      <c r="K26" s="60">
        <v>0</v>
      </c>
      <c r="L26" s="44">
        <v>0</v>
      </c>
      <c r="M26" s="62">
        <v>0</v>
      </c>
      <c r="N26" s="35"/>
    </row>
    <row r="27" spans="1:14" s="11" customFormat="1" ht="44.25">
      <c r="A27" s="70" t="s">
        <v>27</v>
      </c>
      <c r="B27" s="575">
        <v>0</v>
      </c>
      <c r="C27" s="563">
        <v>0</v>
      </c>
      <c r="D27" s="587">
        <v>0</v>
      </c>
      <c r="E27" s="579">
        <v>0</v>
      </c>
      <c r="F27" s="577">
        <v>0</v>
      </c>
      <c r="G27" s="581">
        <v>0</v>
      </c>
      <c r="H27" s="42">
        <v>0</v>
      </c>
      <c r="I27" s="58">
        <v>0</v>
      </c>
      <c r="J27" s="65">
        <v>0</v>
      </c>
      <c r="K27" s="60">
        <v>0</v>
      </c>
      <c r="L27" s="44">
        <v>0</v>
      </c>
      <c r="M27" s="62">
        <v>0</v>
      </c>
      <c r="N27" s="35"/>
    </row>
    <row r="28" spans="1:14" s="11" customFormat="1" ht="44.25">
      <c r="A28" s="71" t="s">
        <v>28</v>
      </c>
      <c r="B28" s="575">
        <v>0</v>
      </c>
      <c r="C28" s="563">
        <v>0</v>
      </c>
      <c r="D28" s="587">
        <v>0</v>
      </c>
      <c r="E28" s="579">
        <v>0</v>
      </c>
      <c r="F28" s="577">
        <v>0</v>
      </c>
      <c r="G28" s="581">
        <v>0</v>
      </c>
      <c r="H28" s="42">
        <v>0</v>
      </c>
      <c r="I28" s="58">
        <v>0</v>
      </c>
      <c r="J28" s="65">
        <v>0</v>
      </c>
      <c r="K28" s="60">
        <v>0</v>
      </c>
      <c r="L28" s="44">
        <v>0</v>
      </c>
      <c r="M28" s="62">
        <v>0</v>
      </c>
      <c r="N28" s="35"/>
    </row>
    <row r="29" spans="1:14" s="11" customFormat="1" ht="44.25">
      <c r="A29" s="71" t="s">
        <v>29</v>
      </c>
      <c r="B29" s="575">
        <v>0</v>
      </c>
      <c r="C29" s="563">
        <v>0</v>
      </c>
      <c r="D29" s="587">
        <v>0</v>
      </c>
      <c r="E29" s="579">
        <v>0</v>
      </c>
      <c r="F29" s="577">
        <v>0</v>
      </c>
      <c r="G29" s="581">
        <v>0</v>
      </c>
      <c r="H29" s="42">
        <v>0</v>
      </c>
      <c r="I29" s="58">
        <v>0</v>
      </c>
      <c r="J29" s="65">
        <v>0</v>
      </c>
      <c r="K29" s="60">
        <v>0</v>
      </c>
      <c r="L29" s="44">
        <v>0</v>
      </c>
      <c r="M29" s="62">
        <v>0</v>
      </c>
      <c r="N29" s="35"/>
    </row>
    <row r="30" spans="1:14" s="11" customFormat="1" ht="44.25">
      <c r="A30" s="71" t="s">
        <v>30</v>
      </c>
      <c r="B30" s="575">
        <v>0</v>
      </c>
      <c r="C30" s="563">
        <v>0</v>
      </c>
      <c r="D30" s="587">
        <v>0</v>
      </c>
      <c r="E30" s="579">
        <v>0</v>
      </c>
      <c r="F30" s="577">
        <v>0</v>
      </c>
      <c r="G30" s="581">
        <v>0</v>
      </c>
      <c r="H30" s="42">
        <v>0</v>
      </c>
      <c r="I30" s="58">
        <v>0</v>
      </c>
      <c r="J30" s="65">
        <v>0</v>
      </c>
      <c r="K30" s="60">
        <v>0</v>
      </c>
      <c r="L30" s="44">
        <v>0</v>
      </c>
      <c r="M30" s="62">
        <v>0</v>
      </c>
      <c r="N30" s="35"/>
    </row>
    <row r="31" spans="1:14" s="11" customFormat="1" ht="44.25">
      <c r="A31" s="71" t="s">
        <v>31</v>
      </c>
      <c r="B31" s="575">
        <v>0</v>
      </c>
      <c r="C31" s="563">
        <v>0</v>
      </c>
      <c r="D31" s="587">
        <v>0</v>
      </c>
      <c r="E31" s="579">
        <v>0</v>
      </c>
      <c r="F31" s="577">
        <v>0</v>
      </c>
      <c r="G31" s="581">
        <v>0</v>
      </c>
      <c r="H31" s="42">
        <v>0</v>
      </c>
      <c r="I31" s="58">
        <v>0</v>
      </c>
      <c r="J31" s="65">
        <v>0</v>
      </c>
      <c r="K31" s="60">
        <v>0</v>
      </c>
      <c r="L31" s="44">
        <v>0</v>
      </c>
      <c r="M31" s="62">
        <v>0</v>
      </c>
      <c r="N31" s="35"/>
    </row>
    <row r="32" spans="1:14" s="11" customFormat="1" ht="44.25">
      <c r="A32" s="71" t="s">
        <v>32</v>
      </c>
      <c r="B32" s="575">
        <v>0</v>
      </c>
      <c r="C32" s="563">
        <v>0</v>
      </c>
      <c r="D32" s="587">
        <v>0</v>
      </c>
      <c r="E32" s="579">
        <v>0</v>
      </c>
      <c r="F32" s="577">
        <v>0</v>
      </c>
      <c r="G32" s="581">
        <v>0</v>
      </c>
      <c r="H32" s="42">
        <v>0</v>
      </c>
      <c r="I32" s="58">
        <v>0</v>
      </c>
      <c r="J32" s="65">
        <v>0</v>
      </c>
      <c r="K32" s="60">
        <v>0</v>
      </c>
      <c r="L32" s="44">
        <v>0</v>
      </c>
      <c r="M32" s="62">
        <v>0</v>
      </c>
      <c r="N32" s="35"/>
    </row>
    <row r="33" spans="1:14" s="11" customFormat="1" ht="44.25">
      <c r="A33" s="71" t="s">
        <v>33</v>
      </c>
      <c r="B33" s="575">
        <v>1383000</v>
      </c>
      <c r="C33" s="563">
        <v>1</v>
      </c>
      <c r="D33" s="587">
        <v>0</v>
      </c>
      <c r="E33" s="579">
        <v>0</v>
      </c>
      <c r="F33" s="577">
        <v>1383000</v>
      </c>
      <c r="G33" s="581">
        <v>1.5823985367229606E-3</v>
      </c>
      <c r="H33" s="42">
        <v>0</v>
      </c>
      <c r="I33" s="58">
        <v>0</v>
      </c>
      <c r="J33" s="65">
        <v>0</v>
      </c>
      <c r="K33" s="60">
        <v>0</v>
      </c>
      <c r="L33" s="44">
        <v>0</v>
      </c>
      <c r="M33" s="62">
        <v>0</v>
      </c>
      <c r="N33" s="35"/>
    </row>
    <row r="34" spans="1:14" s="11" customFormat="1" ht="45">
      <c r="A34" s="72" t="s">
        <v>34</v>
      </c>
      <c r="B34" s="590"/>
      <c r="C34" s="591" t="s">
        <v>4</v>
      </c>
      <c r="D34" s="587"/>
      <c r="E34" s="592" t="s">
        <v>4</v>
      </c>
      <c r="F34" s="577"/>
      <c r="G34" s="593" t="s">
        <v>4</v>
      </c>
      <c r="H34" s="73" t="s">
        <v>4</v>
      </c>
      <c r="I34" s="74" t="s">
        <v>4</v>
      </c>
      <c r="J34" s="65"/>
      <c r="K34" s="75" t="s">
        <v>4</v>
      </c>
      <c r="L34" s="44"/>
      <c r="M34" s="76" t="s">
        <v>4</v>
      </c>
      <c r="N34" s="35"/>
    </row>
    <row r="35" spans="1:14" s="11" customFormat="1" ht="44.25">
      <c r="A35" s="68" t="s">
        <v>35</v>
      </c>
      <c r="B35" s="575">
        <v>0</v>
      </c>
      <c r="C35" s="563">
        <v>0</v>
      </c>
      <c r="D35" s="587">
        <v>0</v>
      </c>
      <c r="E35" s="579">
        <v>0</v>
      </c>
      <c r="F35" s="577">
        <v>0</v>
      </c>
      <c r="G35" s="581">
        <v>0</v>
      </c>
      <c r="H35" s="42">
        <v>0</v>
      </c>
      <c r="I35" s="58">
        <v>0</v>
      </c>
      <c r="J35" s="65">
        <v>0</v>
      </c>
      <c r="K35" s="60">
        <v>0</v>
      </c>
      <c r="L35" s="44">
        <v>0</v>
      </c>
      <c r="M35" s="62">
        <v>0</v>
      </c>
      <c r="N35" s="35"/>
    </row>
    <row r="36" spans="1:14" s="11" customFormat="1" ht="45">
      <c r="A36" s="72" t="s">
        <v>36</v>
      </c>
      <c r="B36" s="590"/>
      <c r="C36" s="591" t="s">
        <v>4</v>
      </c>
      <c r="D36" s="587"/>
      <c r="E36" s="592" t="s">
        <v>4</v>
      </c>
      <c r="F36" s="577"/>
      <c r="G36" s="593" t="s">
        <v>4</v>
      </c>
      <c r="H36" s="73"/>
      <c r="I36" s="74" t="s">
        <v>4</v>
      </c>
      <c r="J36" s="65"/>
      <c r="K36" s="75" t="s">
        <v>4</v>
      </c>
      <c r="L36" s="44"/>
      <c r="M36" s="76" t="s">
        <v>4</v>
      </c>
      <c r="N36" s="35"/>
    </row>
    <row r="37" spans="1:14" s="11" customFormat="1" ht="44.25">
      <c r="A37" s="70" t="s">
        <v>35</v>
      </c>
      <c r="B37" s="594">
        <v>0</v>
      </c>
      <c r="C37" s="563">
        <v>0</v>
      </c>
      <c r="D37" s="595">
        <v>0</v>
      </c>
      <c r="E37" s="579">
        <v>0</v>
      </c>
      <c r="F37" s="596">
        <v>0</v>
      </c>
      <c r="G37" s="581">
        <v>0</v>
      </c>
      <c r="H37" s="77">
        <v>0</v>
      </c>
      <c r="I37" s="58">
        <v>0</v>
      </c>
      <c r="J37" s="78">
        <v>0</v>
      </c>
      <c r="K37" s="60">
        <v>0</v>
      </c>
      <c r="L37" s="79">
        <v>0</v>
      </c>
      <c r="M37" s="62">
        <v>0</v>
      </c>
      <c r="N37" s="35"/>
    </row>
    <row r="38" spans="1:14" s="11" customFormat="1" ht="44.25">
      <c r="A38" s="70" t="s">
        <v>76</v>
      </c>
      <c r="B38" s="594"/>
      <c r="C38" s="563" t="s">
        <v>11</v>
      </c>
      <c r="D38" s="595"/>
      <c r="E38" s="579" t="s">
        <v>11</v>
      </c>
      <c r="F38" s="577">
        <v>0</v>
      </c>
      <c r="G38" s="581">
        <v>0</v>
      </c>
      <c r="H38" s="77"/>
      <c r="I38" s="58" t="s">
        <v>11</v>
      </c>
      <c r="J38" s="78"/>
      <c r="K38" s="60" t="s">
        <v>11</v>
      </c>
      <c r="L38" s="44">
        <v>0</v>
      </c>
      <c r="M38" s="62">
        <v>0</v>
      </c>
      <c r="N38" s="35"/>
    </row>
    <row r="39" spans="1:14" s="85" customFormat="1" ht="45">
      <c r="A39" s="72" t="s">
        <v>37</v>
      </c>
      <c r="B39" s="597">
        <v>159640499</v>
      </c>
      <c r="C39" s="567">
        <v>1</v>
      </c>
      <c r="D39" s="597">
        <v>0</v>
      </c>
      <c r="E39" s="599">
        <v>0</v>
      </c>
      <c r="F39" s="597">
        <v>159640499</v>
      </c>
      <c r="G39" s="598">
        <v>0.18265718873414552</v>
      </c>
      <c r="H39" s="80">
        <v>164940372</v>
      </c>
      <c r="I39" s="81">
        <v>1</v>
      </c>
      <c r="J39" s="80">
        <v>0</v>
      </c>
      <c r="K39" s="82">
        <v>0</v>
      </c>
      <c r="L39" s="80">
        <v>164940372</v>
      </c>
      <c r="M39" s="83">
        <v>0.19367447783131883</v>
      </c>
      <c r="N39" s="84"/>
    </row>
    <row r="40" spans="1:14" s="11" customFormat="1" ht="45">
      <c r="A40" s="86" t="s">
        <v>38</v>
      </c>
      <c r="B40" s="582"/>
      <c r="C40" s="591" t="s">
        <v>4</v>
      </c>
      <c r="D40" s="587"/>
      <c r="E40" s="592" t="s">
        <v>4</v>
      </c>
      <c r="F40" s="577"/>
      <c r="G40" s="593" t="s">
        <v>4</v>
      </c>
      <c r="H40" s="63"/>
      <c r="I40" s="74" t="s">
        <v>4</v>
      </c>
      <c r="J40" s="65"/>
      <c r="K40" s="75" t="s">
        <v>4</v>
      </c>
      <c r="L40" s="44"/>
      <c r="M40" s="76" t="s">
        <v>4</v>
      </c>
      <c r="N40" s="35"/>
    </row>
    <row r="41" spans="1:14" s="11" customFormat="1" ht="44.25">
      <c r="A41" s="21" t="s">
        <v>39</v>
      </c>
      <c r="B41" s="46">
        <v>0</v>
      </c>
      <c r="C41" s="52">
        <v>0</v>
      </c>
      <c r="D41" s="87">
        <v>0</v>
      </c>
      <c r="E41" s="54">
        <v>0</v>
      </c>
      <c r="F41" s="48">
        <v>0</v>
      </c>
      <c r="G41" s="56">
        <v>0</v>
      </c>
      <c r="H41" s="46">
        <v>0</v>
      </c>
      <c r="I41" s="52">
        <v>0</v>
      </c>
      <c r="J41" s="87">
        <v>0</v>
      </c>
      <c r="K41" s="54">
        <v>0</v>
      </c>
      <c r="L41" s="48">
        <v>0</v>
      </c>
      <c r="M41" s="56">
        <v>0</v>
      </c>
      <c r="N41" s="35"/>
    </row>
    <row r="42" spans="1:14" s="11" customFormat="1" ht="44.25">
      <c r="A42" s="88" t="s">
        <v>40</v>
      </c>
      <c r="B42" s="575">
        <v>0</v>
      </c>
      <c r="C42" s="563">
        <v>0</v>
      </c>
      <c r="D42" s="587">
        <v>0</v>
      </c>
      <c r="E42" s="579">
        <v>0</v>
      </c>
      <c r="F42" s="577">
        <v>0</v>
      </c>
      <c r="G42" s="581">
        <v>0</v>
      </c>
      <c r="H42" s="42">
        <v>0</v>
      </c>
      <c r="I42" s="58">
        <v>0</v>
      </c>
      <c r="J42" s="65">
        <v>0</v>
      </c>
      <c r="K42" s="60">
        <v>0</v>
      </c>
      <c r="L42" s="44">
        <v>0</v>
      </c>
      <c r="M42" s="62">
        <v>0</v>
      </c>
      <c r="N42" s="35"/>
    </row>
    <row r="43" spans="1:14" s="11" customFormat="1" ht="44.25">
      <c r="A43" s="89" t="s">
        <v>41</v>
      </c>
      <c r="B43" s="575">
        <v>0</v>
      </c>
      <c r="C43" s="563">
        <v>0</v>
      </c>
      <c r="D43" s="587">
        <v>0</v>
      </c>
      <c r="E43" s="579">
        <v>0</v>
      </c>
      <c r="F43" s="596">
        <v>0</v>
      </c>
      <c r="G43" s="581">
        <v>0</v>
      </c>
      <c r="H43" s="42">
        <v>0</v>
      </c>
      <c r="I43" s="58">
        <v>0</v>
      </c>
      <c r="J43" s="65">
        <v>0</v>
      </c>
      <c r="K43" s="60">
        <v>0</v>
      </c>
      <c r="L43" s="79">
        <v>0</v>
      </c>
      <c r="M43" s="62">
        <v>0</v>
      </c>
      <c r="N43" s="35"/>
    </row>
    <row r="44" spans="1:14" s="11" customFormat="1" ht="44.25">
      <c r="A44" s="41" t="s">
        <v>42</v>
      </c>
      <c r="B44" s="575">
        <v>6507304</v>
      </c>
      <c r="C44" s="563">
        <v>1</v>
      </c>
      <c r="D44" s="587">
        <v>0</v>
      </c>
      <c r="E44" s="579">
        <v>0</v>
      </c>
      <c r="F44" s="596">
        <v>6507304</v>
      </c>
      <c r="G44" s="581">
        <v>1.5369510402178118E-2</v>
      </c>
      <c r="H44" s="42">
        <v>6715292</v>
      </c>
      <c r="I44" s="58">
        <v>1</v>
      </c>
      <c r="J44" s="65">
        <v>0</v>
      </c>
      <c r="K44" s="60">
        <v>0</v>
      </c>
      <c r="L44" s="79">
        <v>6715292</v>
      </c>
      <c r="M44" s="62">
        <v>1.6364393955719224E-2</v>
      </c>
      <c r="N44" s="35"/>
    </row>
    <row r="45" spans="1:14" s="11" customFormat="1" ht="44.25">
      <c r="A45" s="88" t="s">
        <v>43</v>
      </c>
      <c r="B45" s="575">
        <v>0</v>
      </c>
      <c r="C45" s="563">
        <v>0</v>
      </c>
      <c r="D45" s="587">
        <v>0</v>
      </c>
      <c r="E45" s="579">
        <v>0</v>
      </c>
      <c r="F45" s="596">
        <v>0</v>
      </c>
      <c r="G45" s="581">
        <v>0</v>
      </c>
      <c r="H45" s="42">
        <v>0</v>
      </c>
      <c r="I45" s="58">
        <v>0</v>
      </c>
      <c r="J45" s="65">
        <v>0</v>
      </c>
      <c r="K45" s="60">
        <v>0</v>
      </c>
      <c r="L45" s="79">
        <v>0</v>
      </c>
      <c r="M45" s="62">
        <v>0</v>
      </c>
      <c r="N45" s="35"/>
    </row>
    <row r="46" spans="1:14" s="85" customFormat="1" ht="45">
      <c r="A46" s="86" t="s">
        <v>44</v>
      </c>
      <c r="B46" s="602">
        <v>6507304</v>
      </c>
      <c r="C46" s="567">
        <v>1</v>
      </c>
      <c r="D46" s="603">
        <v>0</v>
      </c>
      <c r="E46" s="599">
        <v>0</v>
      </c>
      <c r="F46" s="604">
        <v>6507304</v>
      </c>
      <c r="G46" s="598">
        <v>7.445515782799326E-3</v>
      </c>
      <c r="H46" s="90">
        <v>6715292</v>
      </c>
      <c r="I46" s="81">
        <v>1</v>
      </c>
      <c r="J46" s="91">
        <v>0</v>
      </c>
      <c r="K46" s="82">
        <v>0</v>
      </c>
      <c r="L46" s="92">
        <v>6715292</v>
      </c>
      <c r="M46" s="83">
        <v>7.8851566527619616E-3</v>
      </c>
      <c r="N46" s="84"/>
    </row>
    <row r="47" spans="1:14" s="85" customFormat="1" ht="45">
      <c r="A47" s="93" t="s">
        <v>45</v>
      </c>
      <c r="B47" s="606">
        <v>56507987</v>
      </c>
      <c r="C47" s="567">
        <v>1</v>
      </c>
      <c r="D47" s="606">
        <v>0</v>
      </c>
      <c r="E47" s="599">
        <v>0</v>
      </c>
      <c r="F47" s="608">
        <v>56507987</v>
      </c>
      <c r="G47" s="598">
        <v>6.4655210370180821E-2</v>
      </c>
      <c r="H47" s="94">
        <v>0</v>
      </c>
      <c r="I47" s="81">
        <v>0</v>
      </c>
      <c r="J47" s="94">
        <v>0</v>
      </c>
      <c r="K47" s="82">
        <v>0</v>
      </c>
      <c r="L47" s="95">
        <v>0</v>
      </c>
      <c r="M47" s="83">
        <v>0</v>
      </c>
      <c r="N47" s="84"/>
    </row>
    <row r="48" spans="1:14" s="11" customFormat="1" ht="45">
      <c r="A48" s="24" t="s">
        <v>46</v>
      </c>
      <c r="B48" s="96"/>
      <c r="C48" s="97" t="s">
        <v>4</v>
      </c>
      <c r="D48" s="59"/>
      <c r="E48" s="98" t="s">
        <v>4</v>
      </c>
      <c r="F48" s="48"/>
      <c r="G48" s="99" t="s">
        <v>4</v>
      </c>
      <c r="H48" s="96"/>
      <c r="I48" s="97" t="s">
        <v>4</v>
      </c>
      <c r="J48" s="59"/>
      <c r="K48" s="98" t="s">
        <v>4</v>
      </c>
      <c r="L48" s="48"/>
      <c r="M48" s="99" t="s">
        <v>4</v>
      </c>
      <c r="N48" s="35"/>
    </row>
    <row r="49" spans="1:14" s="11" customFormat="1" ht="44.25">
      <c r="A49" s="21" t="s">
        <v>47</v>
      </c>
      <c r="B49" s="96">
        <v>125022964</v>
      </c>
      <c r="C49" s="52">
        <v>1</v>
      </c>
      <c r="D49" s="59">
        <v>0</v>
      </c>
      <c r="E49" s="54">
        <v>0</v>
      </c>
      <c r="F49" s="100">
        <v>125022964</v>
      </c>
      <c r="G49" s="56">
        <v>0.14304855769368574</v>
      </c>
      <c r="H49" s="96">
        <v>133728647</v>
      </c>
      <c r="I49" s="52">
        <v>1</v>
      </c>
      <c r="J49" s="59">
        <v>0</v>
      </c>
      <c r="K49" s="54">
        <v>0</v>
      </c>
      <c r="L49" s="100">
        <v>133728647</v>
      </c>
      <c r="M49" s="56">
        <v>0.15702538780992784</v>
      </c>
      <c r="N49" s="35"/>
    </row>
    <row r="50" spans="1:14" s="11" customFormat="1" ht="44.25">
      <c r="A50" s="41" t="s">
        <v>48</v>
      </c>
      <c r="B50" s="582">
        <v>56703170</v>
      </c>
      <c r="C50" s="563">
        <v>1</v>
      </c>
      <c r="D50" s="587">
        <v>0</v>
      </c>
      <c r="E50" s="579">
        <v>0</v>
      </c>
      <c r="F50" s="609">
        <v>56703170</v>
      </c>
      <c r="G50" s="581">
        <v>6.4878534515945968E-2</v>
      </c>
      <c r="H50" s="63">
        <v>67801545</v>
      </c>
      <c r="I50" s="58">
        <v>1</v>
      </c>
      <c r="J50" s="65">
        <v>0</v>
      </c>
      <c r="K50" s="60">
        <v>0</v>
      </c>
      <c r="L50" s="101">
        <v>67801545</v>
      </c>
      <c r="M50" s="62">
        <v>7.9613187873928556E-2</v>
      </c>
      <c r="N50" s="35"/>
    </row>
    <row r="51" spans="1:14" s="11" customFormat="1" ht="44.25">
      <c r="A51" s="102" t="s">
        <v>49</v>
      </c>
      <c r="B51" s="440">
        <v>14398239</v>
      </c>
      <c r="C51" s="563">
        <v>1</v>
      </c>
      <c r="D51" s="441">
        <v>0</v>
      </c>
      <c r="E51" s="579">
        <v>0</v>
      </c>
      <c r="F51" s="442">
        <v>14398239</v>
      </c>
      <c r="G51" s="581">
        <v>1.6474152078805107E-2</v>
      </c>
      <c r="H51" s="103">
        <v>14509500</v>
      </c>
      <c r="I51" s="58">
        <v>1</v>
      </c>
      <c r="J51" s="104">
        <v>0</v>
      </c>
      <c r="K51" s="60">
        <v>0</v>
      </c>
      <c r="L51" s="105">
        <v>14509500</v>
      </c>
      <c r="M51" s="62">
        <v>1.703718623899745E-2</v>
      </c>
      <c r="N51" s="35"/>
    </row>
    <row r="52" spans="1:14" s="11" customFormat="1" ht="44.25">
      <c r="A52" s="102" t="s">
        <v>50</v>
      </c>
      <c r="B52" s="440">
        <v>4703355</v>
      </c>
      <c r="C52" s="563">
        <v>1</v>
      </c>
      <c r="D52" s="441">
        <v>0</v>
      </c>
      <c r="E52" s="579">
        <v>0</v>
      </c>
      <c r="F52" s="442">
        <v>4703355</v>
      </c>
      <c r="G52" s="581">
        <v>5.3814765507509904E-3</v>
      </c>
      <c r="H52" s="103">
        <v>4704160</v>
      </c>
      <c r="I52" s="58">
        <v>1</v>
      </c>
      <c r="J52" s="104">
        <v>0</v>
      </c>
      <c r="K52" s="60">
        <v>0</v>
      </c>
      <c r="L52" s="105">
        <v>4704160</v>
      </c>
      <c r="M52" s="62">
        <v>5.5236672537332266E-3</v>
      </c>
      <c r="N52" s="35"/>
    </row>
    <row r="53" spans="1:14" s="11" customFormat="1" ht="44.25">
      <c r="A53" s="41" t="s">
        <v>51</v>
      </c>
      <c r="B53" s="582">
        <v>11575296</v>
      </c>
      <c r="C53" s="563">
        <v>0.37614518840790728</v>
      </c>
      <c r="D53" s="587">
        <v>19198182.850000001</v>
      </c>
      <c r="E53" s="579">
        <v>1.7779015599414201</v>
      </c>
      <c r="F53" s="609">
        <v>30773478.850000001</v>
      </c>
      <c r="G53" s="581">
        <v>3.5210345554674602E-2</v>
      </c>
      <c r="H53" s="63">
        <v>10798226</v>
      </c>
      <c r="I53" s="58">
        <v>0.38151926568370687</v>
      </c>
      <c r="J53" s="65">
        <v>17505000</v>
      </c>
      <c r="K53" s="60">
        <v>0.61848073431629313</v>
      </c>
      <c r="L53" s="101">
        <v>28303226</v>
      </c>
      <c r="M53" s="62">
        <v>3.3233904168057812E-2</v>
      </c>
      <c r="N53" s="35"/>
    </row>
    <row r="54" spans="1:14" s="85" customFormat="1" ht="45">
      <c r="A54" s="93" t="s">
        <v>52</v>
      </c>
      <c r="B54" s="614">
        <v>212403024</v>
      </c>
      <c r="C54" s="567">
        <v>0.91710672361723056</v>
      </c>
      <c r="D54" s="603">
        <v>19198182.850000001</v>
      </c>
      <c r="E54" s="599">
        <v>8.2914444820694752E-2</v>
      </c>
      <c r="F54" s="615">
        <v>231601206.84999999</v>
      </c>
      <c r="G54" s="598">
        <v>0.26499306639386239</v>
      </c>
      <c r="H54" s="106">
        <v>231542078</v>
      </c>
      <c r="I54" s="81">
        <v>0.92971208439554553</v>
      </c>
      <c r="J54" s="91">
        <v>17505000</v>
      </c>
      <c r="K54" s="82">
        <v>7.0287915604454507E-2</v>
      </c>
      <c r="L54" s="107">
        <v>249047078</v>
      </c>
      <c r="M54" s="83">
        <v>0.29243333334464489</v>
      </c>
      <c r="N54" s="84"/>
    </row>
    <row r="55" spans="1:14" s="11" customFormat="1" ht="44.25">
      <c r="A55" s="51" t="s">
        <v>53</v>
      </c>
      <c r="B55" s="616">
        <v>0</v>
      </c>
      <c r="C55" s="563">
        <v>0</v>
      </c>
      <c r="D55" s="617">
        <v>0</v>
      </c>
      <c r="E55" s="579">
        <v>0</v>
      </c>
      <c r="F55" s="618">
        <v>0</v>
      </c>
      <c r="G55" s="581">
        <v>0</v>
      </c>
      <c r="H55" s="108">
        <v>0</v>
      </c>
      <c r="I55" s="58">
        <v>0</v>
      </c>
      <c r="J55" s="109">
        <v>0</v>
      </c>
      <c r="K55" s="60">
        <v>0</v>
      </c>
      <c r="L55" s="110">
        <v>0</v>
      </c>
      <c r="M55" s="62">
        <v>0</v>
      </c>
      <c r="N55" s="35"/>
    </row>
    <row r="56" spans="1:14" s="11" customFormat="1" ht="44.25">
      <c r="A56" s="111" t="s">
        <v>54</v>
      </c>
      <c r="B56" s="575">
        <v>0</v>
      </c>
      <c r="C56" s="563">
        <v>0</v>
      </c>
      <c r="D56" s="587">
        <v>0</v>
      </c>
      <c r="E56" s="579">
        <v>0</v>
      </c>
      <c r="F56" s="577">
        <v>0</v>
      </c>
      <c r="G56" s="581">
        <v>0</v>
      </c>
      <c r="H56" s="42">
        <v>0</v>
      </c>
      <c r="I56" s="58">
        <v>0</v>
      </c>
      <c r="J56" s="65">
        <v>0</v>
      </c>
      <c r="K56" s="60">
        <v>0</v>
      </c>
      <c r="L56" s="44">
        <v>0</v>
      </c>
      <c r="M56" s="62">
        <v>0</v>
      </c>
      <c r="N56" s="35"/>
    </row>
    <row r="57" spans="1:14" s="11" customFormat="1" ht="44.25">
      <c r="A57" s="89" t="s">
        <v>55</v>
      </c>
      <c r="B57" s="575">
        <v>8924410</v>
      </c>
      <c r="C57" s="563">
        <v>0.50010619203217932</v>
      </c>
      <c r="D57" s="587">
        <v>8920620</v>
      </c>
      <c r="E57" s="579">
        <v>0.86786142383785425</v>
      </c>
      <c r="F57" s="577">
        <v>17845030</v>
      </c>
      <c r="G57" s="581">
        <v>2.0417895415601833E-2</v>
      </c>
      <c r="H57" s="42">
        <v>10278853</v>
      </c>
      <c r="I57" s="58">
        <v>0.56233577675798363</v>
      </c>
      <c r="J57" s="65">
        <v>8000000</v>
      </c>
      <c r="K57" s="60">
        <v>0.43766422324201631</v>
      </c>
      <c r="L57" s="44">
        <v>18278853</v>
      </c>
      <c r="M57" s="62">
        <v>2.1463194651521918E-2</v>
      </c>
      <c r="N57" s="35"/>
    </row>
    <row r="58" spans="1:14" s="11" customFormat="1" ht="44.25">
      <c r="A58" s="88" t="s">
        <v>56</v>
      </c>
      <c r="B58" s="594">
        <v>0</v>
      </c>
      <c r="C58" s="563">
        <v>0</v>
      </c>
      <c r="D58" s="595">
        <v>35280791</v>
      </c>
      <c r="E58" s="579">
        <v>1</v>
      </c>
      <c r="F58" s="596">
        <v>35280791</v>
      </c>
      <c r="G58" s="581">
        <v>4.0367514137981633E-2</v>
      </c>
      <c r="H58" s="77">
        <v>0</v>
      </c>
      <c r="I58" s="58">
        <v>0</v>
      </c>
      <c r="J58" s="78">
        <v>35300000</v>
      </c>
      <c r="K58" s="60">
        <v>1</v>
      </c>
      <c r="L58" s="79">
        <v>35300000</v>
      </c>
      <c r="M58" s="62">
        <v>4.1449579533175511E-2</v>
      </c>
      <c r="N58" s="35"/>
    </row>
    <row r="59" spans="1:14" s="11" customFormat="1" ht="44.25">
      <c r="A59" s="112" t="s">
        <v>57</v>
      </c>
      <c r="B59" s="575">
        <v>0</v>
      </c>
      <c r="C59" s="563">
        <v>0</v>
      </c>
      <c r="D59" s="587">
        <v>0</v>
      </c>
      <c r="E59" s="579">
        <v>0</v>
      </c>
      <c r="F59" s="577">
        <v>0</v>
      </c>
      <c r="G59" s="581">
        <v>0</v>
      </c>
      <c r="H59" s="42">
        <v>0</v>
      </c>
      <c r="I59" s="58">
        <v>0</v>
      </c>
      <c r="J59" s="65">
        <v>0</v>
      </c>
      <c r="K59" s="60">
        <v>0</v>
      </c>
      <c r="L59" s="44">
        <v>0</v>
      </c>
      <c r="M59" s="62">
        <v>0</v>
      </c>
      <c r="N59" s="35"/>
    </row>
    <row r="60" spans="1:14" s="11" customFormat="1" ht="44.25">
      <c r="A60" s="112" t="s">
        <v>58</v>
      </c>
      <c r="B60" s="575">
        <v>0</v>
      </c>
      <c r="C60" s="563">
        <v>0</v>
      </c>
      <c r="D60" s="784">
        <v>95345492</v>
      </c>
      <c r="E60" s="579">
        <v>1</v>
      </c>
      <c r="F60" s="577">
        <v>95345492</v>
      </c>
      <c r="G60" s="581">
        <v>0.10909223935208297</v>
      </c>
      <c r="H60" s="42">
        <v>0</v>
      </c>
      <c r="I60" s="58">
        <v>0</v>
      </c>
      <c r="J60" s="65">
        <v>90600000</v>
      </c>
      <c r="K60" s="60">
        <v>1</v>
      </c>
      <c r="L60" s="44">
        <v>90600000</v>
      </c>
      <c r="M60" s="62">
        <v>0.10638334010497737</v>
      </c>
      <c r="N60" s="35"/>
    </row>
    <row r="61" spans="1:14" s="11" customFormat="1" ht="44.25">
      <c r="A61" s="113" t="s">
        <v>59</v>
      </c>
      <c r="B61" s="575">
        <v>0</v>
      </c>
      <c r="C61" s="563">
        <v>0</v>
      </c>
      <c r="D61" s="587">
        <v>82040563</v>
      </c>
      <c r="E61" s="579">
        <v>1</v>
      </c>
      <c r="F61" s="577">
        <v>82040563</v>
      </c>
      <c r="G61" s="581">
        <v>9.3869028809203073E-2</v>
      </c>
      <c r="H61" s="42">
        <v>0</v>
      </c>
      <c r="I61" s="58">
        <v>0</v>
      </c>
      <c r="J61" s="65">
        <v>81354957</v>
      </c>
      <c r="K61" s="60">
        <v>1</v>
      </c>
      <c r="L61" s="44">
        <v>81354957</v>
      </c>
      <c r="M61" s="62">
        <v>9.5527726928883103E-2</v>
      </c>
      <c r="N61" s="35"/>
    </row>
    <row r="62" spans="1:14" s="11" customFormat="1" ht="44.25">
      <c r="A62" s="113" t="s">
        <v>60</v>
      </c>
      <c r="B62" s="575">
        <v>0</v>
      </c>
      <c r="C62" s="563">
        <v>0</v>
      </c>
      <c r="D62" s="587">
        <v>2731512</v>
      </c>
      <c r="E62" s="579">
        <v>1</v>
      </c>
      <c r="F62" s="577">
        <v>2731512</v>
      </c>
      <c r="G62" s="581">
        <v>3.1253366535366647E-3</v>
      </c>
      <c r="H62" s="42">
        <v>0</v>
      </c>
      <c r="I62" s="58">
        <v>0</v>
      </c>
      <c r="J62" s="65">
        <v>1600000</v>
      </c>
      <c r="K62" s="60">
        <v>1</v>
      </c>
      <c r="L62" s="44">
        <v>1600000</v>
      </c>
      <c r="M62" s="62">
        <v>1.878734483090108E-3</v>
      </c>
      <c r="N62" s="35"/>
    </row>
    <row r="63" spans="1:14" s="11" customFormat="1" ht="44.25">
      <c r="A63" s="89" t="s">
        <v>61</v>
      </c>
      <c r="B63" s="575">
        <v>0</v>
      </c>
      <c r="C63" s="563">
        <v>0</v>
      </c>
      <c r="D63" s="587">
        <v>32968159</v>
      </c>
      <c r="E63" s="579">
        <v>1</v>
      </c>
      <c r="F63" s="577">
        <v>32968159</v>
      </c>
      <c r="G63" s="581">
        <v>3.7721450874945696E-2</v>
      </c>
      <c r="H63" s="42">
        <v>0</v>
      </c>
      <c r="I63" s="58">
        <v>0</v>
      </c>
      <c r="J63" s="65">
        <v>33000000</v>
      </c>
      <c r="K63" s="60">
        <v>1</v>
      </c>
      <c r="L63" s="44">
        <v>33000000</v>
      </c>
      <c r="M63" s="62">
        <v>3.8748898713733479E-2</v>
      </c>
      <c r="N63" s="35"/>
    </row>
    <row r="64" spans="1:14" s="11" customFormat="1" ht="44.25">
      <c r="A64" s="88" t="s">
        <v>114</v>
      </c>
      <c r="B64" s="575">
        <v>6616007</v>
      </c>
      <c r="C64" s="563">
        <v>0.16512445019306762</v>
      </c>
      <c r="D64" s="587">
        <v>33450785</v>
      </c>
      <c r="E64" s="579">
        <v>1.2032416259315686</v>
      </c>
      <c r="F64" s="577">
        <v>40066792</v>
      </c>
      <c r="G64" s="581">
        <v>4.5843552445396403E-2</v>
      </c>
      <c r="H64" s="42">
        <v>27800555</v>
      </c>
      <c r="I64" s="58">
        <v>0.49821287619809518</v>
      </c>
      <c r="J64" s="65">
        <v>28000000</v>
      </c>
      <c r="K64" s="60">
        <v>0.50178712380190482</v>
      </c>
      <c r="L64" s="44">
        <v>55800555</v>
      </c>
      <c r="M64" s="62">
        <v>6.5521516783791339E-2</v>
      </c>
      <c r="N64" s="35"/>
    </row>
    <row r="65" spans="1:14" s="85" customFormat="1" ht="45">
      <c r="A65" s="114" t="s">
        <v>63</v>
      </c>
      <c r="B65" s="602">
        <v>227943441</v>
      </c>
      <c r="C65" s="567">
        <v>0.42378157481297352</v>
      </c>
      <c r="D65" s="603">
        <v>309936104.85000002</v>
      </c>
      <c r="E65" s="599">
        <v>1.1495230200237085</v>
      </c>
      <c r="F65" s="602">
        <v>537879545.85000002</v>
      </c>
      <c r="G65" s="598">
        <v>0.61543008408261068</v>
      </c>
      <c r="H65" s="90">
        <v>269621486</v>
      </c>
      <c r="I65" s="81">
        <v>0.47722184390399525</v>
      </c>
      <c r="J65" s="91">
        <v>295359957</v>
      </c>
      <c r="K65" s="82">
        <v>0.52277815609600475</v>
      </c>
      <c r="L65" s="90">
        <v>564981443</v>
      </c>
      <c r="M65" s="83">
        <v>0.66340632454381765</v>
      </c>
      <c r="N65" s="84"/>
    </row>
    <row r="66" spans="1:14" s="11" customFormat="1" ht="45">
      <c r="A66" s="24" t="s">
        <v>64</v>
      </c>
      <c r="B66" s="582"/>
      <c r="C66" s="591" t="s">
        <v>4</v>
      </c>
      <c r="D66" s="587"/>
      <c r="E66" s="592" t="s">
        <v>4</v>
      </c>
      <c r="F66" s="577"/>
      <c r="G66" s="593" t="s">
        <v>4</v>
      </c>
      <c r="H66" s="63"/>
      <c r="I66" s="74" t="s">
        <v>4</v>
      </c>
      <c r="J66" s="65"/>
      <c r="K66" s="75" t="s">
        <v>4</v>
      </c>
      <c r="L66" s="44"/>
      <c r="M66" s="76" t="s">
        <v>4</v>
      </c>
    </row>
    <row r="67" spans="1:14" s="11" customFormat="1" ht="44.25">
      <c r="A67" s="115" t="s">
        <v>65</v>
      </c>
      <c r="B67" s="5">
        <v>0</v>
      </c>
      <c r="C67" s="52">
        <v>0</v>
      </c>
      <c r="D67" s="59">
        <v>0</v>
      </c>
      <c r="E67" s="54">
        <v>0</v>
      </c>
      <c r="F67" s="69">
        <v>0</v>
      </c>
      <c r="G67" s="56">
        <v>0</v>
      </c>
      <c r="H67" s="5">
        <v>0</v>
      </c>
      <c r="I67" s="52">
        <v>0</v>
      </c>
      <c r="J67" s="59">
        <v>0</v>
      </c>
      <c r="K67" s="54">
        <v>0</v>
      </c>
      <c r="L67" s="69">
        <v>0</v>
      </c>
      <c r="M67" s="56">
        <v>0</v>
      </c>
    </row>
    <row r="68" spans="1:14" s="11" customFormat="1" ht="44.25">
      <c r="A68" s="41" t="s">
        <v>66</v>
      </c>
      <c r="B68" s="575">
        <v>0</v>
      </c>
      <c r="C68" s="563">
        <v>0</v>
      </c>
      <c r="D68" s="587">
        <v>0</v>
      </c>
      <c r="E68" s="579">
        <v>0</v>
      </c>
      <c r="F68" s="577">
        <v>0</v>
      </c>
      <c r="G68" s="581">
        <v>0</v>
      </c>
      <c r="H68" s="42">
        <v>0</v>
      </c>
      <c r="I68" s="58">
        <v>0</v>
      </c>
      <c r="J68" s="65">
        <v>0</v>
      </c>
      <c r="K68" s="60">
        <v>0</v>
      </c>
      <c r="L68" s="44">
        <v>0</v>
      </c>
      <c r="M68" s="62">
        <v>0</v>
      </c>
    </row>
    <row r="69" spans="1:14" s="11" customFormat="1" ht="45">
      <c r="A69" s="116" t="s">
        <v>67</v>
      </c>
      <c r="B69" s="582"/>
      <c r="C69" s="591" t="s">
        <v>4</v>
      </c>
      <c r="D69" s="587"/>
      <c r="E69" s="592" t="s">
        <v>4</v>
      </c>
      <c r="F69" s="577"/>
      <c r="G69" s="593" t="s">
        <v>4</v>
      </c>
      <c r="H69" s="63"/>
      <c r="I69" s="74" t="s">
        <v>4</v>
      </c>
      <c r="J69" s="65"/>
      <c r="K69" s="75" t="s">
        <v>4</v>
      </c>
      <c r="L69" s="44"/>
      <c r="M69" s="76" t="s">
        <v>4</v>
      </c>
    </row>
    <row r="70" spans="1:14" s="11" customFormat="1" ht="44.25">
      <c r="A70" s="89" t="s">
        <v>68</v>
      </c>
      <c r="B70" s="5">
        <v>0</v>
      </c>
      <c r="C70" s="52">
        <v>0</v>
      </c>
      <c r="D70" s="59">
        <v>20796417</v>
      </c>
      <c r="E70" s="54">
        <v>1</v>
      </c>
      <c r="F70" s="69">
        <v>20796417</v>
      </c>
      <c r="G70" s="56">
        <v>2.3794808264555677E-2</v>
      </c>
      <c r="H70" s="5">
        <v>0</v>
      </c>
      <c r="I70" s="52">
        <v>0</v>
      </c>
      <c r="J70" s="59">
        <v>20000000</v>
      </c>
      <c r="K70" s="54">
        <v>1</v>
      </c>
      <c r="L70" s="69">
        <v>20000000</v>
      </c>
      <c r="M70" s="56">
        <v>2.3484181038626348E-2</v>
      </c>
    </row>
    <row r="71" spans="1:14" s="11" customFormat="1" ht="44.25">
      <c r="A71" s="41" t="s">
        <v>69</v>
      </c>
      <c r="B71" s="575">
        <v>0</v>
      </c>
      <c r="C71" s="563">
        <v>0</v>
      </c>
      <c r="D71" s="587">
        <v>92657933</v>
      </c>
      <c r="E71" s="579">
        <v>1</v>
      </c>
      <c r="F71" s="577">
        <v>92657933</v>
      </c>
      <c r="G71" s="581">
        <v>0.10601719276570797</v>
      </c>
      <c r="H71" s="42">
        <v>0</v>
      </c>
      <c r="I71" s="58">
        <v>0</v>
      </c>
      <c r="J71" s="65">
        <v>95000000</v>
      </c>
      <c r="K71" s="60">
        <v>1</v>
      </c>
      <c r="L71" s="44">
        <v>95000000</v>
      </c>
      <c r="M71" s="62">
        <v>0.11154985993347516</v>
      </c>
    </row>
    <row r="72" spans="1:14" s="85" customFormat="1" ht="45">
      <c r="A72" s="86" t="s">
        <v>70</v>
      </c>
      <c r="B72" s="620">
        <v>0</v>
      </c>
      <c r="C72" s="567">
        <v>0</v>
      </c>
      <c r="D72" s="607">
        <v>113454350</v>
      </c>
      <c r="E72" s="599">
        <v>1</v>
      </c>
      <c r="F72" s="615">
        <v>113454350</v>
      </c>
      <c r="G72" s="721">
        <v>0.12981200103026364</v>
      </c>
      <c r="H72" s="117">
        <v>0</v>
      </c>
      <c r="I72" s="81">
        <v>0</v>
      </c>
      <c r="J72" s="118">
        <v>115000000</v>
      </c>
      <c r="K72" s="82">
        <v>1</v>
      </c>
      <c r="L72" s="128">
        <v>115000000</v>
      </c>
      <c r="M72" s="83">
        <v>0.1350340409721015</v>
      </c>
    </row>
    <row r="73" spans="1:14" s="85" customFormat="1" ht="45">
      <c r="A73" s="86" t="s">
        <v>71</v>
      </c>
      <c r="B73" s="620">
        <v>0</v>
      </c>
      <c r="C73" s="599">
        <v>0</v>
      </c>
      <c r="D73" s="606">
        <v>0</v>
      </c>
      <c r="E73" s="599">
        <v>0</v>
      </c>
      <c r="F73" s="722">
        <v>0</v>
      </c>
      <c r="G73" s="598">
        <v>0</v>
      </c>
      <c r="H73" s="117">
        <v>0</v>
      </c>
      <c r="I73" s="82">
        <v>0</v>
      </c>
      <c r="J73" s="94">
        <v>0</v>
      </c>
      <c r="K73" s="82">
        <v>0</v>
      </c>
      <c r="L73" s="129">
        <v>0</v>
      </c>
      <c r="M73" s="83">
        <v>0</v>
      </c>
    </row>
    <row r="74" spans="1:14" s="85" customFormat="1" ht="45.75" thickBot="1">
      <c r="A74" s="119" t="s">
        <v>72</v>
      </c>
      <c r="B74" s="120">
        <v>450599231</v>
      </c>
      <c r="C74" s="623">
        <v>0.51556584510693515</v>
      </c>
      <c r="D74" s="889">
        <v>423390454.85000002</v>
      </c>
      <c r="E74" s="624">
        <v>0.48443415489306485</v>
      </c>
      <c r="F74" s="120">
        <v>873989685.85000002</v>
      </c>
      <c r="G74" s="625">
        <v>1</v>
      </c>
      <c r="H74" s="120">
        <v>441277150</v>
      </c>
      <c r="I74" s="121">
        <v>0.51815162394045378</v>
      </c>
      <c r="J74" s="120">
        <v>410359957</v>
      </c>
      <c r="K74" s="122">
        <v>0.48184837605954622</v>
      </c>
      <c r="L74" s="120">
        <v>851637107</v>
      </c>
      <c r="M74" s="123">
        <v>1</v>
      </c>
    </row>
    <row r="75" spans="1:14" s="11" customFormat="1" ht="45" thickTop="1">
      <c r="A75" s="124"/>
      <c r="B75" s="2"/>
      <c r="C75" s="4"/>
      <c r="D75" s="2"/>
      <c r="E75" s="4"/>
      <c r="F75" s="2"/>
      <c r="G75" s="4"/>
      <c r="H75" s="2"/>
      <c r="I75" s="4"/>
      <c r="J75" s="2"/>
      <c r="K75" s="4"/>
      <c r="L75" s="2"/>
      <c r="M75" s="4"/>
    </row>
    <row r="76" spans="1:14" s="11" customFormat="1" ht="45">
      <c r="A76" s="22" t="s">
        <v>119</v>
      </c>
      <c r="B76" s="7"/>
      <c r="C76" s="367"/>
      <c r="D76" s="7"/>
      <c r="E76" s="367"/>
      <c r="F76" s="7"/>
      <c r="G76" s="367"/>
      <c r="H76" s="7"/>
      <c r="I76" s="367"/>
      <c r="J76" s="7"/>
      <c r="K76" s="367"/>
      <c r="L76" s="7"/>
      <c r="M76" s="367"/>
    </row>
    <row r="77" spans="1:14" s="11" customFormat="1" ht="44.25">
      <c r="A77" s="4" t="s">
        <v>117</v>
      </c>
      <c r="B77" s="2"/>
      <c r="C77" s="4"/>
      <c r="D77" s="2"/>
      <c r="E77" s="4"/>
      <c r="F77" s="2"/>
      <c r="G77" s="4"/>
      <c r="H77" s="2"/>
      <c r="I77" s="4"/>
      <c r="J77" s="2"/>
      <c r="K77" s="4"/>
      <c r="L77" s="2"/>
      <c r="M77" s="4"/>
    </row>
  </sheetData>
  <pageMargins left="0.28999999999999998" right="0.26" top="0.45" bottom="0.3" header="0.3" footer="0.3"/>
  <pageSetup scale="17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101"/>
  <sheetViews>
    <sheetView zoomScale="30" zoomScaleNormal="30" workbookViewId="0">
      <selection activeCell="F1" sqref="F1"/>
    </sheetView>
  </sheetViews>
  <sheetFormatPr defaultColWidth="12.42578125" defaultRowHeight="15"/>
  <cols>
    <col min="1" max="1" width="186.7109375" style="133" customWidth="1"/>
    <col min="2" max="2" width="56.42578125" style="527" customWidth="1"/>
    <col min="3" max="3" width="45.5703125" style="133" customWidth="1"/>
    <col min="4" max="4" width="45.5703125" style="527" customWidth="1"/>
    <col min="5" max="5" width="45.5703125" style="133" customWidth="1"/>
    <col min="6" max="6" width="45.5703125" style="527" customWidth="1"/>
    <col min="7" max="7" width="45.5703125" style="133" customWidth="1"/>
    <col min="8" max="8" width="54.7109375" style="527" customWidth="1"/>
    <col min="9" max="9" width="45.5703125" style="133" customWidth="1"/>
    <col min="10" max="10" width="45.5703125" style="527" customWidth="1"/>
    <col min="11" max="11" width="45.5703125" style="133" customWidth="1"/>
    <col min="12" max="12" width="45.5703125" style="527" customWidth="1"/>
    <col min="13" max="13" width="45.5703125" style="133" customWidth="1"/>
    <col min="14" max="256" width="12.42578125" style="133"/>
    <col min="257" max="257" width="186.7109375" style="133" customWidth="1"/>
    <col min="258" max="258" width="56.42578125" style="133" customWidth="1"/>
    <col min="259" max="263" width="45.5703125" style="133" customWidth="1"/>
    <col min="264" max="264" width="54.7109375" style="133" customWidth="1"/>
    <col min="265" max="269" width="45.5703125" style="133" customWidth="1"/>
    <col min="270" max="512" width="12.42578125" style="133"/>
    <col min="513" max="513" width="186.7109375" style="133" customWidth="1"/>
    <col min="514" max="514" width="56.42578125" style="133" customWidth="1"/>
    <col min="515" max="519" width="45.5703125" style="133" customWidth="1"/>
    <col min="520" max="520" width="54.7109375" style="133" customWidth="1"/>
    <col min="521" max="525" width="45.5703125" style="133" customWidth="1"/>
    <col min="526" max="768" width="12.42578125" style="133"/>
    <col min="769" max="769" width="186.7109375" style="133" customWidth="1"/>
    <col min="770" max="770" width="56.42578125" style="133" customWidth="1"/>
    <col min="771" max="775" width="45.5703125" style="133" customWidth="1"/>
    <col min="776" max="776" width="54.7109375" style="133" customWidth="1"/>
    <col min="777" max="781" width="45.5703125" style="133" customWidth="1"/>
    <col min="782" max="1024" width="12.42578125" style="133"/>
    <col min="1025" max="1025" width="186.7109375" style="133" customWidth="1"/>
    <col min="1026" max="1026" width="56.42578125" style="133" customWidth="1"/>
    <col min="1027" max="1031" width="45.5703125" style="133" customWidth="1"/>
    <col min="1032" max="1032" width="54.7109375" style="133" customWidth="1"/>
    <col min="1033" max="1037" width="45.5703125" style="133" customWidth="1"/>
    <col min="1038" max="1280" width="12.42578125" style="133"/>
    <col min="1281" max="1281" width="186.7109375" style="133" customWidth="1"/>
    <col min="1282" max="1282" width="56.42578125" style="133" customWidth="1"/>
    <col min="1283" max="1287" width="45.5703125" style="133" customWidth="1"/>
    <col min="1288" max="1288" width="54.7109375" style="133" customWidth="1"/>
    <col min="1289" max="1293" width="45.5703125" style="133" customWidth="1"/>
    <col min="1294" max="1536" width="12.42578125" style="133"/>
    <col min="1537" max="1537" width="186.7109375" style="133" customWidth="1"/>
    <col min="1538" max="1538" width="56.42578125" style="133" customWidth="1"/>
    <col min="1539" max="1543" width="45.5703125" style="133" customWidth="1"/>
    <col min="1544" max="1544" width="54.7109375" style="133" customWidth="1"/>
    <col min="1545" max="1549" width="45.5703125" style="133" customWidth="1"/>
    <col min="1550" max="1792" width="12.42578125" style="133"/>
    <col min="1793" max="1793" width="186.7109375" style="133" customWidth="1"/>
    <col min="1794" max="1794" width="56.42578125" style="133" customWidth="1"/>
    <col min="1795" max="1799" width="45.5703125" style="133" customWidth="1"/>
    <col min="1800" max="1800" width="54.7109375" style="133" customWidth="1"/>
    <col min="1801" max="1805" width="45.5703125" style="133" customWidth="1"/>
    <col min="1806" max="2048" width="12.42578125" style="133"/>
    <col min="2049" max="2049" width="186.7109375" style="133" customWidth="1"/>
    <col min="2050" max="2050" width="56.42578125" style="133" customWidth="1"/>
    <col min="2051" max="2055" width="45.5703125" style="133" customWidth="1"/>
    <col min="2056" max="2056" width="54.7109375" style="133" customWidth="1"/>
    <col min="2057" max="2061" width="45.5703125" style="133" customWidth="1"/>
    <col min="2062" max="2304" width="12.42578125" style="133"/>
    <col min="2305" max="2305" width="186.7109375" style="133" customWidth="1"/>
    <col min="2306" max="2306" width="56.42578125" style="133" customWidth="1"/>
    <col min="2307" max="2311" width="45.5703125" style="133" customWidth="1"/>
    <col min="2312" max="2312" width="54.7109375" style="133" customWidth="1"/>
    <col min="2313" max="2317" width="45.5703125" style="133" customWidth="1"/>
    <col min="2318" max="2560" width="12.42578125" style="133"/>
    <col min="2561" max="2561" width="186.7109375" style="133" customWidth="1"/>
    <col min="2562" max="2562" width="56.42578125" style="133" customWidth="1"/>
    <col min="2563" max="2567" width="45.5703125" style="133" customWidth="1"/>
    <col min="2568" max="2568" width="54.7109375" style="133" customWidth="1"/>
    <col min="2569" max="2573" width="45.5703125" style="133" customWidth="1"/>
    <col min="2574" max="2816" width="12.42578125" style="133"/>
    <col min="2817" max="2817" width="186.7109375" style="133" customWidth="1"/>
    <col min="2818" max="2818" width="56.42578125" style="133" customWidth="1"/>
    <col min="2819" max="2823" width="45.5703125" style="133" customWidth="1"/>
    <col min="2824" max="2824" width="54.7109375" style="133" customWidth="1"/>
    <col min="2825" max="2829" width="45.5703125" style="133" customWidth="1"/>
    <col min="2830" max="3072" width="12.42578125" style="133"/>
    <col min="3073" max="3073" width="186.7109375" style="133" customWidth="1"/>
    <col min="3074" max="3074" width="56.42578125" style="133" customWidth="1"/>
    <col min="3075" max="3079" width="45.5703125" style="133" customWidth="1"/>
    <col min="3080" max="3080" width="54.7109375" style="133" customWidth="1"/>
    <col min="3081" max="3085" width="45.5703125" style="133" customWidth="1"/>
    <col min="3086" max="3328" width="12.42578125" style="133"/>
    <col min="3329" max="3329" width="186.7109375" style="133" customWidth="1"/>
    <col min="3330" max="3330" width="56.42578125" style="133" customWidth="1"/>
    <col min="3331" max="3335" width="45.5703125" style="133" customWidth="1"/>
    <col min="3336" max="3336" width="54.7109375" style="133" customWidth="1"/>
    <col min="3337" max="3341" width="45.5703125" style="133" customWidth="1"/>
    <col min="3342" max="3584" width="12.42578125" style="133"/>
    <col min="3585" max="3585" width="186.7109375" style="133" customWidth="1"/>
    <col min="3586" max="3586" width="56.42578125" style="133" customWidth="1"/>
    <col min="3587" max="3591" width="45.5703125" style="133" customWidth="1"/>
    <col min="3592" max="3592" width="54.7109375" style="133" customWidth="1"/>
    <col min="3593" max="3597" width="45.5703125" style="133" customWidth="1"/>
    <col min="3598" max="3840" width="12.42578125" style="133"/>
    <col min="3841" max="3841" width="186.7109375" style="133" customWidth="1"/>
    <col min="3842" max="3842" width="56.42578125" style="133" customWidth="1"/>
    <col min="3843" max="3847" width="45.5703125" style="133" customWidth="1"/>
    <col min="3848" max="3848" width="54.7109375" style="133" customWidth="1"/>
    <col min="3849" max="3853" width="45.5703125" style="133" customWidth="1"/>
    <col min="3854" max="4096" width="12.42578125" style="133"/>
    <col min="4097" max="4097" width="186.7109375" style="133" customWidth="1"/>
    <col min="4098" max="4098" width="56.42578125" style="133" customWidth="1"/>
    <col min="4099" max="4103" width="45.5703125" style="133" customWidth="1"/>
    <col min="4104" max="4104" width="54.7109375" style="133" customWidth="1"/>
    <col min="4105" max="4109" width="45.5703125" style="133" customWidth="1"/>
    <col min="4110" max="4352" width="12.42578125" style="133"/>
    <col min="4353" max="4353" width="186.7109375" style="133" customWidth="1"/>
    <col min="4354" max="4354" width="56.42578125" style="133" customWidth="1"/>
    <col min="4355" max="4359" width="45.5703125" style="133" customWidth="1"/>
    <col min="4360" max="4360" width="54.7109375" style="133" customWidth="1"/>
    <col min="4361" max="4365" width="45.5703125" style="133" customWidth="1"/>
    <col min="4366" max="4608" width="12.42578125" style="133"/>
    <col min="4609" max="4609" width="186.7109375" style="133" customWidth="1"/>
    <col min="4610" max="4610" width="56.42578125" style="133" customWidth="1"/>
    <col min="4611" max="4615" width="45.5703125" style="133" customWidth="1"/>
    <col min="4616" max="4616" width="54.7109375" style="133" customWidth="1"/>
    <col min="4617" max="4621" width="45.5703125" style="133" customWidth="1"/>
    <col min="4622" max="4864" width="12.42578125" style="133"/>
    <col min="4865" max="4865" width="186.7109375" style="133" customWidth="1"/>
    <col min="4866" max="4866" width="56.42578125" style="133" customWidth="1"/>
    <col min="4867" max="4871" width="45.5703125" style="133" customWidth="1"/>
    <col min="4872" max="4872" width="54.7109375" style="133" customWidth="1"/>
    <col min="4873" max="4877" width="45.5703125" style="133" customWidth="1"/>
    <col min="4878" max="5120" width="12.42578125" style="133"/>
    <col min="5121" max="5121" width="186.7109375" style="133" customWidth="1"/>
    <col min="5122" max="5122" width="56.42578125" style="133" customWidth="1"/>
    <col min="5123" max="5127" width="45.5703125" style="133" customWidth="1"/>
    <col min="5128" max="5128" width="54.7109375" style="133" customWidth="1"/>
    <col min="5129" max="5133" width="45.5703125" style="133" customWidth="1"/>
    <col min="5134" max="5376" width="12.42578125" style="133"/>
    <col min="5377" max="5377" width="186.7109375" style="133" customWidth="1"/>
    <col min="5378" max="5378" width="56.42578125" style="133" customWidth="1"/>
    <col min="5379" max="5383" width="45.5703125" style="133" customWidth="1"/>
    <col min="5384" max="5384" width="54.7109375" style="133" customWidth="1"/>
    <col min="5385" max="5389" width="45.5703125" style="133" customWidth="1"/>
    <col min="5390" max="5632" width="12.42578125" style="133"/>
    <col min="5633" max="5633" width="186.7109375" style="133" customWidth="1"/>
    <col min="5634" max="5634" width="56.42578125" style="133" customWidth="1"/>
    <col min="5635" max="5639" width="45.5703125" style="133" customWidth="1"/>
    <col min="5640" max="5640" width="54.7109375" style="133" customWidth="1"/>
    <col min="5641" max="5645" width="45.5703125" style="133" customWidth="1"/>
    <col min="5646" max="5888" width="12.42578125" style="133"/>
    <col min="5889" max="5889" width="186.7109375" style="133" customWidth="1"/>
    <col min="5890" max="5890" width="56.42578125" style="133" customWidth="1"/>
    <col min="5891" max="5895" width="45.5703125" style="133" customWidth="1"/>
    <col min="5896" max="5896" width="54.7109375" style="133" customWidth="1"/>
    <col min="5897" max="5901" width="45.5703125" style="133" customWidth="1"/>
    <col min="5902" max="6144" width="12.42578125" style="133"/>
    <col min="6145" max="6145" width="186.7109375" style="133" customWidth="1"/>
    <col min="6146" max="6146" width="56.42578125" style="133" customWidth="1"/>
    <col min="6147" max="6151" width="45.5703125" style="133" customWidth="1"/>
    <col min="6152" max="6152" width="54.7109375" style="133" customWidth="1"/>
    <col min="6153" max="6157" width="45.5703125" style="133" customWidth="1"/>
    <col min="6158" max="6400" width="12.42578125" style="133"/>
    <col min="6401" max="6401" width="186.7109375" style="133" customWidth="1"/>
    <col min="6402" max="6402" width="56.42578125" style="133" customWidth="1"/>
    <col min="6403" max="6407" width="45.5703125" style="133" customWidth="1"/>
    <col min="6408" max="6408" width="54.7109375" style="133" customWidth="1"/>
    <col min="6409" max="6413" width="45.5703125" style="133" customWidth="1"/>
    <col min="6414" max="6656" width="12.42578125" style="133"/>
    <col min="6657" max="6657" width="186.7109375" style="133" customWidth="1"/>
    <col min="6658" max="6658" width="56.42578125" style="133" customWidth="1"/>
    <col min="6659" max="6663" width="45.5703125" style="133" customWidth="1"/>
    <col min="6664" max="6664" width="54.7109375" style="133" customWidth="1"/>
    <col min="6665" max="6669" width="45.5703125" style="133" customWidth="1"/>
    <col min="6670" max="6912" width="12.42578125" style="133"/>
    <col min="6913" max="6913" width="186.7109375" style="133" customWidth="1"/>
    <col min="6914" max="6914" width="56.42578125" style="133" customWidth="1"/>
    <col min="6915" max="6919" width="45.5703125" style="133" customWidth="1"/>
    <col min="6920" max="6920" width="54.7109375" style="133" customWidth="1"/>
    <col min="6921" max="6925" width="45.5703125" style="133" customWidth="1"/>
    <col min="6926" max="7168" width="12.42578125" style="133"/>
    <col min="7169" max="7169" width="186.7109375" style="133" customWidth="1"/>
    <col min="7170" max="7170" width="56.42578125" style="133" customWidth="1"/>
    <col min="7171" max="7175" width="45.5703125" style="133" customWidth="1"/>
    <col min="7176" max="7176" width="54.7109375" style="133" customWidth="1"/>
    <col min="7177" max="7181" width="45.5703125" style="133" customWidth="1"/>
    <col min="7182" max="7424" width="12.42578125" style="133"/>
    <col min="7425" max="7425" width="186.7109375" style="133" customWidth="1"/>
    <col min="7426" max="7426" width="56.42578125" style="133" customWidth="1"/>
    <col min="7427" max="7431" width="45.5703125" style="133" customWidth="1"/>
    <col min="7432" max="7432" width="54.7109375" style="133" customWidth="1"/>
    <col min="7433" max="7437" width="45.5703125" style="133" customWidth="1"/>
    <col min="7438" max="7680" width="12.42578125" style="133"/>
    <col min="7681" max="7681" width="186.7109375" style="133" customWidth="1"/>
    <col min="7682" max="7682" width="56.42578125" style="133" customWidth="1"/>
    <col min="7683" max="7687" width="45.5703125" style="133" customWidth="1"/>
    <col min="7688" max="7688" width="54.7109375" style="133" customWidth="1"/>
    <col min="7689" max="7693" width="45.5703125" style="133" customWidth="1"/>
    <col min="7694" max="7936" width="12.42578125" style="133"/>
    <col min="7937" max="7937" width="186.7109375" style="133" customWidth="1"/>
    <col min="7938" max="7938" width="56.42578125" style="133" customWidth="1"/>
    <col min="7939" max="7943" width="45.5703125" style="133" customWidth="1"/>
    <col min="7944" max="7944" width="54.7109375" style="133" customWidth="1"/>
    <col min="7945" max="7949" width="45.5703125" style="133" customWidth="1"/>
    <col min="7950" max="8192" width="12.42578125" style="133"/>
    <col min="8193" max="8193" width="186.7109375" style="133" customWidth="1"/>
    <col min="8194" max="8194" width="56.42578125" style="133" customWidth="1"/>
    <col min="8195" max="8199" width="45.5703125" style="133" customWidth="1"/>
    <col min="8200" max="8200" width="54.7109375" style="133" customWidth="1"/>
    <col min="8201" max="8205" width="45.5703125" style="133" customWidth="1"/>
    <col min="8206" max="8448" width="12.42578125" style="133"/>
    <col min="8449" max="8449" width="186.7109375" style="133" customWidth="1"/>
    <col min="8450" max="8450" width="56.42578125" style="133" customWidth="1"/>
    <col min="8451" max="8455" width="45.5703125" style="133" customWidth="1"/>
    <col min="8456" max="8456" width="54.7109375" style="133" customWidth="1"/>
    <col min="8457" max="8461" width="45.5703125" style="133" customWidth="1"/>
    <col min="8462" max="8704" width="12.42578125" style="133"/>
    <col min="8705" max="8705" width="186.7109375" style="133" customWidth="1"/>
    <col min="8706" max="8706" width="56.42578125" style="133" customWidth="1"/>
    <col min="8707" max="8711" width="45.5703125" style="133" customWidth="1"/>
    <col min="8712" max="8712" width="54.7109375" style="133" customWidth="1"/>
    <col min="8713" max="8717" width="45.5703125" style="133" customWidth="1"/>
    <col min="8718" max="8960" width="12.42578125" style="133"/>
    <col min="8961" max="8961" width="186.7109375" style="133" customWidth="1"/>
    <col min="8962" max="8962" width="56.42578125" style="133" customWidth="1"/>
    <col min="8963" max="8967" width="45.5703125" style="133" customWidth="1"/>
    <col min="8968" max="8968" width="54.7109375" style="133" customWidth="1"/>
    <col min="8969" max="8973" width="45.5703125" style="133" customWidth="1"/>
    <col min="8974" max="9216" width="12.42578125" style="133"/>
    <col min="9217" max="9217" width="186.7109375" style="133" customWidth="1"/>
    <col min="9218" max="9218" width="56.42578125" style="133" customWidth="1"/>
    <col min="9219" max="9223" width="45.5703125" style="133" customWidth="1"/>
    <col min="9224" max="9224" width="54.7109375" style="133" customWidth="1"/>
    <col min="9225" max="9229" width="45.5703125" style="133" customWidth="1"/>
    <col min="9230" max="9472" width="12.42578125" style="133"/>
    <col min="9473" max="9473" width="186.7109375" style="133" customWidth="1"/>
    <col min="9474" max="9474" width="56.42578125" style="133" customWidth="1"/>
    <col min="9475" max="9479" width="45.5703125" style="133" customWidth="1"/>
    <col min="9480" max="9480" width="54.7109375" style="133" customWidth="1"/>
    <col min="9481" max="9485" width="45.5703125" style="133" customWidth="1"/>
    <col min="9486" max="9728" width="12.42578125" style="133"/>
    <col min="9729" max="9729" width="186.7109375" style="133" customWidth="1"/>
    <col min="9730" max="9730" width="56.42578125" style="133" customWidth="1"/>
    <col min="9731" max="9735" width="45.5703125" style="133" customWidth="1"/>
    <col min="9736" max="9736" width="54.7109375" style="133" customWidth="1"/>
    <col min="9737" max="9741" width="45.5703125" style="133" customWidth="1"/>
    <col min="9742" max="9984" width="12.42578125" style="133"/>
    <col min="9985" max="9985" width="186.7109375" style="133" customWidth="1"/>
    <col min="9986" max="9986" width="56.42578125" style="133" customWidth="1"/>
    <col min="9987" max="9991" width="45.5703125" style="133" customWidth="1"/>
    <col min="9992" max="9992" width="54.7109375" style="133" customWidth="1"/>
    <col min="9993" max="9997" width="45.5703125" style="133" customWidth="1"/>
    <col min="9998" max="10240" width="12.42578125" style="133"/>
    <col min="10241" max="10241" width="186.7109375" style="133" customWidth="1"/>
    <col min="10242" max="10242" width="56.42578125" style="133" customWidth="1"/>
    <col min="10243" max="10247" width="45.5703125" style="133" customWidth="1"/>
    <col min="10248" max="10248" width="54.7109375" style="133" customWidth="1"/>
    <col min="10249" max="10253" width="45.5703125" style="133" customWidth="1"/>
    <col min="10254" max="10496" width="12.42578125" style="133"/>
    <col min="10497" max="10497" width="186.7109375" style="133" customWidth="1"/>
    <col min="10498" max="10498" width="56.42578125" style="133" customWidth="1"/>
    <col min="10499" max="10503" width="45.5703125" style="133" customWidth="1"/>
    <col min="10504" max="10504" width="54.7109375" style="133" customWidth="1"/>
    <col min="10505" max="10509" width="45.5703125" style="133" customWidth="1"/>
    <col min="10510" max="10752" width="12.42578125" style="133"/>
    <col min="10753" max="10753" width="186.7109375" style="133" customWidth="1"/>
    <col min="10754" max="10754" width="56.42578125" style="133" customWidth="1"/>
    <col min="10755" max="10759" width="45.5703125" style="133" customWidth="1"/>
    <col min="10760" max="10760" width="54.7109375" style="133" customWidth="1"/>
    <col min="10761" max="10765" width="45.5703125" style="133" customWidth="1"/>
    <col min="10766" max="11008" width="12.42578125" style="133"/>
    <col min="11009" max="11009" width="186.7109375" style="133" customWidth="1"/>
    <col min="11010" max="11010" width="56.42578125" style="133" customWidth="1"/>
    <col min="11011" max="11015" width="45.5703125" style="133" customWidth="1"/>
    <col min="11016" max="11016" width="54.7109375" style="133" customWidth="1"/>
    <col min="11017" max="11021" width="45.5703125" style="133" customWidth="1"/>
    <col min="11022" max="11264" width="12.42578125" style="133"/>
    <col min="11265" max="11265" width="186.7109375" style="133" customWidth="1"/>
    <col min="11266" max="11266" width="56.42578125" style="133" customWidth="1"/>
    <col min="11267" max="11271" width="45.5703125" style="133" customWidth="1"/>
    <col min="11272" max="11272" width="54.7109375" style="133" customWidth="1"/>
    <col min="11273" max="11277" width="45.5703125" style="133" customWidth="1"/>
    <col min="11278" max="11520" width="12.42578125" style="133"/>
    <col min="11521" max="11521" width="186.7109375" style="133" customWidth="1"/>
    <col min="11522" max="11522" width="56.42578125" style="133" customWidth="1"/>
    <col min="11523" max="11527" width="45.5703125" style="133" customWidth="1"/>
    <col min="11528" max="11528" width="54.7109375" style="133" customWidth="1"/>
    <col min="11529" max="11533" width="45.5703125" style="133" customWidth="1"/>
    <col min="11534" max="11776" width="12.42578125" style="133"/>
    <col min="11777" max="11777" width="186.7109375" style="133" customWidth="1"/>
    <col min="11778" max="11778" width="56.42578125" style="133" customWidth="1"/>
    <col min="11779" max="11783" width="45.5703125" style="133" customWidth="1"/>
    <col min="11784" max="11784" width="54.7109375" style="133" customWidth="1"/>
    <col min="11785" max="11789" width="45.5703125" style="133" customWidth="1"/>
    <col min="11790" max="12032" width="12.42578125" style="133"/>
    <col min="12033" max="12033" width="186.7109375" style="133" customWidth="1"/>
    <col min="12034" max="12034" width="56.42578125" style="133" customWidth="1"/>
    <col min="12035" max="12039" width="45.5703125" style="133" customWidth="1"/>
    <col min="12040" max="12040" width="54.7109375" style="133" customWidth="1"/>
    <col min="12041" max="12045" width="45.5703125" style="133" customWidth="1"/>
    <col min="12046" max="12288" width="12.42578125" style="133"/>
    <col min="12289" max="12289" width="186.7109375" style="133" customWidth="1"/>
    <col min="12290" max="12290" width="56.42578125" style="133" customWidth="1"/>
    <col min="12291" max="12295" width="45.5703125" style="133" customWidth="1"/>
    <col min="12296" max="12296" width="54.7109375" style="133" customWidth="1"/>
    <col min="12297" max="12301" width="45.5703125" style="133" customWidth="1"/>
    <col min="12302" max="12544" width="12.42578125" style="133"/>
    <col min="12545" max="12545" width="186.7109375" style="133" customWidth="1"/>
    <col min="12546" max="12546" width="56.42578125" style="133" customWidth="1"/>
    <col min="12547" max="12551" width="45.5703125" style="133" customWidth="1"/>
    <col min="12552" max="12552" width="54.7109375" style="133" customWidth="1"/>
    <col min="12553" max="12557" width="45.5703125" style="133" customWidth="1"/>
    <col min="12558" max="12800" width="12.42578125" style="133"/>
    <col min="12801" max="12801" width="186.7109375" style="133" customWidth="1"/>
    <col min="12802" max="12802" width="56.42578125" style="133" customWidth="1"/>
    <col min="12803" max="12807" width="45.5703125" style="133" customWidth="1"/>
    <col min="12808" max="12808" width="54.7109375" style="133" customWidth="1"/>
    <col min="12809" max="12813" width="45.5703125" style="133" customWidth="1"/>
    <col min="12814" max="13056" width="12.42578125" style="133"/>
    <col min="13057" max="13057" width="186.7109375" style="133" customWidth="1"/>
    <col min="13058" max="13058" width="56.42578125" style="133" customWidth="1"/>
    <col min="13059" max="13063" width="45.5703125" style="133" customWidth="1"/>
    <col min="13064" max="13064" width="54.7109375" style="133" customWidth="1"/>
    <col min="13065" max="13069" width="45.5703125" style="133" customWidth="1"/>
    <col min="13070" max="13312" width="12.42578125" style="133"/>
    <col min="13313" max="13313" width="186.7109375" style="133" customWidth="1"/>
    <col min="13314" max="13314" width="56.42578125" style="133" customWidth="1"/>
    <col min="13315" max="13319" width="45.5703125" style="133" customWidth="1"/>
    <col min="13320" max="13320" width="54.7109375" style="133" customWidth="1"/>
    <col min="13321" max="13325" width="45.5703125" style="133" customWidth="1"/>
    <col min="13326" max="13568" width="12.42578125" style="133"/>
    <col min="13569" max="13569" width="186.7109375" style="133" customWidth="1"/>
    <col min="13570" max="13570" width="56.42578125" style="133" customWidth="1"/>
    <col min="13571" max="13575" width="45.5703125" style="133" customWidth="1"/>
    <col min="13576" max="13576" width="54.7109375" style="133" customWidth="1"/>
    <col min="13577" max="13581" width="45.5703125" style="133" customWidth="1"/>
    <col min="13582" max="13824" width="12.42578125" style="133"/>
    <col min="13825" max="13825" width="186.7109375" style="133" customWidth="1"/>
    <col min="13826" max="13826" width="56.42578125" style="133" customWidth="1"/>
    <col min="13827" max="13831" width="45.5703125" style="133" customWidth="1"/>
    <col min="13832" max="13832" width="54.7109375" style="133" customWidth="1"/>
    <col min="13833" max="13837" width="45.5703125" style="133" customWidth="1"/>
    <col min="13838" max="14080" width="12.42578125" style="133"/>
    <col min="14081" max="14081" width="186.7109375" style="133" customWidth="1"/>
    <col min="14082" max="14082" width="56.42578125" style="133" customWidth="1"/>
    <col min="14083" max="14087" width="45.5703125" style="133" customWidth="1"/>
    <col min="14088" max="14088" width="54.7109375" style="133" customWidth="1"/>
    <col min="14089" max="14093" width="45.5703125" style="133" customWidth="1"/>
    <col min="14094" max="14336" width="12.42578125" style="133"/>
    <col min="14337" max="14337" width="186.7109375" style="133" customWidth="1"/>
    <col min="14338" max="14338" width="56.42578125" style="133" customWidth="1"/>
    <col min="14339" max="14343" width="45.5703125" style="133" customWidth="1"/>
    <col min="14344" max="14344" width="54.7109375" style="133" customWidth="1"/>
    <col min="14345" max="14349" width="45.5703125" style="133" customWidth="1"/>
    <col min="14350" max="14592" width="12.42578125" style="133"/>
    <col min="14593" max="14593" width="186.7109375" style="133" customWidth="1"/>
    <col min="14594" max="14594" width="56.42578125" style="133" customWidth="1"/>
    <col min="14595" max="14599" width="45.5703125" style="133" customWidth="1"/>
    <col min="14600" max="14600" width="54.7109375" style="133" customWidth="1"/>
    <col min="14601" max="14605" width="45.5703125" style="133" customWidth="1"/>
    <col min="14606" max="14848" width="12.42578125" style="133"/>
    <col min="14849" max="14849" width="186.7109375" style="133" customWidth="1"/>
    <col min="14850" max="14850" width="56.42578125" style="133" customWidth="1"/>
    <col min="14851" max="14855" width="45.5703125" style="133" customWidth="1"/>
    <col min="14856" max="14856" width="54.7109375" style="133" customWidth="1"/>
    <col min="14857" max="14861" width="45.5703125" style="133" customWidth="1"/>
    <col min="14862" max="15104" width="12.42578125" style="133"/>
    <col min="15105" max="15105" width="186.7109375" style="133" customWidth="1"/>
    <col min="15106" max="15106" width="56.42578125" style="133" customWidth="1"/>
    <col min="15107" max="15111" width="45.5703125" style="133" customWidth="1"/>
    <col min="15112" max="15112" width="54.7109375" style="133" customWidth="1"/>
    <col min="15113" max="15117" width="45.5703125" style="133" customWidth="1"/>
    <col min="15118" max="15360" width="12.42578125" style="133"/>
    <col min="15361" max="15361" width="186.7109375" style="133" customWidth="1"/>
    <col min="15362" max="15362" width="56.42578125" style="133" customWidth="1"/>
    <col min="15363" max="15367" width="45.5703125" style="133" customWidth="1"/>
    <col min="15368" max="15368" width="54.7109375" style="133" customWidth="1"/>
    <col min="15369" max="15373" width="45.5703125" style="133" customWidth="1"/>
    <col min="15374" max="15616" width="12.42578125" style="133"/>
    <col min="15617" max="15617" width="186.7109375" style="133" customWidth="1"/>
    <col min="15618" max="15618" width="56.42578125" style="133" customWidth="1"/>
    <col min="15619" max="15623" width="45.5703125" style="133" customWidth="1"/>
    <col min="15624" max="15624" width="54.7109375" style="133" customWidth="1"/>
    <col min="15625" max="15629" width="45.5703125" style="133" customWidth="1"/>
    <col min="15630" max="15872" width="12.42578125" style="133"/>
    <col min="15873" max="15873" width="186.7109375" style="133" customWidth="1"/>
    <col min="15874" max="15874" width="56.42578125" style="133" customWidth="1"/>
    <col min="15875" max="15879" width="45.5703125" style="133" customWidth="1"/>
    <col min="15880" max="15880" width="54.7109375" style="133" customWidth="1"/>
    <col min="15881" max="15885" width="45.5703125" style="133" customWidth="1"/>
    <col min="15886" max="16128" width="12.42578125" style="133"/>
    <col min="16129" max="16129" width="186.7109375" style="133" customWidth="1"/>
    <col min="16130" max="16130" width="56.42578125" style="133" customWidth="1"/>
    <col min="16131" max="16135" width="45.5703125" style="133" customWidth="1"/>
    <col min="16136" max="16136" width="54.7109375" style="133" customWidth="1"/>
    <col min="16137" max="16141" width="45.5703125" style="133" customWidth="1"/>
    <col min="16142" max="16384" width="12.42578125" style="133"/>
  </cols>
  <sheetData>
    <row r="1" spans="1:17" s="11" customFormat="1" ht="45">
      <c r="A1" s="1" t="s">
        <v>0</v>
      </c>
      <c r="B1" s="460"/>
      <c r="C1" s="3"/>
      <c r="D1" s="460"/>
      <c r="E1" s="4"/>
      <c r="F1" s="461"/>
      <c r="G1" s="4"/>
      <c r="H1" s="461"/>
      <c r="I1" s="6"/>
      <c r="J1" s="462" t="s">
        <v>1</v>
      </c>
      <c r="K1" s="8" t="s">
        <v>131</v>
      </c>
      <c r="L1" s="463"/>
      <c r="M1" s="8"/>
      <c r="N1" s="10"/>
      <c r="O1" s="10"/>
      <c r="P1" s="10"/>
      <c r="Q1" s="10"/>
    </row>
    <row r="2" spans="1:17" s="11" customFormat="1" ht="45">
      <c r="A2" s="1" t="s">
        <v>2</v>
      </c>
      <c r="B2" s="460"/>
      <c r="C2" s="3"/>
      <c r="D2" s="460"/>
      <c r="E2" s="3"/>
      <c r="F2" s="460"/>
      <c r="G2" s="3"/>
      <c r="H2" s="460"/>
      <c r="I2" s="3"/>
      <c r="J2" s="460"/>
      <c r="K2" s="3"/>
      <c r="L2" s="460"/>
      <c r="M2" s="4"/>
    </row>
    <row r="3" spans="1:17" s="11" customFormat="1" ht="45.75" thickBot="1">
      <c r="A3" s="375" t="s">
        <v>3</v>
      </c>
      <c r="B3" s="461"/>
      <c r="C3" s="6"/>
      <c r="D3" s="461"/>
      <c r="E3" s="6"/>
      <c r="F3" s="461"/>
      <c r="G3" s="6"/>
      <c r="H3" s="461"/>
      <c r="I3" s="6"/>
      <c r="J3" s="461"/>
      <c r="K3" s="6"/>
      <c r="L3" s="461"/>
      <c r="M3" s="22"/>
      <c r="N3" s="16"/>
      <c r="O3" s="16"/>
      <c r="P3" s="16"/>
      <c r="Q3" s="16"/>
    </row>
    <row r="4" spans="1:17" s="11" customFormat="1" ht="45" thickTop="1">
      <c r="A4" s="376"/>
      <c r="B4" s="18"/>
      <c r="C4" s="19"/>
      <c r="D4" s="18"/>
      <c r="E4" s="19"/>
      <c r="F4" s="18"/>
      <c r="G4" s="20"/>
      <c r="H4" s="464" t="s">
        <v>4</v>
      </c>
      <c r="I4" s="378"/>
      <c r="J4" s="464"/>
      <c r="K4" s="378"/>
      <c r="L4" s="464"/>
      <c r="M4" s="380"/>
    </row>
    <row r="5" spans="1:17" s="11" customFormat="1" ht="44.25">
      <c r="A5" s="381"/>
      <c r="B5" s="5"/>
      <c r="C5" s="22"/>
      <c r="D5" s="5"/>
      <c r="E5" s="22"/>
      <c r="F5" s="5"/>
      <c r="G5" s="23"/>
      <c r="H5" s="461"/>
      <c r="I5" s="22"/>
      <c r="J5" s="461"/>
      <c r="K5" s="22"/>
      <c r="L5" s="461"/>
      <c r="M5" s="382"/>
    </row>
    <row r="6" spans="1:17" s="11" customFormat="1" ht="45">
      <c r="A6" s="383"/>
      <c r="B6" s="25" t="s">
        <v>148</v>
      </c>
      <c r="C6" s="26"/>
      <c r="D6" s="27"/>
      <c r="E6" s="26"/>
      <c r="F6" s="27"/>
      <c r="G6" s="28"/>
      <c r="H6" s="465" t="s">
        <v>5</v>
      </c>
      <c r="I6" s="26"/>
      <c r="J6" s="466"/>
      <c r="K6" s="26"/>
      <c r="L6" s="466"/>
      <c r="M6" s="384" t="s">
        <v>4</v>
      </c>
    </row>
    <row r="7" spans="1:17" s="11" customFormat="1" ht="44.25">
      <c r="A7" s="381" t="s">
        <v>4</v>
      </c>
      <c r="B7" s="96" t="s">
        <v>4</v>
      </c>
      <c r="C7" s="22"/>
      <c r="D7" s="5" t="s">
        <v>4</v>
      </c>
      <c r="E7" s="22"/>
      <c r="F7" s="5" t="s">
        <v>4</v>
      </c>
      <c r="G7" s="23"/>
      <c r="H7" s="461" t="s">
        <v>4</v>
      </c>
      <c r="I7" s="22"/>
      <c r="J7" s="461" t="s">
        <v>4</v>
      </c>
      <c r="K7" s="22"/>
      <c r="L7" s="461" t="s">
        <v>4</v>
      </c>
      <c r="M7" s="382"/>
    </row>
    <row r="8" spans="1:17" s="11" customFormat="1" ht="44.25">
      <c r="A8" s="381" t="s">
        <v>4</v>
      </c>
      <c r="B8" s="9" t="s">
        <v>4</v>
      </c>
      <c r="C8" s="8"/>
      <c r="D8" s="9" t="s">
        <v>4</v>
      </c>
      <c r="E8" s="8"/>
      <c r="F8" s="9" t="s">
        <v>4</v>
      </c>
      <c r="G8" s="890"/>
      <c r="H8" s="461" t="s">
        <v>4</v>
      </c>
      <c r="I8" s="22"/>
      <c r="J8" s="461" t="s">
        <v>4</v>
      </c>
      <c r="K8" s="22"/>
      <c r="L8" s="461" t="s">
        <v>4</v>
      </c>
      <c r="M8" s="382"/>
    </row>
    <row r="9" spans="1:17" s="11" customFormat="1" ht="45">
      <c r="A9" s="385" t="s">
        <v>4</v>
      </c>
      <c r="B9" s="341" t="s">
        <v>4</v>
      </c>
      <c r="C9" s="342" t="s">
        <v>6</v>
      </c>
      <c r="D9" s="343" t="s">
        <v>4</v>
      </c>
      <c r="E9" s="342" t="s">
        <v>6</v>
      </c>
      <c r="F9" s="343" t="s">
        <v>4</v>
      </c>
      <c r="G9" s="344" t="s">
        <v>6</v>
      </c>
      <c r="H9" s="467" t="s">
        <v>4</v>
      </c>
      <c r="I9" s="387" t="s">
        <v>6</v>
      </c>
      <c r="J9" s="468" t="s">
        <v>4</v>
      </c>
      <c r="K9" s="387" t="s">
        <v>6</v>
      </c>
      <c r="L9" s="468" t="s">
        <v>4</v>
      </c>
      <c r="M9" s="390" t="s">
        <v>6</v>
      </c>
      <c r="N9" s="35"/>
    </row>
    <row r="10" spans="1:17" s="11" customFormat="1" ht="45">
      <c r="A10" s="391" t="s">
        <v>7</v>
      </c>
      <c r="B10" s="341" t="s">
        <v>8</v>
      </c>
      <c r="C10" s="342" t="s">
        <v>9</v>
      </c>
      <c r="D10" s="343" t="s">
        <v>10</v>
      </c>
      <c r="E10" s="342" t="s">
        <v>9</v>
      </c>
      <c r="F10" s="343" t="s">
        <v>9</v>
      </c>
      <c r="G10" s="344" t="s">
        <v>9</v>
      </c>
      <c r="H10" s="469" t="s">
        <v>8</v>
      </c>
      <c r="I10" s="38" t="s">
        <v>9</v>
      </c>
      <c r="J10" s="470" t="s">
        <v>10</v>
      </c>
      <c r="K10" s="38" t="s">
        <v>9</v>
      </c>
      <c r="L10" s="470" t="s">
        <v>9</v>
      </c>
      <c r="M10" s="392" t="s">
        <v>9</v>
      </c>
      <c r="N10" s="35"/>
    </row>
    <row r="11" spans="1:17" s="11" customFormat="1" ht="44.25">
      <c r="A11" s="393" t="s">
        <v>11</v>
      </c>
      <c r="B11" s="96" t="s">
        <v>4</v>
      </c>
      <c r="C11" s="345"/>
      <c r="D11" s="69" t="s">
        <v>4</v>
      </c>
      <c r="E11" s="345"/>
      <c r="F11" s="69" t="s">
        <v>4</v>
      </c>
      <c r="G11" s="346"/>
      <c r="H11" s="471" t="s">
        <v>4</v>
      </c>
      <c r="I11" s="395"/>
      <c r="J11" s="472" t="s">
        <v>4</v>
      </c>
      <c r="K11" s="395"/>
      <c r="L11" s="472" t="s">
        <v>4</v>
      </c>
      <c r="M11" s="398" t="s">
        <v>11</v>
      </c>
      <c r="N11" s="35"/>
    </row>
    <row r="12" spans="1:17" s="11" customFormat="1" ht="45">
      <c r="A12" s="383" t="s">
        <v>12</v>
      </c>
      <c r="B12" s="897" t="s">
        <v>4</v>
      </c>
      <c r="C12" s="47" t="s">
        <v>4</v>
      </c>
      <c r="D12" s="48"/>
      <c r="E12" s="49"/>
      <c r="F12" s="48"/>
      <c r="G12" s="50"/>
      <c r="H12" s="473"/>
      <c r="I12" s="49"/>
      <c r="J12" s="474"/>
      <c r="K12" s="49"/>
      <c r="L12" s="474"/>
      <c r="M12" s="399"/>
      <c r="N12" s="35"/>
    </row>
    <row r="13" spans="1:17" s="10" customFormat="1" ht="44.25">
      <c r="A13" s="400" t="s">
        <v>13</v>
      </c>
      <c r="B13" s="9">
        <v>11425472</v>
      </c>
      <c r="C13" s="52">
        <v>1</v>
      </c>
      <c r="D13" s="53">
        <v>0</v>
      </c>
      <c r="E13" s="54">
        <v>0</v>
      </c>
      <c r="F13" s="55">
        <v>11425472</v>
      </c>
      <c r="G13" s="56">
        <v>0.22180357273618087</v>
      </c>
      <c r="H13" s="463">
        <v>11494970</v>
      </c>
      <c r="I13" s="52">
        <v>1</v>
      </c>
      <c r="J13" s="475">
        <v>0</v>
      </c>
      <c r="K13" s="54">
        <v>0</v>
      </c>
      <c r="L13" s="476">
        <v>11494970</v>
      </c>
      <c r="M13" s="356">
        <v>0.2264781976977579</v>
      </c>
      <c r="N13" s="57"/>
    </row>
    <row r="14" spans="1:17" s="11" customFormat="1" ht="44.25">
      <c r="A14" s="381" t="s">
        <v>14</v>
      </c>
      <c r="B14" s="5">
        <v>0</v>
      </c>
      <c r="C14" s="563">
        <v>0</v>
      </c>
      <c r="D14" s="59">
        <v>0</v>
      </c>
      <c r="E14" s="579">
        <v>0</v>
      </c>
      <c r="F14" s="61">
        <v>0</v>
      </c>
      <c r="G14" s="581">
        <v>0</v>
      </c>
      <c r="H14" s="461">
        <v>0</v>
      </c>
      <c r="I14" s="369">
        <v>0</v>
      </c>
      <c r="J14" s="477">
        <v>0</v>
      </c>
      <c r="K14" s="401">
        <v>0</v>
      </c>
      <c r="L14" s="478">
        <v>0</v>
      </c>
      <c r="M14" s="404">
        <v>0</v>
      </c>
      <c r="N14" s="35"/>
    </row>
    <row r="15" spans="1:17" s="10" customFormat="1" ht="44.25">
      <c r="A15" s="428" t="s">
        <v>15</v>
      </c>
      <c r="B15" s="582">
        <v>1138729</v>
      </c>
      <c r="C15" s="632">
        <v>1</v>
      </c>
      <c r="D15" s="587">
        <v>0</v>
      </c>
      <c r="E15" s="584">
        <v>0</v>
      </c>
      <c r="F15" s="48">
        <v>1138729</v>
      </c>
      <c r="G15" s="585">
        <v>1</v>
      </c>
      <c r="H15" s="545">
        <v>636149</v>
      </c>
      <c r="I15" s="546">
        <v>1</v>
      </c>
      <c r="J15" s="547">
        <v>0</v>
      </c>
      <c r="K15" s="548">
        <v>0</v>
      </c>
      <c r="L15" s="476">
        <v>636149</v>
      </c>
      <c r="M15" s="549">
        <v>1.2533645497746491E-2</v>
      </c>
      <c r="N15" s="57"/>
    </row>
    <row r="16" spans="1:17" s="11" customFormat="1" ht="44.25">
      <c r="A16" s="410" t="s">
        <v>16</v>
      </c>
      <c r="B16" s="5">
        <v>9857</v>
      </c>
      <c r="C16" s="52">
        <v>1</v>
      </c>
      <c r="D16" s="59">
        <v>0</v>
      </c>
      <c r="E16" s="54">
        <v>0</v>
      </c>
      <c r="F16" s="69">
        <v>9857</v>
      </c>
      <c r="G16" s="56">
        <v>1.9135470433611273E-4</v>
      </c>
      <c r="H16" s="461">
        <v>0</v>
      </c>
      <c r="I16" s="52">
        <v>0</v>
      </c>
      <c r="J16" s="477">
        <v>0</v>
      </c>
      <c r="K16" s="54">
        <v>0</v>
      </c>
      <c r="L16" s="480">
        <v>0</v>
      </c>
      <c r="M16" s="356">
        <v>0</v>
      </c>
      <c r="N16" s="35"/>
    </row>
    <row r="17" spans="1:14" s="11" customFormat="1" ht="44.25">
      <c r="A17" s="411" t="s">
        <v>17</v>
      </c>
      <c r="B17" s="575">
        <v>628872</v>
      </c>
      <c r="C17" s="563">
        <v>1</v>
      </c>
      <c r="D17" s="587">
        <v>0</v>
      </c>
      <c r="E17" s="579">
        <v>0</v>
      </c>
      <c r="F17" s="577">
        <v>628872</v>
      </c>
      <c r="G17" s="581">
        <v>1.2208340836487764E-2</v>
      </c>
      <c r="H17" s="471">
        <v>636149</v>
      </c>
      <c r="I17" s="369">
        <v>1</v>
      </c>
      <c r="J17" s="481">
        <v>0</v>
      </c>
      <c r="K17" s="401">
        <v>0</v>
      </c>
      <c r="L17" s="472">
        <v>636149</v>
      </c>
      <c r="M17" s="404">
        <v>1.2533645497746491E-2</v>
      </c>
      <c r="N17" s="35"/>
    </row>
    <row r="18" spans="1:14" s="11" customFormat="1" ht="44.25">
      <c r="A18" s="411" t="s">
        <v>18</v>
      </c>
      <c r="B18" s="575">
        <v>0</v>
      </c>
      <c r="C18" s="563">
        <v>0</v>
      </c>
      <c r="D18" s="587">
        <v>0</v>
      </c>
      <c r="E18" s="579">
        <v>0</v>
      </c>
      <c r="F18" s="577">
        <v>0</v>
      </c>
      <c r="G18" s="581">
        <v>0</v>
      </c>
      <c r="H18" s="471">
        <v>0</v>
      </c>
      <c r="I18" s="369">
        <v>0</v>
      </c>
      <c r="J18" s="481">
        <v>0</v>
      </c>
      <c r="K18" s="401">
        <v>0</v>
      </c>
      <c r="L18" s="472">
        <v>0</v>
      </c>
      <c r="M18" s="404">
        <v>0</v>
      </c>
      <c r="N18" s="35"/>
    </row>
    <row r="19" spans="1:14" s="11" customFormat="1" ht="44.25">
      <c r="A19" s="411" t="s">
        <v>19</v>
      </c>
      <c r="B19" s="575">
        <v>0</v>
      </c>
      <c r="C19" s="563">
        <v>0</v>
      </c>
      <c r="D19" s="587">
        <v>0</v>
      </c>
      <c r="E19" s="579">
        <v>0</v>
      </c>
      <c r="F19" s="577">
        <v>0</v>
      </c>
      <c r="G19" s="581">
        <v>0</v>
      </c>
      <c r="H19" s="471">
        <v>0</v>
      </c>
      <c r="I19" s="369">
        <v>0</v>
      </c>
      <c r="J19" s="481">
        <v>0</v>
      </c>
      <c r="K19" s="401">
        <v>0</v>
      </c>
      <c r="L19" s="472">
        <v>0</v>
      </c>
      <c r="M19" s="404">
        <v>0</v>
      </c>
      <c r="N19" s="35"/>
    </row>
    <row r="20" spans="1:14" s="11" customFormat="1" ht="44.25">
      <c r="A20" s="411" t="s">
        <v>20</v>
      </c>
      <c r="B20" s="575">
        <v>0</v>
      </c>
      <c r="C20" s="563">
        <v>0</v>
      </c>
      <c r="D20" s="587">
        <v>0</v>
      </c>
      <c r="E20" s="579">
        <v>0</v>
      </c>
      <c r="F20" s="577">
        <v>0</v>
      </c>
      <c r="G20" s="581">
        <v>0</v>
      </c>
      <c r="H20" s="471">
        <v>0</v>
      </c>
      <c r="I20" s="369">
        <v>0</v>
      </c>
      <c r="J20" s="481">
        <v>0</v>
      </c>
      <c r="K20" s="401">
        <v>0</v>
      </c>
      <c r="L20" s="472">
        <v>0</v>
      </c>
      <c r="M20" s="404">
        <v>0</v>
      </c>
      <c r="N20" s="35"/>
    </row>
    <row r="21" spans="1:14" s="11" customFormat="1" ht="44.25">
      <c r="A21" s="411" t="s">
        <v>21</v>
      </c>
      <c r="B21" s="575">
        <v>0</v>
      </c>
      <c r="C21" s="563">
        <v>0</v>
      </c>
      <c r="D21" s="587">
        <v>0</v>
      </c>
      <c r="E21" s="579">
        <v>0</v>
      </c>
      <c r="F21" s="577">
        <v>0</v>
      </c>
      <c r="G21" s="581">
        <v>0</v>
      </c>
      <c r="H21" s="471">
        <v>0</v>
      </c>
      <c r="I21" s="369">
        <v>0</v>
      </c>
      <c r="J21" s="481">
        <v>0</v>
      </c>
      <c r="K21" s="401">
        <v>0</v>
      </c>
      <c r="L21" s="472">
        <v>0</v>
      </c>
      <c r="M21" s="404">
        <v>0</v>
      </c>
      <c r="N21" s="35"/>
    </row>
    <row r="22" spans="1:14" s="11" customFormat="1" ht="44.25">
      <c r="A22" s="411" t="s">
        <v>22</v>
      </c>
      <c r="B22" s="575">
        <v>0</v>
      </c>
      <c r="C22" s="563">
        <v>0</v>
      </c>
      <c r="D22" s="587">
        <v>0</v>
      </c>
      <c r="E22" s="579">
        <v>0</v>
      </c>
      <c r="F22" s="577">
        <v>0</v>
      </c>
      <c r="G22" s="581">
        <v>0</v>
      </c>
      <c r="H22" s="471">
        <v>0</v>
      </c>
      <c r="I22" s="369">
        <v>0</v>
      </c>
      <c r="J22" s="481">
        <v>0</v>
      </c>
      <c r="K22" s="401">
        <v>0</v>
      </c>
      <c r="L22" s="472">
        <v>0</v>
      </c>
      <c r="M22" s="404">
        <v>0</v>
      </c>
      <c r="N22" s="35"/>
    </row>
    <row r="23" spans="1:14" s="11" customFormat="1" ht="44.25">
      <c r="A23" s="411" t="s">
        <v>23</v>
      </c>
      <c r="B23" s="575">
        <v>0</v>
      </c>
      <c r="C23" s="563">
        <v>0</v>
      </c>
      <c r="D23" s="587">
        <v>0</v>
      </c>
      <c r="E23" s="579">
        <v>0</v>
      </c>
      <c r="F23" s="577">
        <v>0</v>
      </c>
      <c r="G23" s="581">
        <v>0</v>
      </c>
      <c r="H23" s="471">
        <v>0</v>
      </c>
      <c r="I23" s="369">
        <v>0</v>
      </c>
      <c r="J23" s="481">
        <v>0</v>
      </c>
      <c r="K23" s="401">
        <v>0</v>
      </c>
      <c r="L23" s="472">
        <v>0</v>
      </c>
      <c r="M23" s="404">
        <v>0</v>
      </c>
      <c r="N23" s="35"/>
    </row>
    <row r="24" spans="1:14" s="11" customFormat="1" ht="44.25">
      <c r="A24" s="411" t="s">
        <v>24</v>
      </c>
      <c r="B24" s="575">
        <v>0</v>
      </c>
      <c r="C24" s="563">
        <v>0</v>
      </c>
      <c r="D24" s="587">
        <v>0</v>
      </c>
      <c r="E24" s="579">
        <v>0</v>
      </c>
      <c r="F24" s="577">
        <v>0</v>
      </c>
      <c r="G24" s="581">
        <v>0</v>
      </c>
      <c r="H24" s="471">
        <v>0</v>
      </c>
      <c r="I24" s="369">
        <v>0</v>
      </c>
      <c r="J24" s="481">
        <v>0</v>
      </c>
      <c r="K24" s="401">
        <v>0</v>
      </c>
      <c r="L24" s="472">
        <v>0</v>
      </c>
      <c r="M24" s="404">
        <v>0</v>
      </c>
      <c r="N24" s="35"/>
    </row>
    <row r="25" spans="1:14" s="11" customFormat="1" ht="44.25">
      <c r="A25" s="411" t="s">
        <v>25</v>
      </c>
      <c r="B25" s="575">
        <v>0</v>
      </c>
      <c r="C25" s="563">
        <v>0</v>
      </c>
      <c r="D25" s="587">
        <v>0</v>
      </c>
      <c r="E25" s="579">
        <v>0</v>
      </c>
      <c r="F25" s="577">
        <v>0</v>
      </c>
      <c r="G25" s="581">
        <v>0</v>
      </c>
      <c r="H25" s="471">
        <v>0</v>
      </c>
      <c r="I25" s="369">
        <v>0</v>
      </c>
      <c r="J25" s="481">
        <v>0</v>
      </c>
      <c r="K25" s="401">
        <v>0</v>
      </c>
      <c r="L25" s="472">
        <v>0</v>
      </c>
      <c r="M25" s="404">
        <v>0</v>
      </c>
      <c r="N25" s="35"/>
    </row>
    <row r="26" spans="1:14" s="11" customFormat="1" ht="44.25">
      <c r="A26" s="411" t="s">
        <v>26</v>
      </c>
      <c r="B26" s="575">
        <v>0</v>
      </c>
      <c r="C26" s="563">
        <v>0</v>
      </c>
      <c r="D26" s="587">
        <v>0</v>
      </c>
      <c r="E26" s="579">
        <v>0</v>
      </c>
      <c r="F26" s="577">
        <v>0</v>
      </c>
      <c r="G26" s="581">
        <v>0</v>
      </c>
      <c r="H26" s="471">
        <v>0</v>
      </c>
      <c r="I26" s="369">
        <v>0</v>
      </c>
      <c r="J26" s="481">
        <v>0</v>
      </c>
      <c r="K26" s="401">
        <v>0</v>
      </c>
      <c r="L26" s="472">
        <v>0</v>
      </c>
      <c r="M26" s="404">
        <v>0</v>
      </c>
      <c r="N26" s="35"/>
    </row>
    <row r="27" spans="1:14" s="11" customFormat="1" ht="44.25">
      <c r="A27" s="411" t="s">
        <v>27</v>
      </c>
      <c r="B27" s="575">
        <v>0</v>
      </c>
      <c r="C27" s="563">
        <v>0</v>
      </c>
      <c r="D27" s="587">
        <v>0</v>
      </c>
      <c r="E27" s="579">
        <v>0</v>
      </c>
      <c r="F27" s="577">
        <v>0</v>
      </c>
      <c r="G27" s="581">
        <v>0</v>
      </c>
      <c r="H27" s="471">
        <v>0</v>
      </c>
      <c r="I27" s="369">
        <v>0</v>
      </c>
      <c r="J27" s="481">
        <v>0</v>
      </c>
      <c r="K27" s="401">
        <v>0</v>
      </c>
      <c r="L27" s="472">
        <v>0</v>
      </c>
      <c r="M27" s="404">
        <v>0</v>
      </c>
      <c r="N27" s="35"/>
    </row>
    <row r="28" spans="1:14" s="11" customFormat="1" ht="44.25">
      <c r="A28" s="413" t="s">
        <v>28</v>
      </c>
      <c r="B28" s="575">
        <v>0</v>
      </c>
      <c r="C28" s="563">
        <v>0</v>
      </c>
      <c r="D28" s="587">
        <v>0</v>
      </c>
      <c r="E28" s="579">
        <v>0</v>
      </c>
      <c r="F28" s="577">
        <v>0</v>
      </c>
      <c r="G28" s="581">
        <v>0</v>
      </c>
      <c r="H28" s="471">
        <v>0</v>
      </c>
      <c r="I28" s="369">
        <v>0</v>
      </c>
      <c r="J28" s="481">
        <v>0</v>
      </c>
      <c r="K28" s="401">
        <v>0</v>
      </c>
      <c r="L28" s="472">
        <v>0</v>
      </c>
      <c r="M28" s="404">
        <v>0</v>
      </c>
      <c r="N28" s="35"/>
    </row>
    <row r="29" spans="1:14" s="11" customFormat="1" ht="44.25">
      <c r="A29" s="413" t="s">
        <v>29</v>
      </c>
      <c r="B29" s="891">
        <v>0</v>
      </c>
      <c r="C29" s="892">
        <v>0</v>
      </c>
      <c r="D29" s="893">
        <v>0</v>
      </c>
      <c r="E29" s="894">
        <v>0</v>
      </c>
      <c r="F29" s="895">
        <v>0</v>
      </c>
      <c r="G29" s="896">
        <v>0</v>
      </c>
      <c r="H29" s="471">
        <v>0</v>
      </c>
      <c r="I29" s="369">
        <v>0</v>
      </c>
      <c r="J29" s="481">
        <v>0</v>
      </c>
      <c r="K29" s="401">
        <v>0</v>
      </c>
      <c r="L29" s="472">
        <v>0</v>
      </c>
      <c r="M29" s="404">
        <v>0</v>
      </c>
      <c r="N29" s="35"/>
    </row>
    <row r="30" spans="1:14" s="11" customFormat="1" ht="44.25">
      <c r="A30" s="413" t="s">
        <v>30</v>
      </c>
      <c r="B30" s="5">
        <v>0</v>
      </c>
      <c r="C30" s="52">
        <v>0</v>
      </c>
      <c r="D30" s="59">
        <v>0</v>
      </c>
      <c r="E30" s="54">
        <v>0</v>
      </c>
      <c r="F30" s="69">
        <v>0</v>
      </c>
      <c r="G30" s="56">
        <v>0</v>
      </c>
      <c r="H30" s="471">
        <v>0</v>
      </c>
      <c r="I30" s="369">
        <v>0</v>
      </c>
      <c r="J30" s="481">
        <v>0</v>
      </c>
      <c r="K30" s="401">
        <v>0</v>
      </c>
      <c r="L30" s="472">
        <v>0</v>
      </c>
      <c r="M30" s="404">
        <v>0</v>
      </c>
      <c r="N30" s="35"/>
    </row>
    <row r="31" spans="1:14" s="11" customFormat="1" ht="44.25">
      <c r="A31" s="413" t="s">
        <v>31</v>
      </c>
      <c r="B31" s="575">
        <v>0</v>
      </c>
      <c r="C31" s="563">
        <v>0</v>
      </c>
      <c r="D31" s="587">
        <v>0</v>
      </c>
      <c r="E31" s="579">
        <v>0</v>
      </c>
      <c r="F31" s="577">
        <v>0</v>
      </c>
      <c r="G31" s="581">
        <v>0</v>
      </c>
      <c r="H31" s="471">
        <v>0</v>
      </c>
      <c r="I31" s="369">
        <v>0</v>
      </c>
      <c r="J31" s="481">
        <v>0</v>
      </c>
      <c r="K31" s="401">
        <v>0</v>
      </c>
      <c r="L31" s="472">
        <v>0</v>
      </c>
      <c r="M31" s="404">
        <v>0</v>
      </c>
      <c r="N31" s="35"/>
    </row>
    <row r="32" spans="1:14" s="11" customFormat="1" ht="44.25">
      <c r="A32" s="413" t="s">
        <v>32</v>
      </c>
      <c r="B32" s="575">
        <v>0</v>
      </c>
      <c r="C32" s="563">
        <v>0</v>
      </c>
      <c r="D32" s="587">
        <v>0</v>
      </c>
      <c r="E32" s="579">
        <v>0</v>
      </c>
      <c r="F32" s="577">
        <v>0</v>
      </c>
      <c r="G32" s="581">
        <v>0</v>
      </c>
      <c r="H32" s="471">
        <v>0</v>
      </c>
      <c r="I32" s="369">
        <v>0</v>
      </c>
      <c r="J32" s="481">
        <v>0</v>
      </c>
      <c r="K32" s="401">
        <v>0</v>
      </c>
      <c r="L32" s="472">
        <v>0</v>
      </c>
      <c r="M32" s="404">
        <v>0</v>
      </c>
      <c r="N32" s="35"/>
    </row>
    <row r="33" spans="1:14" s="11" customFormat="1" ht="44.25">
      <c r="A33" s="413" t="s">
        <v>33</v>
      </c>
      <c r="B33" s="575">
        <v>500000</v>
      </c>
      <c r="C33" s="563">
        <v>1</v>
      </c>
      <c r="D33" s="587">
        <v>0</v>
      </c>
      <c r="E33" s="579">
        <v>0</v>
      </c>
      <c r="F33" s="577">
        <v>500000</v>
      </c>
      <c r="G33" s="581">
        <v>9.7065387205089153E-3</v>
      </c>
      <c r="H33" s="471">
        <v>0</v>
      </c>
      <c r="I33" s="369">
        <v>0</v>
      </c>
      <c r="J33" s="481">
        <v>0</v>
      </c>
      <c r="K33" s="401">
        <v>0</v>
      </c>
      <c r="L33" s="472">
        <v>0</v>
      </c>
      <c r="M33" s="404">
        <v>0</v>
      </c>
      <c r="N33" s="35"/>
    </row>
    <row r="34" spans="1:14" s="11" customFormat="1" ht="45">
      <c r="A34" s="414" t="s">
        <v>34</v>
      </c>
      <c r="B34" s="590"/>
      <c r="C34" s="591" t="s">
        <v>4</v>
      </c>
      <c r="D34" s="587"/>
      <c r="E34" s="592" t="s">
        <v>4</v>
      </c>
      <c r="F34" s="577"/>
      <c r="G34" s="593" t="s">
        <v>4</v>
      </c>
      <c r="H34" s="492" t="s">
        <v>4</v>
      </c>
      <c r="I34" s="416" t="s">
        <v>4</v>
      </c>
      <c r="J34" s="481"/>
      <c r="K34" s="417" t="s">
        <v>4</v>
      </c>
      <c r="L34" s="472"/>
      <c r="M34" s="419" t="s">
        <v>4</v>
      </c>
      <c r="N34" s="35"/>
    </row>
    <row r="35" spans="1:14" s="11" customFormat="1" ht="44.25">
      <c r="A35" s="410" t="s">
        <v>35</v>
      </c>
      <c r="B35" s="575">
        <v>0</v>
      </c>
      <c r="C35" s="563">
        <v>0</v>
      </c>
      <c r="D35" s="587">
        <v>0</v>
      </c>
      <c r="E35" s="579">
        <v>0</v>
      </c>
      <c r="F35" s="577">
        <v>0</v>
      </c>
      <c r="G35" s="581">
        <v>0</v>
      </c>
      <c r="H35" s="471">
        <v>0</v>
      </c>
      <c r="I35" s="369">
        <v>0</v>
      </c>
      <c r="J35" s="481">
        <v>0</v>
      </c>
      <c r="K35" s="401">
        <v>0</v>
      </c>
      <c r="L35" s="472">
        <v>0</v>
      </c>
      <c r="M35" s="404">
        <v>0</v>
      </c>
      <c r="N35" s="35"/>
    </row>
    <row r="36" spans="1:14" s="11" customFormat="1" ht="45">
      <c r="A36" s="414" t="s">
        <v>36</v>
      </c>
      <c r="B36" s="590"/>
      <c r="C36" s="591" t="s">
        <v>4</v>
      </c>
      <c r="D36" s="587"/>
      <c r="E36" s="592" t="s">
        <v>4</v>
      </c>
      <c r="F36" s="577"/>
      <c r="G36" s="593" t="s">
        <v>4</v>
      </c>
      <c r="H36" s="492"/>
      <c r="I36" s="416" t="s">
        <v>4</v>
      </c>
      <c r="J36" s="481"/>
      <c r="K36" s="417" t="s">
        <v>4</v>
      </c>
      <c r="L36" s="472"/>
      <c r="M36" s="419" t="s">
        <v>4</v>
      </c>
      <c r="N36" s="35"/>
    </row>
    <row r="37" spans="1:14" s="11" customFormat="1" ht="44.25">
      <c r="A37" s="411" t="s">
        <v>35</v>
      </c>
      <c r="B37" s="594">
        <v>0</v>
      </c>
      <c r="C37" s="563">
        <v>0</v>
      </c>
      <c r="D37" s="595">
        <v>0</v>
      </c>
      <c r="E37" s="579">
        <v>0</v>
      </c>
      <c r="F37" s="596">
        <v>0</v>
      </c>
      <c r="G37" s="581">
        <v>0</v>
      </c>
      <c r="H37" s="493">
        <v>0</v>
      </c>
      <c r="I37" s="369">
        <v>0</v>
      </c>
      <c r="J37" s="494">
        <v>0</v>
      </c>
      <c r="K37" s="401">
        <v>0</v>
      </c>
      <c r="L37" s="495">
        <v>0</v>
      </c>
      <c r="M37" s="404">
        <v>0</v>
      </c>
      <c r="N37" s="35"/>
    </row>
    <row r="38" spans="1:14" s="11" customFormat="1" ht="44.25">
      <c r="A38" s="411" t="s">
        <v>76</v>
      </c>
      <c r="B38" s="594"/>
      <c r="C38" s="563" t="s">
        <v>11</v>
      </c>
      <c r="D38" s="595"/>
      <c r="E38" s="579" t="s">
        <v>11</v>
      </c>
      <c r="F38" s="577">
        <v>0</v>
      </c>
      <c r="G38" s="581">
        <v>0</v>
      </c>
      <c r="H38" s="493"/>
      <c r="I38" s="369" t="s">
        <v>11</v>
      </c>
      <c r="J38" s="494"/>
      <c r="K38" s="401" t="s">
        <v>11</v>
      </c>
      <c r="L38" s="472">
        <v>0</v>
      </c>
      <c r="M38" s="404">
        <v>0</v>
      </c>
      <c r="N38" s="35"/>
    </row>
    <row r="39" spans="1:14" s="85" customFormat="1" ht="45">
      <c r="A39" s="414" t="s">
        <v>37</v>
      </c>
      <c r="B39" s="597">
        <v>12564201</v>
      </c>
      <c r="C39" s="567">
        <v>1</v>
      </c>
      <c r="D39" s="597">
        <v>0</v>
      </c>
      <c r="E39" s="599">
        <v>0</v>
      </c>
      <c r="F39" s="597">
        <v>12564201</v>
      </c>
      <c r="G39" s="598">
        <v>0.24390980699751366</v>
      </c>
      <c r="H39" s="496">
        <v>12131119</v>
      </c>
      <c r="I39" s="372">
        <v>1</v>
      </c>
      <c r="J39" s="496">
        <v>0</v>
      </c>
      <c r="K39" s="425">
        <v>0</v>
      </c>
      <c r="L39" s="496">
        <v>12131119</v>
      </c>
      <c r="M39" s="426">
        <v>0.23901184319550439</v>
      </c>
      <c r="N39" s="84"/>
    </row>
    <row r="40" spans="1:14" s="11" customFormat="1" ht="45">
      <c r="A40" s="427" t="s">
        <v>38</v>
      </c>
      <c r="B40" s="582"/>
      <c r="C40" s="591" t="s">
        <v>4</v>
      </c>
      <c r="D40" s="587"/>
      <c r="E40" s="592" t="s">
        <v>4</v>
      </c>
      <c r="F40" s="577"/>
      <c r="G40" s="593" t="s">
        <v>4</v>
      </c>
      <c r="H40" s="479"/>
      <c r="I40" s="416" t="s">
        <v>4</v>
      </c>
      <c r="J40" s="481"/>
      <c r="K40" s="417" t="s">
        <v>4</v>
      </c>
      <c r="L40" s="472"/>
      <c r="M40" s="419" t="s">
        <v>4</v>
      </c>
      <c r="N40" s="35"/>
    </row>
    <row r="41" spans="1:14" s="11" customFormat="1" ht="44.25">
      <c r="A41" s="381" t="s">
        <v>39</v>
      </c>
      <c r="B41" s="46">
        <v>0</v>
      </c>
      <c r="C41" s="52">
        <v>0</v>
      </c>
      <c r="D41" s="87">
        <v>0</v>
      </c>
      <c r="E41" s="54">
        <v>0</v>
      </c>
      <c r="F41" s="48">
        <v>0</v>
      </c>
      <c r="G41" s="56">
        <v>0</v>
      </c>
      <c r="H41" s="473">
        <v>0</v>
      </c>
      <c r="I41" s="52">
        <v>0</v>
      </c>
      <c r="J41" s="497">
        <v>0</v>
      </c>
      <c r="K41" s="54">
        <v>0</v>
      </c>
      <c r="L41" s="474">
        <v>0</v>
      </c>
      <c r="M41" s="356">
        <v>0</v>
      </c>
      <c r="N41" s="35"/>
    </row>
    <row r="42" spans="1:14" s="11" customFormat="1" ht="44.25">
      <c r="A42" s="428" t="s">
        <v>40</v>
      </c>
      <c r="B42" s="575">
        <v>0</v>
      </c>
      <c r="C42" s="563">
        <v>0</v>
      </c>
      <c r="D42" s="587">
        <v>0</v>
      </c>
      <c r="E42" s="579">
        <v>0</v>
      </c>
      <c r="F42" s="577">
        <v>0</v>
      </c>
      <c r="G42" s="581">
        <v>0</v>
      </c>
      <c r="H42" s="471">
        <v>0</v>
      </c>
      <c r="I42" s="369">
        <v>0</v>
      </c>
      <c r="J42" s="481">
        <v>0</v>
      </c>
      <c r="K42" s="401">
        <v>0</v>
      </c>
      <c r="L42" s="472">
        <v>0</v>
      </c>
      <c r="M42" s="404">
        <v>0</v>
      </c>
      <c r="N42" s="35"/>
    </row>
    <row r="43" spans="1:14" s="11" customFormat="1" ht="44.25">
      <c r="A43" s="429" t="s">
        <v>41</v>
      </c>
      <c r="B43" s="575">
        <v>0</v>
      </c>
      <c r="C43" s="563">
        <v>0</v>
      </c>
      <c r="D43" s="587">
        <v>0</v>
      </c>
      <c r="E43" s="579">
        <v>0</v>
      </c>
      <c r="F43" s="596">
        <v>0</v>
      </c>
      <c r="G43" s="581">
        <v>0</v>
      </c>
      <c r="H43" s="471">
        <v>0</v>
      </c>
      <c r="I43" s="369">
        <v>0</v>
      </c>
      <c r="J43" s="481">
        <v>0</v>
      </c>
      <c r="K43" s="401">
        <v>0</v>
      </c>
      <c r="L43" s="495">
        <v>0</v>
      </c>
      <c r="M43" s="404">
        <v>0</v>
      </c>
      <c r="N43" s="35"/>
    </row>
    <row r="44" spans="1:14" s="11" customFormat="1" ht="44.25">
      <c r="A44" s="393" t="s">
        <v>42</v>
      </c>
      <c r="B44" s="575">
        <v>0</v>
      </c>
      <c r="C44" s="563">
        <v>0</v>
      </c>
      <c r="D44" s="587">
        <v>0</v>
      </c>
      <c r="E44" s="579">
        <v>0</v>
      </c>
      <c r="F44" s="596">
        <v>0</v>
      </c>
      <c r="G44" s="581">
        <v>0</v>
      </c>
      <c r="H44" s="471">
        <v>0</v>
      </c>
      <c r="I44" s="369">
        <v>0</v>
      </c>
      <c r="J44" s="481">
        <v>0</v>
      </c>
      <c r="K44" s="401">
        <v>0</v>
      </c>
      <c r="L44" s="495">
        <v>0</v>
      </c>
      <c r="M44" s="404">
        <v>0</v>
      </c>
      <c r="N44" s="35"/>
    </row>
    <row r="45" spans="1:14" s="11" customFormat="1" ht="44.25">
      <c r="A45" s="428" t="s">
        <v>43</v>
      </c>
      <c r="B45" s="575">
        <v>0</v>
      </c>
      <c r="C45" s="563">
        <v>0</v>
      </c>
      <c r="D45" s="587">
        <v>0</v>
      </c>
      <c r="E45" s="579">
        <v>0</v>
      </c>
      <c r="F45" s="596">
        <v>0</v>
      </c>
      <c r="G45" s="581">
        <v>0</v>
      </c>
      <c r="H45" s="471">
        <v>0</v>
      </c>
      <c r="I45" s="369">
        <v>0</v>
      </c>
      <c r="J45" s="481">
        <v>0</v>
      </c>
      <c r="K45" s="401">
        <v>0</v>
      </c>
      <c r="L45" s="495">
        <v>0</v>
      </c>
      <c r="M45" s="404">
        <v>0</v>
      </c>
      <c r="N45" s="35"/>
    </row>
    <row r="46" spans="1:14" s="85" customFormat="1" ht="45">
      <c r="A46" s="427" t="s">
        <v>44</v>
      </c>
      <c r="B46" s="602">
        <v>0</v>
      </c>
      <c r="C46" s="567">
        <v>0</v>
      </c>
      <c r="D46" s="603">
        <v>0</v>
      </c>
      <c r="E46" s="599">
        <v>0</v>
      </c>
      <c r="F46" s="604">
        <v>0</v>
      </c>
      <c r="G46" s="598">
        <v>0</v>
      </c>
      <c r="H46" s="498">
        <v>0</v>
      </c>
      <c r="I46" s="372">
        <v>0</v>
      </c>
      <c r="J46" s="499">
        <v>0</v>
      </c>
      <c r="K46" s="425">
        <v>0</v>
      </c>
      <c r="L46" s="500">
        <v>0</v>
      </c>
      <c r="M46" s="426">
        <v>0</v>
      </c>
      <c r="N46" s="84"/>
    </row>
    <row r="47" spans="1:14" s="85" customFormat="1" ht="45">
      <c r="A47" s="433" t="s">
        <v>45</v>
      </c>
      <c r="B47" s="606">
        <v>4409204</v>
      </c>
      <c r="C47" s="567">
        <v>1</v>
      </c>
      <c r="D47" s="606">
        <v>0</v>
      </c>
      <c r="E47" s="599">
        <v>0</v>
      </c>
      <c r="F47" s="608">
        <v>4409204</v>
      </c>
      <c r="G47" s="598">
        <v>8.5596218705245572E-2</v>
      </c>
      <c r="H47" s="501">
        <v>0</v>
      </c>
      <c r="I47" s="372">
        <v>0</v>
      </c>
      <c r="J47" s="501">
        <v>0</v>
      </c>
      <c r="K47" s="425">
        <v>0</v>
      </c>
      <c r="L47" s="503">
        <v>0</v>
      </c>
      <c r="M47" s="426">
        <v>0</v>
      </c>
      <c r="N47" s="84"/>
    </row>
    <row r="48" spans="1:14" s="11" customFormat="1" ht="45">
      <c r="A48" s="383" t="s">
        <v>46</v>
      </c>
      <c r="B48" s="96"/>
      <c r="C48" s="97" t="s">
        <v>4</v>
      </c>
      <c r="D48" s="59"/>
      <c r="E48" s="98" t="s">
        <v>4</v>
      </c>
      <c r="F48" s="48"/>
      <c r="G48" s="99" t="s">
        <v>4</v>
      </c>
      <c r="H48" s="504"/>
      <c r="I48" s="97" t="s">
        <v>4</v>
      </c>
      <c r="J48" s="477"/>
      <c r="K48" s="98" t="s">
        <v>4</v>
      </c>
      <c r="L48" s="474"/>
      <c r="M48" s="437" t="s">
        <v>4</v>
      </c>
      <c r="N48" s="35"/>
    </row>
    <row r="49" spans="1:14" s="11" customFormat="1" ht="44.25">
      <c r="A49" s="381" t="s">
        <v>47</v>
      </c>
      <c r="B49" s="96">
        <v>11602135</v>
      </c>
      <c r="C49" s="52">
        <v>1</v>
      </c>
      <c r="D49" s="59">
        <v>0</v>
      </c>
      <c r="E49" s="54">
        <v>0</v>
      </c>
      <c r="F49" s="100">
        <v>11602135</v>
      </c>
      <c r="G49" s="56">
        <v>0.22523314523614338</v>
      </c>
      <c r="H49" s="504">
        <v>13942140</v>
      </c>
      <c r="I49" s="52">
        <v>1</v>
      </c>
      <c r="J49" s="477">
        <v>0</v>
      </c>
      <c r="K49" s="54">
        <v>0</v>
      </c>
      <c r="L49" s="505">
        <v>13942140</v>
      </c>
      <c r="M49" s="356">
        <v>0.2746932562024797</v>
      </c>
      <c r="N49" s="35"/>
    </row>
    <row r="50" spans="1:14" s="11" customFormat="1" ht="44.25">
      <c r="A50" s="393" t="s">
        <v>48</v>
      </c>
      <c r="B50" s="582">
        <v>1421566</v>
      </c>
      <c r="C50" s="563">
        <v>1</v>
      </c>
      <c r="D50" s="587">
        <v>0</v>
      </c>
      <c r="E50" s="579">
        <v>0</v>
      </c>
      <c r="F50" s="609">
        <v>1421566</v>
      </c>
      <c r="G50" s="581">
        <v>2.7596970845517953E-2</v>
      </c>
      <c r="H50" s="479">
        <v>1634800</v>
      </c>
      <c r="I50" s="369">
        <v>1</v>
      </c>
      <c r="J50" s="481">
        <v>0</v>
      </c>
      <c r="K50" s="401">
        <v>0</v>
      </c>
      <c r="L50" s="506">
        <v>1634800</v>
      </c>
      <c r="M50" s="404">
        <v>3.2209440963855897E-2</v>
      </c>
      <c r="N50" s="35"/>
    </row>
    <row r="51" spans="1:14" s="11" customFormat="1" ht="44.25">
      <c r="A51" s="439" t="s">
        <v>49</v>
      </c>
      <c r="B51" s="440">
        <v>843354</v>
      </c>
      <c r="C51" s="563">
        <v>1</v>
      </c>
      <c r="D51" s="441">
        <v>0</v>
      </c>
      <c r="E51" s="579">
        <v>0</v>
      </c>
      <c r="F51" s="442">
        <v>843354</v>
      </c>
      <c r="G51" s="581">
        <v>1.6372096512192149E-2</v>
      </c>
      <c r="H51" s="507">
        <v>839000</v>
      </c>
      <c r="I51" s="369">
        <v>1</v>
      </c>
      <c r="J51" s="508">
        <v>0</v>
      </c>
      <c r="K51" s="401">
        <v>0</v>
      </c>
      <c r="L51" s="509">
        <v>839000</v>
      </c>
      <c r="M51" s="404">
        <v>1.6530291759649558E-2</v>
      </c>
      <c r="N51" s="35"/>
    </row>
    <row r="52" spans="1:14" s="11" customFormat="1" ht="44.25">
      <c r="A52" s="439" t="s">
        <v>50</v>
      </c>
      <c r="B52" s="440">
        <v>347433</v>
      </c>
      <c r="C52" s="563">
        <v>1</v>
      </c>
      <c r="D52" s="441">
        <v>0</v>
      </c>
      <c r="E52" s="579">
        <v>0</v>
      </c>
      <c r="F52" s="442">
        <v>347433</v>
      </c>
      <c r="G52" s="581">
        <v>6.7447437345651475E-3</v>
      </c>
      <c r="H52" s="507">
        <v>340000</v>
      </c>
      <c r="I52" s="369">
        <v>1</v>
      </c>
      <c r="J52" s="508">
        <v>0</v>
      </c>
      <c r="K52" s="401">
        <v>0</v>
      </c>
      <c r="L52" s="509">
        <v>340000</v>
      </c>
      <c r="M52" s="404">
        <v>6.6988071493216325E-3</v>
      </c>
      <c r="N52" s="35"/>
    </row>
    <row r="53" spans="1:14" s="11" customFormat="1" ht="44.25">
      <c r="A53" s="393" t="s">
        <v>51</v>
      </c>
      <c r="B53" s="582">
        <v>419789</v>
      </c>
      <c r="C53" s="563">
        <v>0.14122531477955927</v>
      </c>
      <c r="D53" s="587">
        <v>2552688</v>
      </c>
      <c r="E53" s="579">
        <v>5.5169397017505943</v>
      </c>
      <c r="F53" s="609">
        <v>2972477</v>
      </c>
      <c r="G53" s="581">
        <v>5.7704926192644355E-2</v>
      </c>
      <c r="H53" s="479">
        <v>462700</v>
      </c>
      <c r="I53" s="369">
        <v>0.16000199181213062</v>
      </c>
      <c r="J53" s="481">
        <v>2429139</v>
      </c>
      <c r="K53" s="401">
        <v>0.8399980081878694</v>
      </c>
      <c r="L53" s="506">
        <v>2891839</v>
      </c>
      <c r="M53" s="404">
        <v>5.697609343496212E-2</v>
      </c>
      <c r="N53" s="35"/>
    </row>
    <row r="54" spans="1:14" s="85" customFormat="1" ht="45">
      <c r="A54" s="433" t="s">
        <v>52</v>
      </c>
      <c r="B54" s="614">
        <v>14634277</v>
      </c>
      <c r="C54" s="567">
        <v>0.85147534774173339</v>
      </c>
      <c r="D54" s="603">
        <v>2552688</v>
      </c>
      <c r="E54" s="599">
        <v>0.14825142984579504</v>
      </c>
      <c r="F54" s="615">
        <v>17186965</v>
      </c>
      <c r="G54" s="598">
        <v>0.33365188252106298</v>
      </c>
      <c r="H54" s="510">
        <v>17218640</v>
      </c>
      <c r="I54" s="372">
        <v>0.87636572052240613</v>
      </c>
      <c r="J54" s="499">
        <v>2429139</v>
      </c>
      <c r="K54" s="425">
        <v>0.12363427947759388</v>
      </c>
      <c r="L54" s="511">
        <v>19647779</v>
      </c>
      <c r="M54" s="426">
        <v>0.38710788951026892</v>
      </c>
      <c r="N54" s="84"/>
    </row>
    <row r="55" spans="1:14" s="11" customFormat="1" ht="44.25">
      <c r="A55" s="400" t="s">
        <v>53</v>
      </c>
      <c r="B55" s="616">
        <v>0</v>
      </c>
      <c r="C55" s="563">
        <v>0</v>
      </c>
      <c r="D55" s="617">
        <v>0</v>
      </c>
      <c r="E55" s="579">
        <v>0</v>
      </c>
      <c r="F55" s="618">
        <v>0</v>
      </c>
      <c r="G55" s="581">
        <v>0</v>
      </c>
      <c r="H55" s="512">
        <v>0</v>
      </c>
      <c r="I55" s="369">
        <v>0</v>
      </c>
      <c r="J55" s="513">
        <v>0</v>
      </c>
      <c r="K55" s="401">
        <v>0</v>
      </c>
      <c r="L55" s="514">
        <v>0</v>
      </c>
      <c r="M55" s="404">
        <v>0</v>
      </c>
      <c r="N55" s="35"/>
    </row>
    <row r="56" spans="1:14" s="11" customFormat="1" ht="44.25">
      <c r="A56" s="448" t="s">
        <v>54</v>
      </c>
      <c r="B56" s="575">
        <v>0</v>
      </c>
      <c r="C56" s="563">
        <v>0</v>
      </c>
      <c r="D56" s="587">
        <v>0</v>
      </c>
      <c r="E56" s="579">
        <v>0</v>
      </c>
      <c r="F56" s="577">
        <v>0</v>
      </c>
      <c r="G56" s="581">
        <v>0</v>
      </c>
      <c r="H56" s="471">
        <v>0</v>
      </c>
      <c r="I56" s="369">
        <v>0</v>
      </c>
      <c r="J56" s="481">
        <v>0</v>
      </c>
      <c r="K56" s="401">
        <v>0</v>
      </c>
      <c r="L56" s="472">
        <v>0</v>
      </c>
      <c r="M56" s="404">
        <v>0</v>
      </c>
      <c r="N56" s="35"/>
    </row>
    <row r="57" spans="1:14" s="11" customFormat="1" ht="44.25">
      <c r="A57" s="429" t="s">
        <v>55</v>
      </c>
      <c r="B57" s="575">
        <v>17506</v>
      </c>
      <c r="C57" s="563">
        <v>0.62503570408454723</v>
      </c>
      <c r="D57" s="587">
        <v>10502</v>
      </c>
      <c r="E57" s="579">
        <v>0.58344444444444443</v>
      </c>
      <c r="F57" s="577">
        <v>28008</v>
      </c>
      <c r="G57" s="581">
        <v>5.4372147296802731E-4</v>
      </c>
      <c r="H57" s="471">
        <v>18000</v>
      </c>
      <c r="I57" s="369">
        <v>1</v>
      </c>
      <c r="J57" s="481">
        <v>0</v>
      </c>
      <c r="K57" s="401">
        <v>0</v>
      </c>
      <c r="L57" s="472">
        <v>18000</v>
      </c>
      <c r="M57" s="404">
        <v>3.5464273143467467E-4</v>
      </c>
      <c r="N57" s="35"/>
    </row>
    <row r="58" spans="1:14" s="11" customFormat="1" ht="44.25">
      <c r="A58" s="428" t="s">
        <v>56</v>
      </c>
      <c r="B58" s="594">
        <v>0</v>
      </c>
      <c r="C58" s="563">
        <v>0</v>
      </c>
      <c r="D58" s="595">
        <v>3716679</v>
      </c>
      <c r="E58" s="579">
        <v>1</v>
      </c>
      <c r="F58" s="596">
        <v>3716679</v>
      </c>
      <c r="G58" s="581">
        <v>7.2152177250404709E-2</v>
      </c>
      <c r="H58" s="493">
        <v>0</v>
      </c>
      <c r="I58" s="369">
        <v>0</v>
      </c>
      <c r="J58" s="494">
        <v>4000000</v>
      </c>
      <c r="K58" s="401">
        <v>1</v>
      </c>
      <c r="L58" s="495">
        <v>4000000</v>
      </c>
      <c r="M58" s="404">
        <v>7.8809495874372151E-2</v>
      </c>
      <c r="N58" s="35"/>
    </row>
    <row r="59" spans="1:14" s="11" customFormat="1" ht="44.25">
      <c r="A59" s="449" t="s">
        <v>57</v>
      </c>
      <c r="B59" s="575">
        <v>0</v>
      </c>
      <c r="C59" s="563">
        <v>0</v>
      </c>
      <c r="D59" s="587">
        <v>0</v>
      </c>
      <c r="E59" s="579">
        <v>0</v>
      </c>
      <c r="F59" s="577">
        <v>0</v>
      </c>
      <c r="G59" s="581">
        <v>0</v>
      </c>
      <c r="H59" s="471">
        <v>0</v>
      </c>
      <c r="I59" s="369">
        <v>0</v>
      </c>
      <c r="J59" s="481">
        <v>0</v>
      </c>
      <c r="K59" s="401">
        <v>0</v>
      </c>
      <c r="L59" s="472">
        <v>0</v>
      </c>
      <c r="M59" s="404">
        <v>0</v>
      </c>
      <c r="N59" s="35"/>
    </row>
    <row r="60" spans="1:14" s="11" customFormat="1" ht="44.25">
      <c r="A60" s="449" t="s">
        <v>58</v>
      </c>
      <c r="B60" s="575">
        <v>0</v>
      </c>
      <c r="C60" s="563">
        <v>0</v>
      </c>
      <c r="D60" s="587">
        <v>123710</v>
      </c>
      <c r="E60" s="579">
        <v>1</v>
      </c>
      <c r="F60" s="577">
        <v>123710</v>
      </c>
      <c r="G60" s="581">
        <v>2.4015918102283157E-3</v>
      </c>
      <c r="H60" s="471">
        <v>0</v>
      </c>
      <c r="I60" s="369">
        <v>0</v>
      </c>
      <c r="J60" s="481">
        <v>115576</v>
      </c>
      <c r="K60" s="401">
        <v>1</v>
      </c>
      <c r="L60" s="472">
        <v>115576</v>
      </c>
      <c r="M60" s="404">
        <v>2.277121573794109E-3</v>
      </c>
      <c r="N60" s="35"/>
    </row>
    <row r="61" spans="1:14" s="11" customFormat="1" ht="44.25">
      <c r="A61" s="450" t="s">
        <v>59</v>
      </c>
      <c r="B61" s="575">
        <v>0</v>
      </c>
      <c r="C61" s="563">
        <v>0</v>
      </c>
      <c r="D61" s="587">
        <v>2159287</v>
      </c>
      <c r="E61" s="579">
        <v>1</v>
      </c>
      <c r="F61" s="577">
        <v>2159287</v>
      </c>
      <c r="G61" s="581">
        <v>4.1918405748383063E-2</v>
      </c>
      <c r="H61" s="471">
        <v>0</v>
      </c>
      <c r="I61" s="369">
        <v>0</v>
      </c>
      <c r="J61" s="481">
        <v>2502719</v>
      </c>
      <c r="K61" s="401">
        <v>1</v>
      </c>
      <c r="L61" s="472">
        <v>2502719</v>
      </c>
      <c r="M61" s="404">
        <v>4.9309505676303197E-2</v>
      </c>
      <c r="N61" s="35"/>
    </row>
    <row r="62" spans="1:14" s="11" customFormat="1" ht="44.25">
      <c r="A62" s="450" t="s">
        <v>60</v>
      </c>
      <c r="B62" s="575">
        <v>0</v>
      </c>
      <c r="C62" s="563">
        <v>0</v>
      </c>
      <c r="D62" s="587">
        <v>0</v>
      </c>
      <c r="E62" s="579">
        <v>0</v>
      </c>
      <c r="F62" s="577">
        <v>0</v>
      </c>
      <c r="G62" s="581">
        <v>0</v>
      </c>
      <c r="H62" s="471">
        <v>0</v>
      </c>
      <c r="I62" s="369">
        <v>0</v>
      </c>
      <c r="J62" s="481">
        <v>0</v>
      </c>
      <c r="K62" s="401">
        <v>0</v>
      </c>
      <c r="L62" s="472">
        <v>0</v>
      </c>
      <c r="M62" s="404">
        <v>0</v>
      </c>
      <c r="N62" s="35"/>
    </row>
    <row r="63" spans="1:14" s="11" customFormat="1" ht="44.25">
      <c r="A63" s="429" t="s">
        <v>61</v>
      </c>
      <c r="B63" s="575">
        <v>0</v>
      </c>
      <c r="C63" s="563">
        <v>0</v>
      </c>
      <c r="D63" s="587">
        <v>2519936</v>
      </c>
      <c r="E63" s="579">
        <v>1</v>
      </c>
      <c r="F63" s="577">
        <v>2519936</v>
      </c>
      <c r="G63" s="581">
        <v>4.8919712714408703E-2</v>
      </c>
      <c r="H63" s="471">
        <v>0</v>
      </c>
      <c r="I63" s="369">
        <v>0</v>
      </c>
      <c r="J63" s="481">
        <v>2100000</v>
      </c>
      <c r="K63" s="401">
        <v>1</v>
      </c>
      <c r="L63" s="472">
        <v>2100000</v>
      </c>
      <c r="M63" s="404">
        <v>4.1374985334045378E-2</v>
      </c>
      <c r="N63" s="35"/>
    </row>
    <row r="64" spans="1:14" s="11" customFormat="1" ht="44.25">
      <c r="A64" s="428" t="s">
        <v>114</v>
      </c>
      <c r="B64" s="575">
        <v>110063</v>
      </c>
      <c r="C64" s="563">
        <v>0.44488773014814365</v>
      </c>
      <c r="D64" s="587">
        <v>137332</v>
      </c>
      <c r="E64" s="579">
        <v>9.1122623932395203E-2</v>
      </c>
      <c r="F64" s="577">
        <v>247395</v>
      </c>
      <c r="G64" s="581">
        <v>4.8026982935206056E-3</v>
      </c>
      <c r="H64" s="471">
        <v>1507112</v>
      </c>
      <c r="I64" s="369">
        <v>0.89119585219666109</v>
      </c>
      <c r="J64" s="481">
        <v>184000</v>
      </c>
      <c r="K64" s="401">
        <v>0.10880414780333887</v>
      </c>
      <c r="L64" s="472">
        <v>1691112</v>
      </c>
      <c r="M64" s="404">
        <v>3.3318921046775307E-2</v>
      </c>
      <c r="N64" s="35"/>
    </row>
    <row r="65" spans="1:256" s="85" customFormat="1" ht="45">
      <c r="A65" s="451" t="s">
        <v>63</v>
      </c>
      <c r="B65" s="602">
        <v>14761846</v>
      </c>
      <c r="C65" s="567">
        <v>0.56815708425608824</v>
      </c>
      <c r="D65" s="603">
        <v>11220134</v>
      </c>
      <c r="E65" s="599">
        <v>0.5986066183547456</v>
      </c>
      <c r="F65" s="602">
        <v>25981980</v>
      </c>
      <c r="G65" s="598">
        <v>0.50439018981097639</v>
      </c>
      <c r="H65" s="498">
        <v>18743752</v>
      </c>
      <c r="I65" s="372">
        <v>0.62322979482155161</v>
      </c>
      <c r="J65" s="499">
        <v>11331434</v>
      </c>
      <c r="K65" s="425">
        <v>0.37677020517844845</v>
      </c>
      <c r="L65" s="498">
        <v>30075186</v>
      </c>
      <c r="M65" s="426">
        <v>0.59255256174699378</v>
      </c>
      <c r="N65" s="84"/>
    </row>
    <row r="66" spans="1:256" s="11" customFormat="1" ht="45">
      <c r="A66" s="383" t="s">
        <v>64</v>
      </c>
      <c r="B66" s="582"/>
      <c r="C66" s="591" t="s">
        <v>4</v>
      </c>
      <c r="D66" s="587"/>
      <c r="E66" s="592" t="s">
        <v>4</v>
      </c>
      <c r="F66" s="577"/>
      <c r="G66" s="593" t="s">
        <v>4</v>
      </c>
      <c r="H66" s="479"/>
      <c r="I66" s="416" t="s">
        <v>4</v>
      </c>
      <c r="J66" s="481"/>
      <c r="K66" s="417" t="s">
        <v>4</v>
      </c>
      <c r="L66" s="472"/>
      <c r="M66" s="419" t="s">
        <v>4</v>
      </c>
    </row>
    <row r="67" spans="1:256" s="11" customFormat="1" ht="44.25">
      <c r="A67" s="452" t="s">
        <v>65</v>
      </c>
      <c r="B67" s="5">
        <v>0</v>
      </c>
      <c r="C67" s="52">
        <v>0</v>
      </c>
      <c r="D67" s="59">
        <v>0</v>
      </c>
      <c r="E67" s="54">
        <v>0</v>
      </c>
      <c r="F67" s="69">
        <v>0</v>
      </c>
      <c r="G67" s="56">
        <v>0</v>
      </c>
      <c r="H67" s="461">
        <v>0</v>
      </c>
      <c r="I67" s="52">
        <v>0</v>
      </c>
      <c r="J67" s="477">
        <v>0</v>
      </c>
      <c r="K67" s="54">
        <v>0</v>
      </c>
      <c r="L67" s="480">
        <v>0</v>
      </c>
      <c r="M67" s="356">
        <v>0</v>
      </c>
    </row>
    <row r="68" spans="1:256" s="11" customFormat="1" ht="44.25">
      <c r="A68" s="393" t="s">
        <v>66</v>
      </c>
      <c r="B68" s="575">
        <v>0</v>
      </c>
      <c r="C68" s="563">
        <v>0</v>
      </c>
      <c r="D68" s="587">
        <v>0</v>
      </c>
      <c r="E68" s="579">
        <v>0</v>
      </c>
      <c r="F68" s="577">
        <v>0</v>
      </c>
      <c r="G68" s="581">
        <v>0</v>
      </c>
      <c r="H68" s="471">
        <v>0</v>
      </c>
      <c r="I68" s="369">
        <v>0</v>
      </c>
      <c r="J68" s="481">
        <v>0</v>
      </c>
      <c r="K68" s="401">
        <v>0</v>
      </c>
      <c r="L68" s="472">
        <v>0</v>
      </c>
      <c r="M68" s="404">
        <v>0</v>
      </c>
    </row>
    <row r="69" spans="1:256" s="11" customFormat="1" ht="45">
      <c r="A69" s="453" t="s">
        <v>67</v>
      </c>
      <c r="B69" s="582"/>
      <c r="C69" s="591" t="s">
        <v>4</v>
      </c>
      <c r="D69" s="587"/>
      <c r="E69" s="592" t="s">
        <v>4</v>
      </c>
      <c r="F69" s="577"/>
      <c r="G69" s="593" t="s">
        <v>4</v>
      </c>
      <c r="H69" s="479"/>
      <c r="I69" s="416" t="s">
        <v>4</v>
      </c>
      <c r="J69" s="481"/>
      <c r="K69" s="417" t="s">
        <v>4</v>
      </c>
      <c r="L69" s="472"/>
      <c r="M69" s="419" t="s">
        <v>4</v>
      </c>
    </row>
    <row r="70" spans="1:256" s="11" customFormat="1" ht="44.25">
      <c r="A70" s="429" t="s">
        <v>68</v>
      </c>
      <c r="B70" s="5">
        <v>0</v>
      </c>
      <c r="C70" s="52">
        <v>0</v>
      </c>
      <c r="D70" s="59">
        <v>6645271</v>
      </c>
      <c r="E70" s="54">
        <v>1</v>
      </c>
      <c r="F70" s="69">
        <v>6645271</v>
      </c>
      <c r="G70" s="56">
        <v>0.12900516053955</v>
      </c>
      <c r="H70" s="461">
        <v>0</v>
      </c>
      <c r="I70" s="52">
        <v>0</v>
      </c>
      <c r="J70" s="477">
        <v>6700000</v>
      </c>
      <c r="K70" s="54">
        <v>1</v>
      </c>
      <c r="L70" s="480">
        <v>6700000</v>
      </c>
      <c r="M70" s="356">
        <v>0.13200590558957334</v>
      </c>
    </row>
    <row r="71" spans="1:256" s="11" customFormat="1" ht="44.25">
      <c r="A71" s="393" t="s">
        <v>69</v>
      </c>
      <c r="B71" s="575">
        <v>0</v>
      </c>
      <c r="C71" s="563">
        <v>0</v>
      </c>
      <c r="D71" s="587">
        <v>1911012</v>
      </c>
      <c r="E71" s="579">
        <v>1</v>
      </c>
      <c r="F71" s="577">
        <v>1911012</v>
      </c>
      <c r="G71" s="581">
        <v>3.7098623946714364E-2</v>
      </c>
      <c r="H71" s="471">
        <v>0</v>
      </c>
      <c r="I71" s="369">
        <v>0</v>
      </c>
      <c r="J71" s="481">
        <v>1849000</v>
      </c>
      <c r="K71" s="401">
        <v>1</v>
      </c>
      <c r="L71" s="472">
        <v>1849000</v>
      </c>
      <c r="M71" s="404">
        <v>3.6429689467928524E-2</v>
      </c>
    </row>
    <row r="72" spans="1:256" s="85" customFormat="1" ht="45">
      <c r="A72" s="427" t="s">
        <v>70</v>
      </c>
      <c r="B72" s="620">
        <v>0</v>
      </c>
      <c r="C72" s="567">
        <v>0</v>
      </c>
      <c r="D72" s="607">
        <v>8556283</v>
      </c>
      <c r="E72" s="599">
        <v>1</v>
      </c>
      <c r="F72" s="615">
        <v>8556283</v>
      </c>
      <c r="G72" s="721">
        <v>0.16610378448626437</v>
      </c>
      <c r="H72" s="515">
        <v>0</v>
      </c>
      <c r="I72" s="372">
        <v>0</v>
      </c>
      <c r="J72" s="502">
        <v>8549000</v>
      </c>
      <c r="K72" s="425">
        <v>1</v>
      </c>
      <c r="L72" s="516">
        <v>8549000</v>
      </c>
      <c r="M72" s="426">
        <v>0.16843559505750186</v>
      </c>
    </row>
    <row r="73" spans="1:256" s="85" customFormat="1" ht="45">
      <c r="A73" s="427" t="s">
        <v>71</v>
      </c>
      <c r="B73" s="620">
        <v>0</v>
      </c>
      <c r="C73" s="599">
        <v>0</v>
      </c>
      <c r="D73" s="606">
        <v>0</v>
      </c>
      <c r="E73" s="599">
        <v>0</v>
      </c>
      <c r="F73" s="722">
        <v>0</v>
      </c>
      <c r="G73" s="598">
        <v>0</v>
      </c>
      <c r="H73" s="515">
        <v>0</v>
      </c>
      <c r="I73" s="425">
        <v>0</v>
      </c>
      <c r="J73" s="501">
        <v>0</v>
      </c>
      <c r="K73" s="425">
        <v>0</v>
      </c>
      <c r="L73" s="517">
        <v>0</v>
      </c>
      <c r="M73" s="426">
        <v>0</v>
      </c>
    </row>
    <row r="74" spans="1:256" s="85" customFormat="1" ht="45.75" thickBot="1">
      <c r="A74" s="456" t="s">
        <v>72</v>
      </c>
      <c r="B74" s="120">
        <v>31735251</v>
      </c>
      <c r="C74" s="623">
        <v>0.61607888527313848</v>
      </c>
      <c r="D74" s="120">
        <v>19776417</v>
      </c>
      <c r="E74" s="624">
        <v>0.38392111472686147</v>
      </c>
      <c r="F74" s="120">
        <v>51511668</v>
      </c>
      <c r="G74" s="625">
        <v>1</v>
      </c>
      <c r="H74" s="518">
        <v>30874871</v>
      </c>
      <c r="I74" s="374">
        <v>0.60830825467406802</v>
      </c>
      <c r="J74" s="518">
        <v>19880434</v>
      </c>
      <c r="K74" s="458">
        <v>0.39169174532593193</v>
      </c>
      <c r="L74" s="518">
        <v>50755305</v>
      </c>
      <c r="M74" s="459">
        <v>1</v>
      </c>
    </row>
    <row r="75" spans="1:256" ht="45" thickBot="1">
      <c r="A75" s="124"/>
      <c r="B75" s="460"/>
      <c r="C75" s="4"/>
      <c r="D75" s="460"/>
      <c r="E75" s="4"/>
      <c r="F75" s="460"/>
      <c r="G75" s="4"/>
      <c r="H75" s="460"/>
      <c r="I75" s="4"/>
      <c r="J75" s="460"/>
      <c r="K75" s="4"/>
      <c r="L75" s="460"/>
      <c r="M75" s="4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1"/>
      <c r="CG75" s="11"/>
      <c r="CH75" s="11"/>
      <c r="CI75" s="11"/>
      <c r="CJ75" s="11"/>
      <c r="CK75" s="11"/>
      <c r="CL75" s="11"/>
      <c r="CM75" s="11"/>
      <c r="CN75" s="11"/>
      <c r="CO75" s="11"/>
      <c r="CP75" s="11"/>
      <c r="CQ75" s="11"/>
      <c r="CR75" s="11"/>
      <c r="CS75" s="11"/>
      <c r="CT75" s="11"/>
      <c r="CU75" s="11"/>
      <c r="CV75" s="11"/>
      <c r="CW75" s="11"/>
      <c r="CX75" s="11"/>
      <c r="CY75" s="11"/>
      <c r="CZ75" s="11"/>
      <c r="DA75" s="11"/>
      <c r="DB75" s="11"/>
      <c r="DC75" s="11"/>
      <c r="DD75" s="11"/>
      <c r="DE75" s="11"/>
      <c r="DF75" s="11"/>
      <c r="DG75" s="11"/>
      <c r="DH75" s="11"/>
      <c r="DI75" s="11"/>
      <c r="DJ75" s="11"/>
      <c r="DK75" s="11"/>
      <c r="DL75" s="11"/>
      <c r="DM75" s="11"/>
      <c r="DN75" s="11"/>
      <c r="DO75" s="11"/>
      <c r="DP75" s="11"/>
      <c r="DQ75" s="11"/>
      <c r="DR75" s="11"/>
      <c r="DS75" s="11"/>
      <c r="DT75" s="11"/>
      <c r="DU75" s="11"/>
      <c r="DV75" s="11"/>
      <c r="DW75" s="11"/>
      <c r="DX75" s="11"/>
      <c r="DY75" s="11"/>
      <c r="DZ75" s="11"/>
      <c r="EA75" s="11"/>
      <c r="EB75" s="11"/>
      <c r="EC75" s="11"/>
      <c r="ED75" s="11"/>
      <c r="EE75" s="11"/>
      <c r="EF75" s="11"/>
      <c r="EG75" s="11"/>
      <c r="EH75" s="11"/>
      <c r="EI75" s="11"/>
      <c r="EJ75" s="11"/>
      <c r="EK75" s="11"/>
      <c r="EL75" s="11"/>
      <c r="EM75" s="11"/>
      <c r="EN75" s="11"/>
      <c r="EO75" s="11"/>
      <c r="EP75" s="11"/>
      <c r="EQ75" s="11"/>
      <c r="ER75" s="11"/>
      <c r="ES75" s="11"/>
      <c r="ET75" s="11"/>
      <c r="EU75" s="11"/>
      <c r="EV75" s="11"/>
      <c r="EW75" s="11"/>
      <c r="EX75" s="11"/>
      <c r="EY75" s="11"/>
      <c r="EZ75" s="11"/>
      <c r="FA75" s="11"/>
      <c r="FB75" s="11"/>
      <c r="FC75" s="11"/>
      <c r="FD75" s="11"/>
      <c r="FE75" s="11"/>
      <c r="FF75" s="11"/>
      <c r="FG75" s="11"/>
      <c r="FH75" s="11"/>
      <c r="FI75" s="11"/>
      <c r="FJ75" s="11"/>
      <c r="FK75" s="11"/>
      <c r="FL75" s="11"/>
      <c r="FM75" s="11"/>
      <c r="FN75" s="11"/>
      <c r="FO75" s="11"/>
      <c r="FP75" s="11"/>
      <c r="FQ75" s="11"/>
      <c r="FR75" s="11"/>
      <c r="FS75" s="11"/>
      <c r="FT75" s="11"/>
      <c r="FU75" s="11"/>
      <c r="FV75" s="11"/>
      <c r="FW75" s="11"/>
      <c r="FX75" s="11"/>
      <c r="FY75" s="11"/>
      <c r="FZ75" s="11"/>
      <c r="GA75" s="11"/>
      <c r="GB75" s="11"/>
      <c r="GC75" s="11"/>
      <c r="GD75" s="11"/>
      <c r="GE75" s="11"/>
      <c r="GF75" s="11"/>
      <c r="GG75" s="11"/>
      <c r="GH75" s="11"/>
      <c r="GI75" s="11"/>
      <c r="GJ75" s="11"/>
      <c r="GK75" s="11"/>
      <c r="GL75" s="11"/>
      <c r="GM75" s="11"/>
      <c r="GN75" s="11"/>
      <c r="GO75" s="11"/>
      <c r="GP75" s="11"/>
      <c r="GQ75" s="11"/>
      <c r="GR75" s="11"/>
      <c r="GS75" s="11"/>
      <c r="GT75" s="11"/>
      <c r="GU75" s="11"/>
      <c r="GV75" s="11"/>
      <c r="GW75" s="11"/>
      <c r="GX75" s="11"/>
      <c r="GY75" s="11"/>
      <c r="GZ75" s="11"/>
      <c r="HA75" s="11"/>
      <c r="HB75" s="11"/>
      <c r="HC75" s="11"/>
      <c r="HD75" s="11"/>
      <c r="HE75" s="11"/>
      <c r="HF75" s="11"/>
      <c r="HG75" s="11"/>
      <c r="HH75" s="11"/>
      <c r="HI75" s="11"/>
      <c r="HJ75" s="11"/>
      <c r="HK75" s="11"/>
      <c r="HL75" s="11"/>
      <c r="HM75" s="11"/>
      <c r="HN75" s="11"/>
      <c r="HO75" s="11"/>
      <c r="HP75" s="11"/>
      <c r="HQ75" s="11"/>
      <c r="HR75" s="11"/>
      <c r="HS75" s="11"/>
      <c r="HT75" s="11"/>
      <c r="HU75" s="11"/>
      <c r="HV75" s="11"/>
      <c r="HW75" s="11"/>
      <c r="HX75" s="11"/>
      <c r="HY75" s="11"/>
      <c r="HZ75" s="11"/>
      <c r="IA75" s="11"/>
      <c r="IB75" s="11"/>
      <c r="IC75" s="11"/>
      <c r="ID75" s="11"/>
      <c r="IE75" s="11"/>
      <c r="IF75" s="11"/>
      <c r="IG75" s="11"/>
      <c r="IH75" s="11"/>
      <c r="II75" s="11"/>
      <c r="IJ75" s="11"/>
      <c r="IK75" s="11"/>
      <c r="IL75" s="11"/>
      <c r="IM75" s="11"/>
      <c r="IN75" s="11"/>
      <c r="IO75" s="11"/>
      <c r="IP75" s="11"/>
      <c r="IQ75" s="11"/>
      <c r="IR75" s="11"/>
      <c r="IS75" s="11"/>
      <c r="IT75" s="11"/>
      <c r="IU75" s="11"/>
      <c r="IV75" s="11"/>
    </row>
    <row r="76" spans="1:256" s="11" customFormat="1" ht="45">
      <c r="A76" s="347" t="s">
        <v>103</v>
      </c>
      <c r="B76" s="519"/>
      <c r="C76" s="349"/>
      <c r="D76" s="520"/>
      <c r="E76" s="349"/>
      <c r="F76" s="520"/>
      <c r="G76" s="351"/>
      <c r="H76" s="519"/>
      <c r="I76" s="349"/>
      <c r="J76" s="520"/>
      <c r="K76" s="349"/>
      <c r="L76" s="520"/>
      <c r="M76" s="351"/>
    </row>
    <row r="77" spans="1:256" s="11" customFormat="1" ht="44.25">
      <c r="A77" s="353" t="s">
        <v>104</v>
      </c>
      <c r="B77" s="521">
        <v>0</v>
      </c>
      <c r="C77" s="369">
        <v>0</v>
      </c>
      <c r="D77" s="522">
        <v>0</v>
      </c>
      <c r="E77" s="54">
        <v>0</v>
      </c>
      <c r="F77" s="522">
        <v>0</v>
      </c>
      <c r="G77" s="56">
        <v>0</v>
      </c>
      <c r="H77" s="521">
        <v>0</v>
      </c>
      <c r="I77" s="369">
        <v>0</v>
      </c>
      <c r="J77" s="522">
        <v>0</v>
      </c>
      <c r="K77" s="54">
        <v>0</v>
      </c>
      <c r="L77" s="522">
        <v>0</v>
      </c>
      <c r="M77" s="56">
        <v>0</v>
      </c>
    </row>
    <row r="78" spans="1:256" ht="44.25">
      <c r="A78" s="353" t="s">
        <v>105</v>
      </c>
      <c r="B78" s="521">
        <v>0</v>
      </c>
      <c r="C78" s="369">
        <v>0</v>
      </c>
      <c r="D78" s="522">
        <v>0</v>
      </c>
      <c r="E78" s="54">
        <v>0</v>
      </c>
      <c r="F78" s="522">
        <v>0</v>
      </c>
      <c r="G78" s="56">
        <v>0</v>
      </c>
      <c r="H78" s="521">
        <v>0</v>
      </c>
      <c r="I78" s="369">
        <v>0</v>
      </c>
      <c r="J78" s="522">
        <v>0</v>
      </c>
      <c r="K78" s="54">
        <v>0</v>
      </c>
      <c r="L78" s="522">
        <v>0</v>
      </c>
      <c r="M78" s="56">
        <v>0</v>
      </c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  <c r="CJ78" s="11"/>
      <c r="CK78" s="11"/>
      <c r="CL78" s="11"/>
      <c r="CM78" s="11"/>
      <c r="CN78" s="11"/>
      <c r="CO78" s="11"/>
      <c r="CP78" s="11"/>
      <c r="CQ78" s="11"/>
      <c r="CR78" s="11"/>
      <c r="CS78" s="11"/>
      <c r="CT78" s="11"/>
      <c r="CU78" s="11"/>
      <c r="CV78" s="11"/>
      <c r="CW78" s="11"/>
      <c r="CX78" s="11"/>
      <c r="CY78" s="11"/>
      <c r="CZ78" s="11"/>
      <c r="DA78" s="11"/>
      <c r="DB78" s="11"/>
      <c r="DC78" s="11"/>
      <c r="DD78" s="11"/>
      <c r="DE78" s="11"/>
      <c r="DF78" s="11"/>
      <c r="DG78" s="11"/>
      <c r="DH78" s="11"/>
      <c r="DI78" s="11"/>
      <c r="DJ78" s="11"/>
      <c r="DK78" s="11"/>
      <c r="DL78" s="11"/>
      <c r="DM78" s="11"/>
      <c r="DN78" s="11"/>
      <c r="DO78" s="11"/>
      <c r="DP78" s="11"/>
      <c r="DQ78" s="11"/>
      <c r="DR78" s="11"/>
      <c r="DS78" s="11"/>
      <c r="DT78" s="11"/>
      <c r="DU78" s="11"/>
      <c r="DV78" s="11"/>
      <c r="DW78" s="11"/>
      <c r="DX78" s="11"/>
      <c r="DY78" s="11"/>
      <c r="DZ78" s="11"/>
      <c r="EA78" s="11"/>
      <c r="EB78" s="11"/>
      <c r="EC78" s="11"/>
      <c r="ED78" s="11"/>
      <c r="EE78" s="11"/>
      <c r="EF78" s="11"/>
      <c r="EG78" s="11"/>
      <c r="EH78" s="11"/>
      <c r="EI78" s="11"/>
      <c r="EJ78" s="11"/>
      <c r="EK78" s="11"/>
      <c r="EL78" s="11"/>
      <c r="EM78" s="11"/>
      <c r="EN78" s="11"/>
      <c r="EO78" s="11"/>
      <c r="EP78" s="11"/>
      <c r="EQ78" s="11"/>
      <c r="ER78" s="11"/>
      <c r="ES78" s="11"/>
      <c r="ET78" s="11"/>
      <c r="EU78" s="11"/>
      <c r="EV78" s="11"/>
      <c r="EW78" s="11"/>
      <c r="EX78" s="11"/>
      <c r="EY78" s="11"/>
      <c r="EZ78" s="11"/>
      <c r="FA78" s="11"/>
      <c r="FB78" s="11"/>
      <c r="FC78" s="11"/>
      <c r="FD78" s="11"/>
      <c r="FE78" s="11"/>
      <c r="FF78" s="11"/>
      <c r="FG78" s="11"/>
      <c r="FH78" s="11"/>
      <c r="FI78" s="11"/>
      <c r="FJ78" s="11"/>
      <c r="FK78" s="11"/>
      <c r="FL78" s="11"/>
      <c r="FM78" s="11"/>
      <c r="FN78" s="11"/>
      <c r="FO78" s="11"/>
      <c r="FP78" s="11"/>
      <c r="FQ78" s="11"/>
      <c r="FR78" s="11"/>
      <c r="FS78" s="11"/>
      <c r="FT78" s="11"/>
      <c r="FU78" s="11"/>
      <c r="FV78" s="11"/>
      <c r="FW78" s="11"/>
      <c r="FX78" s="11"/>
      <c r="FY78" s="11"/>
      <c r="FZ78" s="11"/>
      <c r="GA78" s="11"/>
      <c r="GB78" s="11"/>
      <c r="GC78" s="11"/>
      <c r="GD78" s="11"/>
      <c r="GE78" s="11"/>
      <c r="GF78" s="11"/>
      <c r="GG78" s="11"/>
      <c r="GH78" s="11"/>
      <c r="GI78" s="11"/>
      <c r="GJ78" s="11"/>
      <c r="GK78" s="11"/>
      <c r="GL78" s="11"/>
      <c r="GM78" s="11"/>
      <c r="GN78" s="11"/>
      <c r="GO78" s="11"/>
      <c r="GP78" s="11"/>
      <c r="GQ78" s="11"/>
      <c r="GR78" s="11"/>
      <c r="GS78" s="11"/>
      <c r="GT78" s="11"/>
      <c r="GU78" s="11"/>
      <c r="GV78" s="11"/>
      <c r="GW78" s="11"/>
      <c r="GX78" s="11"/>
      <c r="GY78" s="11"/>
      <c r="GZ78" s="11"/>
      <c r="HA78" s="11"/>
      <c r="HB78" s="11"/>
      <c r="HC78" s="11"/>
      <c r="HD78" s="11"/>
      <c r="HE78" s="11"/>
      <c r="HF78" s="11"/>
      <c r="HG78" s="11"/>
      <c r="HH78" s="11"/>
      <c r="HI78" s="11"/>
      <c r="HJ78" s="11"/>
      <c r="HK78" s="11"/>
      <c r="HL78" s="11"/>
      <c r="HM78" s="11"/>
      <c r="HN78" s="11"/>
      <c r="HO78" s="11"/>
      <c r="HP78" s="11"/>
      <c r="HQ78" s="11"/>
      <c r="HR78" s="11"/>
      <c r="HS78" s="11"/>
      <c r="HT78" s="11"/>
      <c r="HU78" s="11"/>
      <c r="HV78" s="11"/>
      <c r="HW78" s="11"/>
      <c r="HX78" s="11"/>
      <c r="HY78" s="11"/>
      <c r="HZ78" s="11"/>
      <c r="IA78" s="11"/>
      <c r="IB78" s="11"/>
      <c r="IC78" s="11"/>
      <c r="ID78" s="11"/>
      <c r="IE78" s="11"/>
      <c r="IF78" s="11"/>
      <c r="IG78" s="11"/>
      <c r="IH78" s="11"/>
      <c r="II78" s="11"/>
      <c r="IJ78" s="11"/>
      <c r="IK78" s="11"/>
      <c r="IL78" s="11"/>
      <c r="IM78" s="11"/>
      <c r="IN78" s="11"/>
      <c r="IO78" s="11"/>
      <c r="IP78" s="11"/>
      <c r="IQ78" s="11"/>
      <c r="IR78" s="11"/>
      <c r="IS78" s="11"/>
      <c r="IT78" s="11"/>
      <c r="IU78" s="11"/>
      <c r="IV78" s="11"/>
    </row>
    <row r="79" spans="1:256" ht="44.25">
      <c r="A79" s="353" t="s">
        <v>106</v>
      </c>
      <c r="B79" s="521">
        <v>0</v>
      </c>
      <c r="C79" s="369">
        <v>0</v>
      </c>
      <c r="D79" s="522">
        <v>0</v>
      </c>
      <c r="E79" s="54">
        <v>0</v>
      </c>
      <c r="F79" s="522">
        <v>0</v>
      </c>
      <c r="G79" s="56">
        <v>0</v>
      </c>
      <c r="H79" s="521">
        <v>0</v>
      </c>
      <c r="I79" s="369">
        <v>0</v>
      </c>
      <c r="J79" s="522">
        <v>0</v>
      </c>
      <c r="K79" s="54">
        <v>0</v>
      </c>
      <c r="L79" s="522">
        <v>0</v>
      </c>
      <c r="M79" s="56">
        <v>0</v>
      </c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E79" s="11"/>
      <c r="CF79" s="11"/>
      <c r="CG79" s="11"/>
      <c r="CH79" s="11"/>
      <c r="CI79" s="11"/>
      <c r="CJ79" s="11"/>
      <c r="CK79" s="11"/>
      <c r="CL79" s="11"/>
      <c r="CM79" s="11"/>
      <c r="CN79" s="11"/>
      <c r="CO79" s="11"/>
      <c r="CP79" s="11"/>
      <c r="CQ79" s="11"/>
      <c r="CR79" s="11"/>
      <c r="CS79" s="11"/>
      <c r="CT79" s="11"/>
      <c r="CU79" s="11"/>
      <c r="CV79" s="11"/>
      <c r="CW79" s="11"/>
      <c r="CX79" s="11"/>
      <c r="CY79" s="11"/>
      <c r="CZ79" s="11"/>
      <c r="DA79" s="11"/>
      <c r="DB79" s="11"/>
      <c r="DC79" s="11"/>
      <c r="DD79" s="11"/>
      <c r="DE79" s="11"/>
      <c r="DF79" s="11"/>
      <c r="DG79" s="11"/>
      <c r="DH79" s="11"/>
      <c r="DI79" s="11"/>
      <c r="DJ79" s="11"/>
      <c r="DK79" s="11"/>
      <c r="DL79" s="11"/>
      <c r="DM79" s="11"/>
      <c r="DN79" s="11"/>
      <c r="DO79" s="11"/>
      <c r="DP79" s="11"/>
      <c r="DQ79" s="11"/>
      <c r="DR79" s="11"/>
      <c r="DS79" s="11"/>
      <c r="DT79" s="11"/>
      <c r="DU79" s="11"/>
      <c r="DV79" s="11"/>
      <c r="DW79" s="11"/>
      <c r="DX79" s="11"/>
      <c r="DY79" s="11"/>
      <c r="DZ79" s="11"/>
      <c r="EA79" s="11"/>
      <c r="EB79" s="11"/>
      <c r="EC79" s="11"/>
      <c r="ED79" s="11"/>
      <c r="EE79" s="11"/>
      <c r="EF79" s="11"/>
      <c r="EG79" s="11"/>
      <c r="EH79" s="11"/>
      <c r="EI79" s="11"/>
      <c r="EJ79" s="11"/>
      <c r="EK79" s="11"/>
      <c r="EL79" s="11"/>
      <c r="EM79" s="11"/>
      <c r="EN79" s="11"/>
      <c r="EO79" s="11"/>
      <c r="EP79" s="11"/>
      <c r="EQ79" s="11"/>
      <c r="ER79" s="11"/>
      <c r="ES79" s="11"/>
      <c r="ET79" s="11"/>
      <c r="EU79" s="11"/>
      <c r="EV79" s="11"/>
      <c r="EW79" s="11"/>
      <c r="EX79" s="11"/>
      <c r="EY79" s="11"/>
      <c r="EZ79" s="11"/>
      <c r="FA79" s="11"/>
      <c r="FB79" s="11"/>
      <c r="FC79" s="11"/>
      <c r="FD79" s="11"/>
      <c r="FE79" s="11"/>
      <c r="FF79" s="11"/>
      <c r="FG79" s="11"/>
      <c r="FH79" s="11"/>
      <c r="FI79" s="11"/>
      <c r="FJ79" s="11"/>
      <c r="FK79" s="11"/>
      <c r="FL79" s="11"/>
      <c r="FM79" s="11"/>
      <c r="FN79" s="11"/>
      <c r="FO79" s="11"/>
      <c r="FP79" s="11"/>
      <c r="FQ79" s="11"/>
      <c r="FR79" s="11"/>
      <c r="FS79" s="11"/>
      <c r="FT79" s="11"/>
      <c r="FU79" s="11"/>
      <c r="FV79" s="11"/>
      <c r="FW79" s="11"/>
      <c r="FX79" s="11"/>
      <c r="FY79" s="11"/>
      <c r="FZ79" s="11"/>
      <c r="GA79" s="11"/>
      <c r="GB79" s="11"/>
      <c r="GC79" s="11"/>
      <c r="GD79" s="11"/>
      <c r="GE79" s="11"/>
      <c r="GF79" s="11"/>
      <c r="GG79" s="11"/>
      <c r="GH79" s="11"/>
      <c r="GI79" s="11"/>
      <c r="GJ79" s="11"/>
      <c r="GK79" s="11"/>
      <c r="GL79" s="11"/>
      <c r="GM79" s="11"/>
      <c r="GN79" s="11"/>
      <c r="GO79" s="11"/>
      <c r="GP79" s="11"/>
      <c r="GQ79" s="11"/>
      <c r="GR79" s="11"/>
      <c r="GS79" s="11"/>
      <c r="GT79" s="11"/>
      <c r="GU79" s="11"/>
      <c r="GV79" s="11"/>
      <c r="GW79" s="11"/>
      <c r="GX79" s="11"/>
      <c r="GY79" s="11"/>
      <c r="GZ79" s="11"/>
      <c r="HA79" s="11"/>
      <c r="HB79" s="11"/>
      <c r="HC79" s="11"/>
      <c r="HD79" s="11"/>
      <c r="HE79" s="11"/>
      <c r="HF79" s="11"/>
      <c r="HG79" s="11"/>
      <c r="HH79" s="11"/>
      <c r="HI79" s="11"/>
      <c r="HJ79" s="11"/>
      <c r="HK79" s="11"/>
      <c r="HL79" s="11"/>
      <c r="HM79" s="11"/>
      <c r="HN79" s="11"/>
      <c r="HO79" s="11"/>
      <c r="HP79" s="11"/>
      <c r="HQ79" s="11"/>
      <c r="HR79" s="11"/>
      <c r="HS79" s="11"/>
      <c r="HT79" s="11"/>
      <c r="HU79" s="11"/>
      <c r="HV79" s="11"/>
      <c r="HW79" s="11"/>
      <c r="HX79" s="11"/>
      <c r="HY79" s="11"/>
      <c r="HZ79" s="11"/>
      <c r="IA79" s="11"/>
      <c r="IB79" s="11"/>
      <c r="IC79" s="11"/>
      <c r="ID79" s="11"/>
      <c r="IE79" s="11"/>
      <c r="IF79" s="11"/>
      <c r="IG79" s="11"/>
      <c r="IH79" s="11"/>
      <c r="II79" s="11"/>
      <c r="IJ79" s="11"/>
      <c r="IK79" s="11"/>
      <c r="IL79" s="11"/>
      <c r="IM79" s="11"/>
      <c r="IN79" s="11"/>
      <c r="IO79" s="11"/>
      <c r="IP79" s="11"/>
      <c r="IQ79" s="11"/>
      <c r="IR79" s="11"/>
      <c r="IS79" s="11"/>
      <c r="IT79" s="11"/>
      <c r="IU79" s="11"/>
      <c r="IV79" s="11"/>
    </row>
    <row r="80" spans="1:256" ht="44.25">
      <c r="A80" s="353" t="s">
        <v>107</v>
      </c>
      <c r="B80" s="521">
        <v>0</v>
      </c>
      <c r="C80" s="369">
        <v>0</v>
      </c>
      <c r="D80" s="522">
        <v>0</v>
      </c>
      <c r="E80" s="54">
        <v>0</v>
      </c>
      <c r="F80" s="522">
        <v>0</v>
      </c>
      <c r="G80" s="56">
        <v>0</v>
      </c>
      <c r="H80" s="521">
        <v>0</v>
      </c>
      <c r="I80" s="369">
        <v>0</v>
      </c>
      <c r="J80" s="522">
        <v>0</v>
      </c>
      <c r="K80" s="54">
        <v>0</v>
      </c>
      <c r="L80" s="522">
        <v>0</v>
      </c>
      <c r="M80" s="56">
        <v>0</v>
      </c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1"/>
      <c r="CI80" s="11"/>
      <c r="CJ80" s="11"/>
      <c r="CK80" s="11"/>
      <c r="CL80" s="11"/>
      <c r="CM80" s="11"/>
      <c r="CN80" s="11"/>
      <c r="CO80" s="11"/>
      <c r="CP80" s="11"/>
      <c r="CQ80" s="11"/>
      <c r="CR80" s="11"/>
      <c r="CS80" s="11"/>
      <c r="CT80" s="11"/>
      <c r="CU80" s="11"/>
      <c r="CV80" s="11"/>
      <c r="CW80" s="11"/>
      <c r="CX80" s="11"/>
      <c r="CY80" s="11"/>
      <c r="CZ80" s="11"/>
      <c r="DA80" s="11"/>
      <c r="DB80" s="11"/>
      <c r="DC80" s="11"/>
      <c r="DD80" s="11"/>
      <c r="DE80" s="11"/>
      <c r="DF80" s="11"/>
      <c r="DG80" s="11"/>
      <c r="DH80" s="11"/>
      <c r="DI80" s="11"/>
      <c r="DJ80" s="11"/>
      <c r="DK80" s="11"/>
      <c r="DL80" s="11"/>
      <c r="DM80" s="11"/>
      <c r="DN80" s="11"/>
      <c r="DO80" s="11"/>
      <c r="DP80" s="11"/>
      <c r="DQ80" s="11"/>
      <c r="DR80" s="11"/>
      <c r="DS80" s="11"/>
      <c r="DT80" s="11"/>
      <c r="DU80" s="11"/>
      <c r="DV80" s="11"/>
      <c r="DW80" s="11"/>
      <c r="DX80" s="11"/>
      <c r="DY80" s="11"/>
      <c r="DZ80" s="11"/>
      <c r="EA80" s="11"/>
      <c r="EB80" s="11"/>
      <c r="EC80" s="11"/>
      <c r="ED80" s="11"/>
      <c r="EE80" s="11"/>
      <c r="EF80" s="11"/>
      <c r="EG80" s="11"/>
      <c r="EH80" s="11"/>
      <c r="EI80" s="11"/>
      <c r="EJ80" s="11"/>
      <c r="EK80" s="11"/>
      <c r="EL80" s="11"/>
      <c r="EM80" s="11"/>
      <c r="EN80" s="11"/>
      <c r="EO80" s="11"/>
      <c r="EP80" s="11"/>
      <c r="EQ80" s="11"/>
      <c r="ER80" s="11"/>
      <c r="ES80" s="11"/>
      <c r="ET80" s="11"/>
      <c r="EU80" s="11"/>
      <c r="EV80" s="11"/>
      <c r="EW80" s="11"/>
      <c r="EX80" s="11"/>
      <c r="EY80" s="11"/>
      <c r="EZ80" s="11"/>
      <c r="FA80" s="11"/>
      <c r="FB80" s="11"/>
      <c r="FC80" s="11"/>
      <c r="FD80" s="11"/>
      <c r="FE80" s="11"/>
      <c r="FF80" s="11"/>
      <c r="FG80" s="11"/>
      <c r="FH80" s="11"/>
      <c r="FI80" s="11"/>
      <c r="FJ80" s="11"/>
      <c r="FK80" s="11"/>
      <c r="FL80" s="11"/>
      <c r="FM80" s="11"/>
      <c r="FN80" s="11"/>
      <c r="FO80" s="11"/>
      <c r="FP80" s="11"/>
      <c r="FQ80" s="11"/>
      <c r="FR80" s="11"/>
      <c r="FS80" s="11"/>
      <c r="FT80" s="11"/>
      <c r="FU80" s="11"/>
      <c r="FV80" s="11"/>
      <c r="FW80" s="11"/>
      <c r="FX80" s="11"/>
      <c r="FY80" s="11"/>
      <c r="FZ80" s="11"/>
      <c r="GA80" s="11"/>
      <c r="GB80" s="11"/>
      <c r="GC80" s="11"/>
      <c r="GD80" s="11"/>
      <c r="GE80" s="11"/>
      <c r="GF80" s="11"/>
      <c r="GG80" s="11"/>
      <c r="GH80" s="11"/>
      <c r="GI80" s="11"/>
      <c r="GJ80" s="11"/>
      <c r="GK80" s="11"/>
      <c r="GL80" s="11"/>
      <c r="GM80" s="11"/>
      <c r="GN80" s="11"/>
      <c r="GO80" s="11"/>
      <c r="GP80" s="11"/>
      <c r="GQ80" s="11"/>
      <c r="GR80" s="11"/>
      <c r="GS80" s="11"/>
      <c r="GT80" s="11"/>
      <c r="GU80" s="11"/>
      <c r="GV80" s="11"/>
      <c r="GW80" s="11"/>
      <c r="GX80" s="11"/>
      <c r="GY80" s="11"/>
      <c r="GZ80" s="11"/>
      <c r="HA80" s="11"/>
      <c r="HB80" s="11"/>
      <c r="HC80" s="11"/>
      <c r="HD80" s="11"/>
      <c r="HE80" s="11"/>
      <c r="HF80" s="11"/>
      <c r="HG80" s="11"/>
      <c r="HH80" s="11"/>
      <c r="HI80" s="11"/>
      <c r="HJ80" s="11"/>
      <c r="HK80" s="11"/>
      <c r="HL80" s="11"/>
      <c r="HM80" s="11"/>
      <c r="HN80" s="11"/>
      <c r="HO80" s="11"/>
      <c r="HP80" s="11"/>
      <c r="HQ80" s="11"/>
      <c r="HR80" s="11"/>
      <c r="HS80" s="11"/>
      <c r="HT80" s="11"/>
      <c r="HU80" s="11"/>
      <c r="HV80" s="11"/>
      <c r="HW80" s="11"/>
      <c r="HX80" s="11"/>
      <c r="HY80" s="11"/>
      <c r="HZ80" s="11"/>
      <c r="IA80" s="11"/>
      <c r="IB80" s="11"/>
      <c r="IC80" s="11"/>
      <c r="ID80" s="11"/>
      <c r="IE80" s="11"/>
      <c r="IF80" s="11"/>
      <c r="IG80" s="11"/>
      <c r="IH80" s="11"/>
      <c r="II80" s="11"/>
      <c r="IJ80" s="11"/>
      <c r="IK80" s="11"/>
      <c r="IL80" s="11"/>
      <c r="IM80" s="11"/>
      <c r="IN80" s="11"/>
      <c r="IO80" s="11"/>
      <c r="IP80" s="11"/>
      <c r="IQ80" s="11"/>
      <c r="IR80" s="11"/>
      <c r="IS80" s="11"/>
      <c r="IT80" s="11"/>
      <c r="IU80" s="11"/>
      <c r="IV80" s="11"/>
    </row>
    <row r="81" spans="1:256" ht="44.25">
      <c r="A81" s="353" t="s">
        <v>108</v>
      </c>
      <c r="B81" s="521">
        <v>0</v>
      </c>
      <c r="C81" s="369">
        <v>0</v>
      </c>
      <c r="D81" s="522">
        <v>0</v>
      </c>
      <c r="E81" s="54">
        <v>0</v>
      </c>
      <c r="F81" s="522">
        <v>0</v>
      </c>
      <c r="G81" s="56">
        <v>0</v>
      </c>
      <c r="H81" s="521">
        <v>0</v>
      </c>
      <c r="I81" s="369">
        <v>0</v>
      </c>
      <c r="J81" s="522">
        <v>0</v>
      </c>
      <c r="K81" s="54">
        <v>0</v>
      </c>
      <c r="L81" s="522">
        <v>0</v>
      </c>
      <c r="M81" s="56">
        <v>0</v>
      </c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  <c r="CW81" s="11"/>
      <c r="CX81" s="11"/>
      <c r="CY81" s="11"/>
      <c r="CZ81" s="11"/>
      <c r="DA81" s="11"/>
      <c r="DB81" s="11"/>
      <c r="DC81" s="11"/>
      <c r="DD81" s="11"/>
      <c r="DE81" s="11"/>
      <c r="DF81" s="11"/>
      <c r="DG81" s="11"/>
      <c r="DH81" s="11"/>
      <c r="DI81" s="11"/>
      <c r="DJ81" s="11"/>
      <c r="DK81" s="11"/>
      <c r="DL81" s="11"/>
      <c r="DM81" s="11"/>
      <c r="DN81" s="11"/>
      <c r="DO81" s="11"/>
      <c r="DP81" s="11"/>
      <c r="DQ81" s="11"/>
      <c r="DR81" s="11"/>
      <c r="DS81" s="11"/>
      <c r="DT81" s="11"/>
      <c r="DU81" s="11"/>
      <c r="DV81" s="11"/>
      <c r="DW81" s="11"/>
      <c r="DX81" s="11"/>
      <c r="DY81" s="11"/>
      <c r="DZ81" s="11"/>
      <c r="EA81" s="11"/>
      <c r="EB81" s="11"/>
      <c r="EC81" s="11"/>
      <c r="ED81" s="11"/>
      <c r="EE81" s="11"/>
      <c r="EF81" s="11"/>
      <c r="EG81" s="11"/>
      <c r="EH81" s="11"/>
      <c r="EI81" s="11"/>
      <c r="EJ81" s="11"/>
      <c r="EK81" s="11"/>
      <c r="EL81" s="11"/>
      <c r="EM81" s="11"/>
      <c r="EN81" s="11"/>
      <c r="EO81" s="11"/>
      <c r="EP81" s="11"/>
      <c r="EQ81" s="11"/>
      <c r="ER81" s="11"/>
      <c r="ES81" s="11"/>
      <c r="ET81" s="11"/>
      <c r="EU81" s="11"/>
      <c r="EV81" s="11"/>
      <c r="EW81" s="11"/>
      <c r="EX81" s="11"/>
      <c r="EY81" s="11"/>
      <c r="EZ81" s="11"/>
      <c r="FA81" s="11"/>
      <c r="FB81" s="11"/>
      <c r="FC81" s="11"/>
      <c r="FD81" s="11"/>
      <c r="FE81" s="11"/>
      <c r="FF81" s="11"/>
      <c r="FG81" s="11"/>
      <c r="FH81" s="11"/>
      <c r="FI81" s="11"/>
      <c r="FJ81" s="11"/>
      <c r="FK81" s="11"/>
      <c r="FL81" s="11"/>
      <c r="FM81" s="11"/>
      <c r="FN81" s="11"/>
      <c r="FO81" s="11"/>
      <c r="FP81" s="11"/>
      <c r="FQ81" s="11"/>
      <c r="FR81" s="11"/>
      <c r="FS81" s="11"/>
      <c r="FT81" s="11"/>
      <c r="FU81" s="11"/>
      <c r="FV81" s="11"/>
      <c r="FW81" s="11"/>
      <c r="FX81" s="11"/>
      <c r="FY81" s="11"/>
      <c r="FZ81" s="11"/>
      <c r="GA81" s="11"/>
      <c r="GB81" s="11"/>
      <c r="GC81" s="11"/>
      <c r="GD81" s="11"/>
      <c r="GE81" s="11"/>
      <c r="GF81" s="11"/>
      <c r="GG81" s="11"/>
      <c r="GH81" s="11"/>
      <c r="GI81" s="11"/>
      <c r="GJ81" s="11"/>
      <c r="GK81" s="11"/>
      <c r="GL81" s="11"/>
      <c r="GM81" s="11"/>
      <c r="GN81" s="11"/>
      <c r="GO81" s="11"/>
      <c r="GP81" s="11"/>
      <c r="GQ81" s="11"/>
      <c r="GR81" s="11"/>
      <c r="GS81" s="11"/>
      <c r="GT81" s="11"/>
      <c r="GU81" s="11"/>
      <c r="GV81" s="11"/>
      <c r="GW81" s="11"/>
      <c r="GX81" s="11"/>
      <c r="GY81" s="11"/>
      <c r="GZ81" s="11"/>
      <c r="HA81" s="11"/>
      <c r="HB81" s="11"/>
      <c r="HC81" s="11"/>
      <c r="HD81" s="11"/>
      <c r="HE81" s="11"/>
      <c r="HF81" s="11"/>
      <c r="HG81" s="11"/>
      <c r="HH81" s="11"/>
      <c r="HI81" s="11"/>
      <c r="HJ81" s="11"/>
      <c r="HK81" s="11"/>
      <c r="HL81" s="11"/>
      <c r="HM81" s="11"/>
      <c r="HN81" s="11"/>
      <c r="HO81" s="11"/>
      <c r="HP81" s="11"/>
      <c r="HQ81" s="11"/>
      <c r="HR81" s="11"/>
      <c r="HS81" s="11"/>
      <c r="HT81" s="11"/>
      <c r="HU81" s="11"/>
      <c r="HV81" s="11"/>
      <c r="HW81" s="11"/>
      <c r="HX81" s="11"/>
      <c r="HY81" s="11"/>
      <c r="HZ81" s="11"/>
      <c r="IA81" s="11"/>
      <c r="IB81" s="11"/>
      <c r="IC81" s="11"/>
      <c r="ID81" s="11"/>
      <c r="IE81" s="11"/>
      <c r="IF81" s="11"/>
      <c r="IG81" s="11"/>
      <c r="IH81" s="11"/>
      <c r="II81" s="11"/>
      <c r="IJ81" s="11"/>
      <c r="IK81" s="11"/>
      <c r="IL81" s="11"/>
      <c r="IM81" s="11"/>
      <c r="IN81" s="11"/>
      <c r="IO81" s="11"/>
      <c r="IP81" s="11"/>
      <c r="IQ81" s="11"/>
      <c r="IR81" s="11"/>
      <c r="IS81" s="11"/>
      <c r="IT81" s="11"/>
      <c r="IU81" s="11"/>
      <c r="IV81" s="11"/>
    </row>
    <row r="82" spans="1:256" ht="45">
      <c r="A82" s="357" t="s">
        <v>109</v>
      </c>
      <c r="B82" s="523">
        <v>0</v>
      </c>
      <c r="C82" s="372">
        <v>0</v>
      </c>
      <c r="D82" s="524">
        <v>0</v>
      </c>
      <c r="E82" s="127">
        <v>0</v>
      </c>
      <c r="F82" s="524">
        <v>0</v>
      </c>
      <c r="G82" s="366">
        <v>0</v>
      </c>
      <c r="H82" s="523">
        <v>0</v>
      </c>
      <c r="I82" s="372">
        <v>0</v>
      </c>
      <c r="J82" s="524">
        <v>0</v>
      </c>
      <c r="K82" s="127">
        <v>0</v>
      </c>
      <c r="L82" s="524">
        <v>0</v>
      </c>
      <c r="M82" s="366">
        <v>0</v>
      </c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  <c r="AA82" s="85"/>
      <c r="AB82" s="85"/>
      <c r="AC82" s="85"/>
      <c r="AD82" s="85"/>
      <c r="AE82" s="85"/>
      <c r="AF82" s="85"/>
      <c r="AG82" s="85"/>
      <c r="AH82" s="85"/>
      <c r="AI82" s="85"/>
      <c r="AJ82" s="85"/>
      <c r="AK82" s="85"/>
      <c r="AL82" s="85"/>
      <c r="AM82" s="85"/>
      <c r="AN82" s="85"/>
      <c r="AO82" s="85"/>
      <c r="AP82" s="85"/>
      <c r="AQ82" s="85"/>
      <c r="AR82" s="85"/>
      <c r="AS82" s="85"/>
      <c r="AT82" s="85"/>
      <c r="AU82" s="85"/>
      <c r="AV82" s="85"/>
      <c r="AW82" s="85"/>
      <c r="AX82" s="85"/>
      <c r="AY82" s="85"/>
      <c r="AZ82" s="85"/>
      <c r="BA82" s="85"/>
      <c r="BB82" s="85"/>
      <c r="BC82" s="85"/>
      <c r="BD82" s="85"/>
      <c r="BE82" s="85"/>
      <c r="BF82" s="85"/>
      <c r="BG82" s="85"/>
      <c r="BH82" s="85"/>
      <c r="BI82" s="85"/>
      <c r="BJ82" s="85"/>
      <c r="BK82" s="85"/>
      <c r="BL82" s="85"/>
      <c r="BM82" s="85"/>
      <c r="BN82" s="85"/>
      <c r="BO82" s="85"/>
      <c r="BP82" s="85"/>
      <c r="BQ82" s="85"/>
      <c r="BR82" s="85"/>
      <c r="BS82" s="85"/>
      <c r="BT82" s="85"/>
      <c r="BU82" s="85"/>
      <c r="BV82" s="85"/>
      <c r="BW82" s="85"/>
      <c r="BX82" s="85"/>
      <c r="BY82" s="85"/>
      <c r="BZ82" s="85"/>
      <c r="CA82" s="85"/>
      <c r="CB82" s="85"/>
      <c r="CC82" s="85"/>
      <c r="CD82" s="85"/>
      <c r="CE82" s="85"/>
      <c r="CF82" s="85"/>
      <c r="CG82" s="85"/>
      <c r="CH82" s="85"/>
      <c r="CI82" s="85"/>
      <c r="CJ82" s="85"/>
      <c r="CK82" s="85"/>
      <c r="CL82" s="85"/>
      <c r="CM82" s="85"/>
      <c r="CN82" s="85"/>
      <c r="CO82" s="85"/>
      <c r="CP82" s="85"/>
      <c r="CQ82" s="85"/>
      <c r="CR82" s="85"/>
      <c r="CS82" s="85"/>
      <c r="CT82" s="85"/>
      <c r="CU82" s="85"/>
      <c r="CV82" s="85"/>
      <c r="CW82" s="85"/>
      <c r="CX82" s="85"/>
      <c r="CY82" s="85"/>
      <c r="CZ82" s="85"/>
      <c r="DA82" s="85"/>
      <c r="DB82" s="85"/>
      <c r="DC82" s="85"/>
      <c r="DD82" s="85"/>
      <c r="DE82" s="85"/>
      <c r="DF82" s="85"/>
      <c r="DG82" s="85"/>
      <c r="DH82" s="85"/>
      <c r="DI82" s="85"/>
      <c r="DJ82" s="85"/>
      <c r="DK82" s="85"/>
      <c r="DL82" s="85"/>
      <c r="DM82" s="85"/>
      <c r="DN82" s="85"/>
      <c r="DO82" s="85"/>
      <c r="DP82" s="85"/>
      <c r="DQ82" s="85"/>
      <c r="DR82" s="85"/>
      <c r="DS82" s="85"/>
      <c r="DT82" s="85"/>
      <c r="DU82" s="85"/>
      <c r="DV82" s="85"/>
      <c r="DW82" s="85"/>
      <c r="DX82" s="85"/>
      <c r="DY82" s="85"/>
      <c r="DZ82" s="85"/>
      <c r="EA82" s="85"/>
      <c r="EB82" s="85"/>
      <c r="EC82" s="85"/>
      <c r="ED82" s="85"/>
      <c r="EE82" s="85"/>
      <c r="EF82" s="85"/>
      <c r="EG82" s="85"/>
      <c r="EH82" s="85"/>
      <c r="EI82" s="85"/>
      <c r="EJ82" s="85"/>
      <c r="EK82" s="85"/>
      <c r="EL82" s="85"/>
      <c r="EM82" s="85"/>
      <c r="EN82" s="85"/>
      <c r="EO82" s="85"/>
      <c r="EP82" s="85"/>
      <c r="EQ82" s="85"/>
      <c r="ER82" s="85"/>
      <c r="ES82" s="85"/>
      <c r="ET82" s="85"/>
      <c r="EU82" s="85"/>
      <c r="EV82" s="85"/>
      <c r="EW82" s="85"/>
      <c r="EX82" s="85"/>
      <c r="EY82" s="85"/>
      <c r="EZ82" s="85"/>
      <c r="FA82" s="85"/>
      <c r="FB82" s="85"/>
      <c r="FC82" s="85"/>
      <c r="FD82" s="85"/>
      <c r="FE82" s="85"/>
      <c r="FF82" s="85"/>
      <c r="FG82" s="85"/>
      <c r="FH82" s="85"/>
      <c r="FI82" s="85"/>
      <c r="FJ82" s="85"/>
      <c r="FK82" s="85"/>
      <c r="FL82" s="85"/>
      <c r="FM82" s="85"/>
      <c r="FN82" s="85"/>
      <c r="FO82" s="85"/>
      <c r="FP82" s="85"/>
      <c r="FQ82" s="85"/>
      <c r="FR82" s="85"/>
      <c r="FS82" s="85"/>
      <c r="FT82" s="85"/>
      <c r="FU82" s="85"/>
      <c r="FV82" s="85"/>
      <c r="FW82" s="85"/>
      <c r="FX82" s="85"/>
      <c r="FY82" s="85"/>
      <c r="FZ82" s="85"/>
      <c r="GA82" s="85"/>
      <c r="GB82" s="85"/>
      <c r="GC82" s="85"/>
      <c r="GD82" s="85"/>
      <c r="GE82" s="85"/>
      <c r="GF82" s="85"/>
      <c r="GG82" s="85"/>
      <c r="GH82" s="85"/>
      <c r="GI82" s="85"/>
      <c r="GJ82" s="85"/>
      <c r="GK82" s="85"/>
      <c r="GL82" s="85"/>
      <c r="GM82" s="85"/>
      <c r="GN82" s="85"/>
      <c r="GO82" s="85"/>
      <c r="GP82" s="85"/>
      <c r="GQ82" s="85"/>
      <c r="GR82" s="85"/>
      <c r="GS82" s="85"/>
      <c r="GT82" s="85"/>
      <c r="GU82" s="85"/>
      <c r="GV82" s="85"/>
      <c r="GW82" s="85"/>
      <c r="GX82" s="85"/>
      <c r="GY82" s="85"/>
      <c r="GZ82" s="85"/>
      <c r="HA82" s="85"/>
      <c r="HB82" s="85"/>
      <c r="HC82" s="85"/>
      <c r="HD82" s="85"/>
      <c r="HE82" s="85"/>
      <c r="HF82" s="85"/>
      <c r="HG82" s="85"/>
      <c r="HH82" s="85"/>
      <c r="HI82" s="85"/>
      <c r="HJ82" s="85"/>
      <c r="HK82" s="85"/>
      <c r="HL82" s="85"/>
      <c r="HM82" s="85"/>
      <c r="HN82" s="85"/>
      <c r="HO82" s="85"/>
      <c r="HP82" s="85"/>
      <c r="HQ82" s="85"/>
      <c r="HR82" s="85"/>
      <c r="HS82" s="85"/>
      <c r="HT82" s="85"/>
      <c r="HU82" s="85"/>
      <c r="HV82" s="85"/>
      <c r="HW82" s="85"/>
      <c r="HX82" s="85"/>
      <c r="HY82" s="85"/>
      <c r="HZ82" s="85"/>
      <c r="IA82" s="85"/>
      <c r="IB82" s="85"/>
      <c r="IC82" s="85"/>
      <c r="ID82" s="85"/>
      <c r="IE82" s="85"/>
      <c r="IF82" s="85"/>
      <c r="IG82" s="85"/>
      <c r="IH82" s="85"/>
      <c r="II82" s="85"/>
      <c r="IJ82" s="85"/>
      <c r="IK82" s="85"/>
      <c r="IL82" s="85"/>
      <c r="IM82" s="85"/>
      <c r="IN82" s="85"/>
      <c r="IO82" s="85"/>
      <c r="IP82" s="85"/>
      <c r="IQ82" s="85"/>
      <c r="IR82" s="85"/>
      <c r="IS82" s="85"/>
      <c r="IT82" s="85"/>
      <c r="IU82" s="85"/>
      <c r="IV82" s="85"/>
    </row>
    <row r="83" spans="1:256" ht="45.75" thickBot="1">
      <c r="A83" s="358" t="s">
        <v>115</v>
      </c>
      <c r="B83" s="525">
        <v>31054681</v>
      </c>
      <c r="C83" s="374">
        <v>0.62022163799471053</v>
      </c>
      <c r="D83" s="526">
        <v>19015615</v>
      </c>
      <c r="E83" s="362">
        <v>0.37977836200528953</v>
      </c>
      <c r="F83" s="526">
        <v>50070296</v>
      </c>
      <c r="G83" s="363">
        <v>1</v>
      </c>
      <c r="H83" s="525">
        <v>30874871</v>
      </c>
      <c r="I83" s="374">
        <v>0.60830825467406802</v>
      </c>
      <c r="J83" s="526">
        <v>19880434</v>
      </c>
      <c r="K83" s="362">
        <v>0.39169174532593193</v>
      </c>
      <c r="L83" s="526">
        <v>50755305</v>
      </c>
      <c r="M83" s="363">
        <v>1</v>
      </c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/>
      <c r="CS83" s="11"/>
      <c r="CT83" s="11"/>
      <c r="CU83" s="11"/>
      <c r="CV83" s="11"/>
      <c r="CW83" s="11"/>
      <c r="CX83" s="11"/>
      <c r="CY83" s="11"/>
      <c r="CZ83" s="11"/>
      <c r="DA83" s="11"/>
      <c r="DB83" s="11"/>
      <c r="DC83" s="11"/>
      <c r="DD83" s="11"/>
      <c r="DE83" s="11"/>
      <c r="DF83" s="11"/>
      <c r="DG83" s="11"/>
      <c r="DH83" s="11"/>
      <c r="DI83" s="11"/>
      <c r="DJ83" s="11"/>
      <c r="DK83" s="11"/>
      <c r="DL83" s="11"/>
      <c r="DM83" s="11"/>
      <c r="DN83" s="11"/>
      <c r="DO83" s="11"/>
      <c r="DP83" s="11"/>
      <c r="DQ83" s="11"/>
      <c r="DR83" s="11"/>
      <c r="DS83" s="11"/>
      <c r="DT83" s="11"/>
      <c r="DU83" s="11"/>
      <c r="DV83" s="11"/>
      <c r="DW83" s="11"/>
      <c r="DX83" s="11"/>
      <c r="DY83" s="11"/>
      <c r="DZ83" s="11"/>
      <c r="EA83" s="11"/>
      <c r="EB83" s="11"/>
      <c r="EC83" s="11"/>
      <c r="ED83" s="11"/>
      <c r="EE83" s="11"/>
      <c r="EF83" s="11"/>
      <c r="EG83" s="11"/>
      <c r="EH83" s="11"/>
      <c r="EI83" s="11"/>
      <c r="EJ83" s="11"/>
      <c r="EK83" s="11"/>
      <c r="EL83" s="11"/>
      <c r="EM83" s="11"/>
      <c r="EN83" s="11"/>
      <c r="EO83" s="11"/>
      <c r="EP83" s="11"/>
      <c r="EQ83" s="11"/>
      <c r="ER83" s="11"/>
      <c r="ES83" s="11"/>
      <c r="ET83" s="11"/>
      <c r="EU83" s="11"/>
      <c r="EV83" s="11"/>
      <c r="EW83" s="11"/>
      <c r="EX83" s="11"/>
      <c r="EY83" s="11"/>
      <c r="EZ83" s="11"/>
      <c r="FA83" s="11"/>
      <c r="FB83" s="11"/>
      <c r="FC83" s="11"/>
      <c r="FD83" s="11"/>
      <c r="FE83" s="11"/>
      <c r="FF83" s="11"/>
      <c r="FG83" s="11"/>
      <c r="FH83" s="11"/>
      <c r="FI83" s="11"/>
      <c r="FJ83" s="11"/>
      <c r="FK83" s="11"/>
      <c r="FL83" s="11"/>
      <c r="FM83" s="11"/>
      <c r="FN83" s="11"/>
      <c r="FO83" s="11"/>
      <c r="FP83" s="11"/>
      <c r="FQ83" s="11"/>
      <c r="FR83" s="11"/>
      <c r="FS83" s="11"/>
      <c r="FT83" s="11"/>
      <c r="FU83" s="11"/>
      <c r="FV83" s="11"/>
      <c r="FW83" s="11"/>
      <c r="FX83" s="11"/>
      <c r="FY83" s="11"/>
      <c r="FZ83" s="11"/>
      <c r="GA83" s="11"/>
      <c r="GB83" s="11"/>
      <c r="GC83" s="11"/>
      <c r="GD83" s="11"/>
      <c r="GE83" s="11"/>
      <c r="GF83" s="11"/>
      <c r="GG83" s="11"/>
      <c r="GH83" s="11"/>
      <c r="GI83" s="11"/>
      <c r="GJ83" s="11"/>
      <c r="GK83" s="11"/>
      <c r="GL83" s="11"/>
      <c r="GM83" s="11"/>
      <c r="GN83" s="11"/>
      <c r="GO83" s="11"/>
      <c r="GP83" s="11"/>
      <c r="GQ83" s="11"/>
      <c r="GR83" s="11"/>
      <c r="GS83" s="11"/>
      <c r="GT83" s="11"/>
      <c r="GU83" s="11"/>
      <c r="GV83" s="11"/>
      <c r="GW83" s="11"/>
      <c r="GX83" s="11"/>
      <c r="GY83" s="11"/>
      <c r="GZ83" s="11"/>
      <c r="HA83" s="11"/>
      <c r="HB83" s="11"/>
      <c r="HC83" s="11"/>
      <c r="HD83" s="11"/>
      <c r="HE83" s="11"/>
      <c r="HF83" s="11"/>
      <c r="HG83" s="11"/>
      <c r="HH83" s="11"/>
      <c r="HI83" s="11"/>
      <c r="HJ83" s="11"/>
      <c r="HK83" s="11"/>
      <c r="HL83" s="11"/>
      <c r="HM83" s="11"/>
      <c r="HN83" s="11"/>
      <c r="HO83" s="11"/>
      <c r="HP83" s="11"/>
      <c r="HQ83" s="11"/>
      <c r="HR83" s="11"/>
      <c r="HS83" s="11"/>
      <c r="HT83" s="11"/>
      <c r="HU83" s="11"/>
      <c r="HV83" s="11"/>
      <c r="HW83" s="11"/>
      <c r="HX83" s="11"/>
      <c r="HY83" s="11"/>
      <c r="HZ83" s="11"/>
      <c r="IA83" s="11"/>
      <c r="IB83" s="11"/>
      <c r="IC83" s="11"/>
      <c r="ID83" s="11"/>
      <c r="IE83" s="11"/>
      <c r="IF83" s="11"/>
      <c r="IG83" s="11"/>
      <c r="IH83" s="11"/>
      <c r="II83" s="11"/>
      <c r="IJ83" s="11"/>
      <c r="IK83" s="11"/>
      <c r="IL83" s="11"/>
      <c r="IM83" s="11"/>
      <c r="IN83" s="11"/>
      <c r="IO83" s="11"/>
      <c r="IP83" s="11"/>
      <c r="IQ83" s="11"/>
      <c r="IR83" s="11"/>
      <c r="IS83" s="11"/>
      <c r="IT83" s="11"/>
      <c r="IU83" s="11"/>
      <c r="IV83" s="11"/>
    </row>
    <row r="84" spans="1:256" ht="45">
      <c r="A84" s="22" t="s">
        <v>132</v>
      </c>
      <c r="B84" s="462"/>
      <c r="C84" s="367"/>
      <c r="D84" s="462"/>
      <c r="E84" s="367"/>
      <c r="F84" s="462"/>
      <c r="G84" s="367"/>
      <c r="H84" s="462"/>
      <c r="I84" s="367"/>
      <c r="J84" s="462"/>
      <c r="K84" s="367"/>
      <c r="L84" s="462"/>
      <c r="M84" s="367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  <c r="CG84" s="11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/>
      <c r="CW84" s="11"/>
      <c r="CX84" s="11"/>
      <c r="CY84" s="11"/>
      <c r="CZ84" s="11"/>
      <c r="DA84" s="11"/>
      <c r="DB84" s="11"/>
      <c r="DC84" s="11"/>
      <c r="DD84" s="11"/>
      <c r="DE84" s="11"/>
      <c r="DF84" s="11"/>
      <c r="DG84" s="11"/>
      <c r="DH84" s="11"/>
      <c r="DI84" s="11"/>
      <c r="DJ84" s="11"/>
      <c r="DK84" s="11"/>
      <c r="DL84" s="11"/>
      <c r="DM84" s="11"/>
      <c r="DN84" s="11"/>
      <c r="DO84" s="11"/>
      <c r="DP84" s="11"/>
      <c r="DQ84" s="11"/>
      <c r="DR84" s="11"/>
      <c r="DS84" s="11"/>
      <c r="DT84" s="11"/>
      <c r="DU84" s="11"/>
      <c r="DV84" s="11"/>
      <c r="DW84" s="11"/>
      <c r="DX84" s="11"/>
      <c r="DY84" s="11"/>
      <c r="DZ84" s="11"/>
      <c r="EA84" s="11"/>
      <c r="EB84" s="11"/>
      <c r="EC84" s="11"/>
      <c r="ED84" s="11"/>
      <c r="EE84" s="11"/>
      <c r="EF84" s="11"/>
      <c r="EG84" s="11"/>
      <c r="EH84" s="11"/>
      <c r="EI84" s="11"/>
      <c r="EJ84" s="11"/>
      <c r="EK84" s="11"/>
      <c r="EL84" s="11"/>
      <c r="EM84" s="11"/>
      <c r="EN84" s="11"/>
      <c r="EO84" s="11"/>
      <c r="EP84" s="11"/>
      <c r="EQ84" s="11"/>
      <c r="ER84" s="11"/>
      <c r="ES84" s="11"/>
      <c r="ET84" s="11"/>
      <c r="EU84" s="11"/>
      <c r="EV84" s="11"/>
      <c r="EW84" s="11"/>
      <c r="EX84" s="11"/>
      <c r="EY84" s="11"/>
      <c r="EZ84" s="11"/>
      <c r="FA84" s="11"/>
      <c r="FB84" s="11"/>
      <c r="FC84" s="11"/>
      <c r="FD84" s="11"/>
      <c r="FE84" s="11"/>
      <c r="FF84" s="11"/>
      <c r="FG84" s="11"/>
      <c r="FH84" s="11"/>
      <c r="FI84" s="11"/>
      <c r="FJ84" s="11"/>
      <c r="FK84" s="11"/>
      <c r="FL84" s="11"/>
      <c r="FM84" s="11"/>
      <c r="FN84" s="11"/>
      <c r="FO84" s="11"/>
      <c r="FP84" s="11"/>
      <c r="FQ84" s="11"/>
      <c r="FR84" s="11"/>
      <c r="FS84" s="11"/>
      <c r="FT84" s="11"/>
      <c r="FU84" s="11"/>
      <c r="FV84" s="11"/>
      <c r="FW84" s="11"/>
      <c r="FX84" s="11"/>
      <c r="FY84" s="11"/>
      <c r="FZ84" s="11"/>
      <c r="GA84" s="11"/>
      <c r="GB84" s="11"/>
      <c r="GC84" s="11"/>
      <c r="GD84" s="11"/>
      <c r="GE84" s="11"/>
      <c r="GF84" s="11"/>
      <c r="GG84" s="11"/>
      <c r="GH84" s="11"/>
      <c r="GI84" s="11"/>
      <c r="GJ84" s="11"/>
      <c r="GK84" s="11"/>
      <c r="GL84" s="11"/>
      <c r="GM84" s="11"/>
      <c r="GN84" s="11"/>
      <c r="GO84" s="11"/>
      <c r="GP84" s="11"/>
      <c r="GQ84" s="11"/>
      <c r="GR84" s="11"/>
      <c r="GS84" s="11"/>
      <c r="GT84" s="11"/>
      <c r="GU84" s="11"/>
      <c r="GV84" s="11"/>
      <c r="GW84" s="11"/>
      <c r="GX84" s="11"/>
      <c r="GY84" s="11"/>
      <c r="GZ84" s="11"/>
      <c r="HA84" s="11"/>
      <c r="HB84" s="11"/>
      <c r="HC84" s="11"/>
      <c r="HD84" s="11"/>
      <c r="HE84" s="11"/>
      <c r="HF84" s="11"/>
      <c r="HG84" s="11"/>
      <c r="HH84" s="11"/>
      <c r="HI84" s="11"/>
      <c r="HJ84" s="11"/>
      <c r="HK84" s="11"/>
      <c r="HL84" s="11"/>
      <c r="HM84" s="11"/>
      <c r="HN84" s="11"/>
      <c r="HO84" s="11"/>
      <c r="HP84" s="11"/>
      <c r="HQ84" s="11"/>
      <c r="HR84" s="11"/>
      <c r="HS84" s="11"/>
      <c r="HT84" s="11"/>
      <c r="HU84" s="11"/>
      <c r="HV84" s="11"/>
      <c r="HW84" s="11"/>
      <c r="HX84" s="11"/>
      <c r="HY84" s="11"/>
      <c r="HZ84" s="11"/>
      <c r="IA84" s="11"/>
      <c r="IB84" s="11"/>
      <c r="IC84" s="11"/>
      <c r="ID84" s="11"/>
      <c r="IE84" s="11"/>
      <c r="IF84" s="11"/>
      <c r="IG84" s="11"/>
      <c r="IH84" s="11"/>
      <c r="II84" s="11"/>
      <c r="IJ84" s="11"/>
      <c r="IK84" s="11"/>
      <c r="IL84" s="11"/>
      <c r="IM84" s="11"/>
      <c r="IN84" s="11"/>
      <c r="IO84" s="11"/>
      <c r="IP84" s="11"/>
      <c r="IQ84" s="11"/>
      <c r="IR84" s="11"/>
      <c r="IS84" s="11"/>
      <c r="IT84" s="11"/>
      <c r="IU84" s="11"/>
      <c r="IV84" s="11"/>
    </row>
    <row r="85" spans="1:256" ht="44.25">
      <c r="A85" s="4" t="s">
        <v>117</v>
      </c>
      <c r="B85" s="460"/>
      <c r="C85" s="4"/>
      <c r="D85" s="460"/>
      <c r="E85" s="4"/>
      <c r="F85" s="460"/>
      <c r="G85" s="4"/>
      <c r="H85" s="460"/>
      <c r="I85" s="4"/>
      <c r="J85" s="460"/>
      <c r="K85" s="4"/>
      <c r="L85" s="460"/>
      <c r="M85" s="4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1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DZ85" s="11"/>
      <c r="EA85" s="11"/>
      <c r="EB85" s="11"/>
      <c r="EC85" s="11"/>
      <c r="ED85" s="11"/>
      <c r="EE85" s="11"/>
      <c r="EF85" s="11"/>
      <c r="EG85" s="11"/>
      <c r="EH85" s="11"/>
      <c r="EI85" s="11"/>
      <c r="EJ85" s="11"/>
      <c r="EK85" s="11"/>
      <c r="EL85" s="11"/>
      <c r="EM85" s="11"/>
      <c r="EN85" s="11"/>
      <c r="EO85" s="11"/>
      <c r="EP85" s="11"/>
      <c r="EQ85" s="11"/>
      <c r="ER85" s="11"/>
      <c r="ES85" s="11"/>
      <c r="ET85" s="11"/>
      <c r="EU85" s="11"/>
      <c r="EV85" s="11"/>
      <c r="EW85" s="11"/>
      <c r="EX85" s="11"/>
      <c r="EY85" s="11"/>
      <c r="EZ85" s="11"/>
      <c r="FA85" s="11"/>
      <c r="FB85" s="11"/>
      <c r="FC85" s="11"/>
      <c r="FD85" s="11"/>
      <c r="FE85" s="11"/>
      <c r="FF85" s="11"/>
      <c r="FG85" s="11"/>
      <c r="FH85" s="11"/>
      <c r="FI85" s="11"/>
      <c r="FJ85" s="11"/>
      <c r="FK85" s="11"/>
      <c r="FL85" s="11"/>
      <c r="FM85" s="11"/>
      <c r="FN85" s="11"/>
      <c r="FO85" s="11"/>
      <c r="FP85" s="11"/>
      <c r="FQ85" s="11"/>
      <c r="FR85" s="11"/>
      <c r="FS85" s="11"/>
      <c r="FT85" s="11"/>
      <c r="FU85" s="11"/>
      <c r="FV85" s="11"/>
      <c r="FW85" s="11"/>
      <c r="FX85" s="11"/>
      <c r="FY85" s="11"/>
      <c r="FZ85" s="11"/>
      <c r="GA85" s="11"/>
      <c r="GB85" s="11"/>
      <c r="GC85" s="11"/>
      <c r="GD85" s="11"/>
      <c r="GE85" s="11"/>
      <c r="GF85" s="11"/>
      <c r="GG85" s="11"/>
      <c r="GH85" s="11"/>
      <c r="GI85" s="11"/>
      <c r="GJ85" s="11"/>
      <c r="GK85" s="11"/>
      <c r="GL85" s="11"/>
      <c r="GM85" s="11"/>
      <c r="GN85" s="11"/>
      <c r="GO85" s="11"/>
      <c r="GP85" s="11"/>
      <c r="GQ85" s="11"/>
      <c r="GR85" s="11"/>
      <c r="GS85" s="11"/>
      <c r="GT85" s="11"/>
      <c r="GU85" s="11"/>
      <c r="GV85" s="11"/>
      <c r="GW85" s="11"/>
      <c r="GX85" s="11"/>
      <c r="GY85" s="11"/>
      <c r="GZ85" s="11"/>
      <c r="HA85" s="11"/>
      <c r="HB85" s="11"/>
      <c r="HC85" s="11"/>
      <c r="HD85" s="11"/>
      <c r="HE85" s="11"/>
      <c r="HF85" s="11"/>
      <c r="HG85" s="11"/>
      <c r="HH85" s="11"/>
      <c r="HI85" s="11"/>
      <c r="HJ85" s="11"/>
      <c r="HK85" s="11"/>
      <c r="HL85" s="11"/>
      <c r="HM85" s="11"/>
      <c r="HN85" s="11"/>
      <c r="HO85" s="11"/>
      <c r="HP85" s="11"/>
      <c r="HQ85" s="11"/>
      <c r="HR85" s="11"/>
      <c r="HS85" s="11"/>
      <c r="HT85" s="11"/>
      <c r="HU85" s="11"/>
      <c r="HV85" s="11"/>
      <c r="HW85" s="11"/>
      <c r="HX85" s="11"/>
      <c r="HY85" s="11"/>
      <c r="HZ85" s="11"/>
      <c r="IA85" s="11"/>
      <c r="IB85" s="11"/>
      <c r="IC85" s="11"/>
      <c r="ID85" s="11"/>
      <c r="IE85" s="11"/>
      <c r="IF85" s="11"/>
      <c r="IG85" s="11"/>
      <c r="IH85" s="11"/>
      <c r="II85" s="11"/>
      <c r="IJ85" s="11"/>
      <c r="IK85" s="11"/>
      <c r="IL85" s="11"/>
      <c r="IM85" s="11"/>
      <c r="IN85" s="11"/>
      <c r="IO85" s="11"/>
      <c r="IP85" s="11"/>
      <c r="IQ85" s="11"/>
      <c r="IR85" s="11"/>
      <c r="IS85" s="11"/>
      <c r="IT85" s="11"/>
      <c r="IU85" s="11"/>
      <c r="IV85" s="11"/>
    </row>
    <row r="101" spans="4:5" ht="15.75">
      <c r="D101" s="550"/>
      <c r="E101" s="551"/>
    </row>
  </sheetData>
  <pageMargins left="0.28999999999999998" right="0.26" top="0.45" bottom="0.3" header="0.3" footer="0.3"/>
  <pageSetup scale="17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86"/>
  <sheetViews>
    <sheetView topLeftCell="A34" zoomScale="30" zoomScaleNormal="30" workbookViewId="0">
      <selection activeCell="I47" activeCellId="3" sqref="C39 C47 I39 I47"/>
    </sheetView>
  </sheetViews>
  <sheetFormatPr defaultColWidth="12.42578125" defaultRowHeight="15"/>
  <cols>
    <col min="1" max="1" width="186.7109375" style="133" customWidth="1"/>
    <col min="2" max="2" width="56.42578125" style="134" customWidth="1"/>
    <col min="3" max="3" width="45.5703125" style="133" customWidth="1"/>
    <col min="4" max="4" width="45.5703125" style="134" customWidth="1"/>
    <col min="5" max="5" width="45.5703125" style="133" customWidth="1"/>
    <col min="6" max="6" width="45.5703125" style="134" customWidth="1"/>
    <col min="7" max="7" width="45.5703125" style="133" customWidth="1"/>
    <col min="8" max="8" width="54.7109375" style="134" customWidth="1"/>
    <col min="9" max="9" width="45.5703125" style="133" customWidth="1"/>
    <col min="10" max="10" width="45.5703125" style="134" customWidth="1"/>
    <col min="11" max="11" width="45.5703125" style="133" customWidth="1"/>
    <col min="12" max="12" width="45.5703125" style="134" customWidth="1"/>
    <col min="13" max="13" width="45.5703125" style="133" customWidth="1"/>
    <col min="14" max="16384" width="12.42578125" style="133"/>
  </cols>
  <sheetData>
    <row r="1" spans="1:17" s="11" customFormat="1" ht="45">
      <c r="A1" s="1" t="s">
        <v>0</v>
      </c>
      <c r="B1" s="2"/>
      <c r="C1" s="3"/>
      <c r="D1" s="2"/>
      <c r="E1" s="4"/>
      <c r="F1" s="5"/>
      <c r="G1" s="4"/>
      <c r="H1" s="7" t="s">
        <v>1</v>
      </c>
      <c r="I1" s="8" t="s">
        <v>113</v>
      </c>
      <c r="J1" s="9"/>
      <c r="K1" s="8"/>
      <c r="L1" s="10"/>
      <c r="M1" s="10"/>
      <c r="N1" s="10"/>
      <c r="O1" s="10"/>
    </row>
    <row r="2" spans="1:17" s="11" customFormat="1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s="11" customFormat="1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s="11" customFormat="1" ht="45" thickTop="1">
      <c r="A4" s="17"/>
      <c r="B4" s="543"/>
      <c r="C4" s="19"/>
      <c r="D4" s="543"/>
      <c r="E4" s="19"/>
      <c r="F4" s="543"/>
      <c r="G4" s="20"/>
      <c r="H4" s="18" t="s">
        <v>4</v>
      </c>
      <c r="I4" s="19"/>
      <c r="J4" s="18"/>
      <c r="K4" s="19"/>
      <c r="L4" s="18"/>
      <c r="M4" s="20"/>
    </row>
    <row r="5" spans="1:17" s="11" customFormat="1" ht="44.25">
      <c r="A5" s="21"/>
      <c r="B5" s="461"/>
      <c r="C5" s="22"/>
      <c r="D5" s="461"/>
      <c r="E5" s="22"/>
      <c r="F5" s="461"/>
      <c r="G5" s="23"/>
      <c r="H5" s="5"/>
      <c r="I5" s="22"/>
      <c r="J5" s="5"/>
      <c r="K5" s="22"/>
      <c r="L5" s="5"/>
      <c r="M5" s="23"/>
    </row>
    <row r="6" spans="1:17" s="11" customFormat="1" ht="45">
      <c r="A6" s="24"/>
      <c r="B6" s="465" t="s">
        <v>148</v>
      </c>
      <c r="C6" s="26"/>
      <c r="D6" s="466"/>
      <c r="E6" s="26"/>
      <c r="F6" s="466"/>
      <c r="G6" s="28"/>
      <c r="H6" s="25" t="s">
        <v>5</v>
      </c>
      <c r="I6" s="26"/>
      <c r="J6" s="27"/>
      <c r="K6" s="26"/>
      <c r="L6" s="27"/>
      <c r="M6" s="29" t="s">
        <v>4</v>
      </c>
    </row>
    <row r="7" spans="1:17" s="11" customFormat="1" ht="44.25">
      <c r="A7" s="21" t="s">
        <v>4</v>
      </c>
      <c r="B7" s="461" t="s">
        <v>4</v>
      </c>
      <c r="C7" s="22"/>
      <c r="D7" s="461" t="s">
        <v>4</v>
      </c>
      <c r="E7" s="22"/>
      <c r="F7" s="461" t="s">
        <v>4</v>
      </c>
      <c r="G7" s="23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 s="11" customFormat="1" ht="44.25">
      <c r="A8" s="21" t="s">
        <v>4</v>
      </c>
      <c r="B8" s="461" t="s">
        <v>4</v>
      </c>
      <c r="C8" s="22"/>
      <c r="D8" s="461" t="s">
        <v>4</v>
      </c>
      <c r="E8" s="22"/>
      <c r="F8" s="461" t="s">
        <v>4</v>
      </c>
      <c r="G8" s="23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s="11" customFormat="1" ht="45">
      <c r="A9" s="30" t="s">
        <v>4</v>
      </c>
      <c r="B9" s="863" t="s">
        <v>4</v>
      </c>
      <c r="C9" s="571" t="s">
        <v>6</v>
      </c>
      <c r="D9" s="864" t="s">
        <v>4</v>
      </c>
      <c r="E9" s="571" t="s">
        <v>6</v>
      </c>
      <c r="F9" s="864" t="s">
        <v>4</v>
      </c>
      <c r="G9" s="573" t="s">
        <v>6</v>
      </c>
      <c r="H9" s="31" t="s">
        <v>4</v>
      </c>
      <c r="I9" s="32" t="s">
        <v>6</v>
      </c>
      <c r="J9" s="33" t="s">
        <v>4</v>
      </c>
      <c r="K9" s="32" t="s">
        <v>6</v>
      </c>
      <c r="L9" s="33" t="s">
        <v>4</v>
      </c>
      <c r="M9" s="34" t="s">
        <v>6</v>
      </c>
      <c r="N9" s="35"/>
    </row>
    <row r="10" spans="1:17" s="11" customFormat="1" ht="45">
      <c r="A10" s="36" t="s">
        <v>7</v>
      </c>
      <c r="B10" s="469" t="s">
        <v>8</v>
      </c>
      <c r="C10" s="38" t="s">
        <v>9</v>
      </c>
      <c r="D10" s="470" t="s">
        <v>10</v>
      </c>
      <c r="E10" s="38" t="s">
        <v>9</v>
      </c>
      <c r="F10" s="470" t="s">
        <v>9</v>
      </c>
      <c r="G10" s="40" t="s">
        <v>9</v>
      </c>
      <c r="H10" s="37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35"/>
    </row>
    <row r="11" spans="1:17" s="11" customFormat="1" ht="44.25">
      <c r="A11" s="41" t="s">
        <v>11</v>
      </c>
      <c r="B11" s="865" t="s">
        <v>4</v>
      </c>
      <c r="C11" s="576"/>
      <c r="D11" s="866" t="s">
        <v>4</v>
      </c>
      <c r="E11" s="576"/>
      <c r="F11" s="866" t="s">
        <v>4</v>
      </c>
      <c r="G11" s="578"/>
      <c r="H11" s="42" t="s">
        <v>4</v>
      </c>
      <c r="I11" s="43"/>
      <c r="J11" s="44" t="s">
        <v>4</v>
      </c>
      <c r="K11" s="43"/>
      <c r="L11" s="44" t="s">
        <v>4</v>
      </c>
      <c r="M11" s="45" t="s">
        <v>11</v>
      </c>
      <c r="N11" s="35"/>
    </row>
    <row r="12" spans="1:17" s="11" customFormat="1" ht="45">
      <c r="A12" s="24" t="s">
        <v>12</v>
      </c>
      <c r="B12" s="473" t="s">
        <v>4</v>
      </c>
      <c r="C12" s="47" t="s">
        <v>4</v>
      </c>
      <c r="D12" s="474"/>
      <c r="E12" s="49"/>
      <c r="F12" s="474"/>
      <c r="G12" s="50"/>
      <c r="H12" s="46"/>
      <c r="I12" s="49"/>
      <c r="J12" s="48"/>
      <c r="K12" s="49"/>
      <c r="L12" s="48"/>
      <c r="M12" s="50"/>
      <c r="N12" s="35"/>
    </row>
    <row r="13" spans="1:17" s="10" customFormat="1" ht="44.25">
      <c r="A13" s="51" t="s">
        <v>13</v>
      </c>
      <c r="B13" s="463">
        <v>8094278</v>
      </c>
      <c r="C13" s="52">
        <v>1</v>
      </c>
      <c r="D13" s="475">
        <v>0</v>
      </c>
      <c r="E13" s="54">
        <v>0</v>
      </c>
      <c r="F13" s="476">
        <v>8094278</v>
      </c>
      <c r="G13" s="56">
        <v>0.28655120213375956</v>
      </c>
      <c r="H13" s="9">
        <v>8091785</v>
      </c>
      <c r="I13" s="52">
        <v>1</v>
      </c>
      <c r="J13" s="53">
        <v>0</v>
      </c>
      <c r="K13" s="54">
        <v>0</v>
      </c>
      <c r="L13" s="55">
        <v>8091785</v>
      </c>
      <c r="M13" s="56">
        <v>0.29523401127800536</v>
      </c>
      <c r="N13" s="57"/>
    </row>
    <row r="14" spans="1:17" s="11" customFormat="1" ht="44.25">
      <c r="A14" s="21" t="s">
        <v>14</v>
      </c>
      <c r="B14" s="461">
        <v>0</v>
      </c>
      <c r="C14" s="563">
        <v>0</v>
      </c>
      <c r="D14" s="477">
        <v>0</v>
      </c>
      <c r="E14" s="579">
        <v>0</v>
      </c>
      <c r="F14" s="867">
        <v>0</v>
      </c>
      <c r="G14" s="581">
        <v>0</v>
      </c>
      <c r="H14" s="5">
        <v>0</v>
      </c>
      <c r="I14" s="58">
        <v>0</v>
      </c>
      <c r="J14" s="59">
        <v>0</v>
      </c>
      <c r="K14" s="60">
        <v>0</v>
      </c>
      <c r="L14" s="61">
        <v>0</v>
      </c>
      <c r="M14" s="62">
        <v>0</v>
      </c>
      <c r="N14" s="35"/>
    </row>
    <row r="15" spans="1:17" s="11" customFormat="1" ht="44.25">
      <c r="A15" s="41" t="s">
        <v>15</v>
      </c>
      <c r="B15" s="868">
        <v>273193</v>
      </c>
      <c r="C15" s="632">
        <v>1</v>
      </c>
      <c r="D15" s="869">
        <v>0</v>
      </c>
      <c r="E15" s="584">
        <v>0</v>
      </c>
      <c r="F15" s="474">
        <v>273193</v>
      </c>
      <c r="G15" s="585">
        <v>1</v>
      </c>
      <c r="H15" s="63">
        <v>270277</v>
      </c>
      <c r="I15" s="126">
        <v>1</v>
      </c>
      <c r="J15" s="42">
        <v>0</v>
      </c>
      <c r="K15" s="66">
        <v>0</v>
      </c>
      <c r="L15" s="48">
        <v>270277</v>
      </c>
      <c r="M15" s="67">
        <v>9.8612312198341229E-3</v>
      </c>
      <c r="N15" s="35"/>
    </row>
    <row r="16" spans="1:17" s="11" customFormat="1" ht="44.25">
      <c r="A16" s="68" t="s">
        <v>16</v>
      </c>
      <c r="B16" s="461">
        <v>6007</v>
      </c>
      <c r="C16" s="52">
        <v>1</v>
      </c>
      <c r="D16" s="477">
        <v>0</v>
      </c>
      <c r="E16" s="54">
        <v>0</v>
      </c>
      <c r="F16" s="480">
        <v>6007</v>
      </c>
      <c r="G16" s="56">
        <v>2.1265801239066584E-4</v>
      </c>
      <c r="H16" s="5">
        <v>0</v>
      </c>
      <c r="I16" s="52">
        <v>0</v>
      </c>
      <c r="J16" s="59">
        <v>0</v>
      </c>
      <c r="K16" s="54">
        <v>0</v>
      </c>
      <c r="L16" s="69">
        <v>0</v>
      </c>
      <c r="M16" s="56">
        <v>0</v>
      </c>
      <c r="N16" s="35"/>
    </row>
    <row r="17" spans="1:14" s="11" customFormat="1" ht="44.25">
      <c r="A17" s="70" t="s">
        <v>17</v>
      </c>
      <c r="B17" s="865">
        <v>267186</v>
      </c>
      <c r="C17" s="563">
        <v>1</v>
      </c>
      <c r="D17" s="869">
        <v>0</v>
      </c>
      <c r="E17" s="579">
        <v>0</v>
      </c>
      <c r="F17" s="866">
        <v>267186</v>
      </c>
      <c r="G17" s="581">
        <v>9.4588386380243788E-3</v>
      </c>
      <c r="H17" s="42">
        <v>270277</v>
      </c>
      <c r="I17" s="58">
        <v>1</v>
      </c>
      <c r="J17" s="65">
        <v>0</v>
      </c>
      <c r="K17" s="60">
        <v>0</v>
      </c>
      <c r="L17" s="44">
        <v>270277</v>
      </c>
      <c r="M17" s="62">
        <v>9.8612312198341229E-3</v>
      </c>
      <c r="N17" s="35"/>
    </row>
    <row r="18" spans="1:14" s="11" customFormat="1" ht="44.25">
      <c r="A18" s="70" t="s">
        <v>18</v>
      </c>
      <c r="B18" s="865">
        <v>0</v>
      </c>
      <c r="C18" s="563">
        <v>0</v>
      </c>
      <c r="D18" s="869">
        <v>0</v>
      </c>
      <c r="E18" s="579">
        <v>0</v>
      </c>
      <c r="F18" s="866">
        <v>0</v>
      </c>
      <c r="G18" s="581">
        <v>0</v>
      </c>
      <c r="H18" s="42">
        <v>0</v>
      </c>
      <c r="I18" s="58">
        <v>0</v>
      </c>
      <c r="J18" s="65">
        <v>0</v>
      </c>
      <c r="K18" s="60">
        <v>0</v>
      </c>
      <c r="L18" s="44">
        <v>0</v>
      </c>
      <c r="M18" s="62">
        <v>0</v>
      </c>
      <c r="N18" s="35"/>
    </row>
    <row r="19" spans="1:14" s="11" customFormat="1" ht="44.25">
      <c r="A19" s="70" t="s">
        <v>19</v>
      </c>
      <c r="B19" s="865">
        <v>0</v>
      </c>
      <c r="C19" s="563">
        <v>0</v>
      </c>
      <c r="D19" s="869">
        <v>0</v>
      </c>
      <c r="E19" s="579">
        <v>0</v>
      </c>
      <c r="F19" s="866">
        <v>0</v>
      </c>
      <c r="G19" s="581">
        <v>0</v>
      </c>
      <c r="H19" s="42">
        <v>0</v>
      </c>
      <c r="I19" s="58">
        <v>0</v>
      </c>
      <c r="J19" s="65">
        <v>0</v>
      </c>
      <c r="K19" s="60">
        <v>0</v>
      </c>
      <c r="L19" s="44">
        <v>0</v>
      </c>
      <c r="M19" s="62">
        <v>0</v>
      </c>
      <c r="N19" s="35"/>
    </row>
    <row r="20" spans="1:14" s="11" customFormat="1" ht="44.25">
      <c r="A20" s="70" t="s">
        <v>20</v>
      </c>
      <c r="B20" s="865">
        <v>0</v>
      </c>
      <c r="C20" s="563">
        <v>0</v>
      </c>
      <c r="D20" s="869">
        <v>0</v>
      </c>
      <c r="E20" s="579">
        <v>0</v>
      </c>
      <c r="F20" s="866">
        <v>0</v>
      </c>
      <c r="G20" s="581">
        <v>0</v>
      </c>
      <c r="H20" s="42">
        <v>0</v>
      </c>
      <c r="I20" s="58">
        <v>0</v>
      </c>
      <c r="J20" s="65">
        <v>0</v>
      </c>
      <c r="K20" s="60">
        <v>0</v>
      </c>
      <c r="L20" s="44">
        <v>0</v>
      </c>
      <c r="M20" s="62">
        <v>0</v>
      </c>
      <c r="N20" s="35"/>
    </row>
    <row r="21" spans="1:14" s="11" customFormat="1" ht="44.25">
      <c r="A21" s="70" t="s">
        <v>21</v>
      </c>
      <c r="B21" s="865">
        <v>0</v>
      </c>
      <c r="C21" s="563">
        <v>0</v>
      </c>
      <c r="D21" s="869">
        <v>0</v>
      </c>
      <c r="E21" s="579">
        <v>0</v>
      </c>
      <c r="F21" s="866">
        <v>0</v>
      </c>
      <c r="G21" s="581">
        <v>0</v>
      </c>
      <c r="H21" s="42">
        <v>0</v>
      </c>
      <c r="I21" s="58">
        <v>0</v>
      </c>
      <c r="J21" s="65">
        <v>0</v>
      </c>
      <c r="K21" s="60">
        <v>0</v>
      </c>
      <c r="L21" s="44">
        <v>0</v>
      </c>
      <c r="M21" s="62">
        <v>0</v>
      </c>
      <c r="N21" s="35"/>
    </row>
    <row r="22" spans="1:14" s="11" customFormat="1" ht="44.25">
      <c r="A22" s="70" t="s">
        <v>22</v>
      </c>
      <c r="B22" s="865">
        <v>0</v>
      </c>
      <c r="C22" s="563">
        <v>0</v>
      </c>
      <c r="D22" s="869">
        <v>0</v>
      </c>
      <c r="E22" s="579">
        <v>0</v>
      </c>
      <c r="F22" s="866">
        <v>0</v>
      </c>
      <c r="G22" s="581">
        <v>0</v>
      </c>
      <c r="H22" s="42">
        <v>0</v>
      </c>
      <c r="I22" s="58">
        <v>0</v>
      </c>
      <c r="J22" s="65">
        <v>0</v>
      </c>
      <c r="K22" s="60">
        <v>0</v>
      </c>
      <c r="L22" s="44">
        <v>0</v>
      </c>
      <c r="M22" s="62">
        <v>0</v>
      </c>
      <c r="N22" s="35"/>
    </row>
    <row r="23" spans="1:14" s="11" customFormat="1" ht="44.25">
      <c r="A23" s="70" t="s">
        <v>23</v>
      </c>
      <c r="B23" s="865">
        <v>0</v>
      </c>
      <c r="C23" s="563">
        <v>0</v>
      </c>
      <c r="D23" s="869">
        <v>0</v>
      </c>
      <c r="E23" s="579">
        <v>0</v>
      </c>
      <c r="F23" s="866">
        <v>0</v>
      </c>
      <c r="G23" s="581">
        <v>0</v>
      </c>
      <c r="H23" s="42">
        <v>0</v>
      </c>
      <c r="I23" s="58">
        <v>0</v>
      </c>
      <c r="J23" s="65">
        <v>0</v>
      </c>
      <c r="K23" s="60">
        <v>0</v>
      </c>
      <c r="L23" s="44">
        <v>0</v>
      </c>
      <c r="M23" s="62">
        <v>0</v>
      </c>
      <c r="N23" s="35"/>
    </row>
    <row r="24" spans="1:14" s="11" customFormat="1" ht="44.25">
      <c r="A24" s="70" t="s">
        <v>24</v>
      </c>
      <c r="B24" s="865">
        <v>0</v>
      </c>
      <c r="C24" s="563">
        <v>0</v>
      </c>
      <c r="D24" s="869">
        <v>0</v>
      </c>
      <c r="E24" s="579">
        <v>0</v>
      </c>
      <c r="F24" s="866">
        <v>0</v>
      </c>
      <c r="G24" s="581">
        <v>0</v>
      </c>
      <c r="H24" s="42">
        <v>0</v>
      </c>
      <c r="I24" s="58">
        <v>0</v>
      </c>
      <c r="J24" s="65">
        <v>0</v>
      </c>
      <c r="K24" s="60">
        <v>0</v>
      </c>
      <c r="L24" s="44">
        <v>0</v>
      </c>
      <c r="M24" s="62">
        <v>0</v>
      </c>
      <c r="N24" s="35"/>
    </row>
    <row r="25" spans="1:14" s="11" customFormat="1" ht="44.25">
      <c r="A25" s="70" t="s">
        <v>25</v>
      </c>
      <c r="B25" s="865">
        <v>0</v>
      </c>
      <c r="C25" s="563">
        <v>0</v>
      </c>
      <c r="D25" s="869">
        <v>0</v>
      </c>
      <c r="E25" s="579">
        <v>0</v>
      </c>
      <c r="F25" s="866">
        <v>0</v>
      </c>
      <c r="G25" s="581">
        <v>0</v>
      </c>
      <c r="H25" s="42">
        <v>0</v>
      </c>
      <c r="I25" s="58">
        <v>0</v>
      </c>
      <c r="J25" s="65">
        <v>0</v>
      </c>
      <c r="K25" s="60">
        <v>0</v>
      </c>
      <c r="L25" s="44">
        <v>0</v>
      </c>
      <c r="M25" s="62">
        <v>0</v>
      </c>
      <c r="N25" s="35"/>
    </row>
    <row r="26" spans="1:14" s="11" customFormat="1" ht="44.25">
      <c r="A26" s="70" t="s">
        <v>26</v>
      </c>
      <c r="B26" s="865">
        <v>0</v>
      </c>
      <c r="C26" s="563">
        <v>0</v>
      </c>
      <c r="D26" s="869">
        <v>0</v>
      </c>
      <c r="E26" s="579">
        <v>0</v>
      </c>
      <c r="F26" s="866">
        <v>0</v>
      </c>
      <c r="G26" s="581">
        <v>0</v>
      </c>
      <c r="H26" s="42">
        <v>0</v>
      </c>
      <c r="I26" s="58">
        <v>0</v>
      </c>
      <c r="J26" s="65">
        <v>0</v>
      </c>
      <c r="K26" s="60">
        <v>0</v>
      </c>
      <c r="L26" s="44">
        <v>0</v>
      </c>
      <c r="M26" s="62">
        <v>0</v>
      </c>
      <c r="N26" s="35"/>
    </row>
    <row r="27" spans="1:14" s="11" customFormat="1" ht="44.25">
      <c r="A27" s="70" t="s">
        <v>27</v>
      </c>
      <c r="B27" s="865">
        <v>0</v>
      </c>
      <c r="C27" s="563">
        <v>0</v>
      </c>
      <c r="D27" s="869">
        <v>0</v>
      </c>
      <c r="E27" s="579">
        <v>0</v>
      </c>
      <c r="F27" s="866">
        <v>0</v>
      </c>
      <c r="G27" s="581">
        <v>0</v>
      </c>
      <c r="H27" s="42">
        <v>0</v>
      </c>
      <c r="I27" s="58">
        <v>0</v>
      </c>
      <c r="J27" s="65">
        <v>0</v>
      </c>
      <c r="K27" s="60">
        <v>0</v>
      </c>
      <c r="L27" s="44">
        <v>0</v>
      </c>
      <c r="M27" s="62">
        <v>0</v>
      </c>
      <c r="N27" s="35"/>
    </row>
    <row r="28" spans="1:14" s="11" customFormat="1" ht="44.25">
      <c r="A28" s="71" t="s">
        <v>28</v>
      </c>
      <c r="B28" s="865">
        <v>0</v>
      </c>
      <c r="C28" s="563">
        <v>0</v>
      </c>
      <c r="D28" s="869">
        <v>0</v>
      </c>
      <c r="E28" s="579">
        <v>0</v>
      </c>
      <c r="F28" s="866">
        <v>0</v>
      </c>
      <c r="G28" s="581">
        <v>0</v>
      </c>
      <c r="H28" s="42">
        <v>0</v>
      </c>
      <c r="I28" s="58">
        <v>0</v>
      </c>
      <c r="J28" s="65">
        <v>0</v>
      </c>
      <c r="K28" s="60">
        <v>0</v>
      </c>
      <c r="L28" s="44">
        <v>0</v>
      </c>
      <c r="M28" s="62">
        <v>0</v>
      </c>
      <c r="N28" s="35"/>
    </row>
    <row r="29" spans="1:14" s="11" customFormat="1" ht="44.25">
      <c r="A29" s="71" t="s">
        <v>29</v>
      </c>
      <c r="B29" s="865">
        <v>0</v>
      </c>
      <c r="C29" s="563">
        <v>0</v>
      </c>
      <c r="D29" s="869">
        <v>0</v>
      </c>
      <c r="E29" s="579">
        <v>0</v>
      </c>
      <c r="F29" s="866">
        <v>0</v>
      </c>
      <c r="G29" s="581">
        <v>0</v>
      </c>
      <c r="H29" s="42">
        <v>0</v>
      </c>
      <c r="I29" s="58">
        <v>0</v>
      </c>
      <c r="J29" s="65">
        <v>0</v>
      </c>
      <c r="K29" s="60">
        <v>0</v>
      </c>
      <c r="L29" s="44">
        <v>0</v>
      </c>
      <c r="M29" s="62">
        <v>0</v>
      </c>
      <c r="N29" s="35"/>
    </row>
    <row r="30" spans="1:14" s="11" customFormat="1" ht="44.25">
      <c r="A30" s="71" t="s">
        <v>30</v>
      </c>
      <c r="B30" s="865">
        <v>0</v>
      </c>
      <c r="C30" s="563">
        <v>0</v>
      </c>
      <c r="D30" s="869">
        <v>0</v>
      </c>
      <c r="E30" s="579">
        <v>0</v>
      </c>
      <c r="F30" s="866">
        <v>0</v>
      </c>
      <c r="G30" s="581">
        <v>0</v>
      </c>
      <c r="H30" s="42">
        <v>0</v>
      </c>
      <c r="I30" s="58">
        <v>0</v>
      </c>
      <c r="J30" s="65">
        <v>0</v>
      </c>
      <c r="K30" s="60">
        <v>0</v>
      </c>
      <c r="L30" s="44">
        <v>0</v>
      </c>
      <c r="M30" s="62">
        <v>0</v>
      </c>
      <c r="N30" s="35"/>
    </row>
    <row r="31" spans="1:14" s="11" customFormat="1" ht="44.25">
      <c r="A31" s="71" t="s">
        <v>31</v>
      </c>
      <c r="B31" s="865">
        <v>0</v>
      </c>
      <c r="C31" s="563">
        <v>0</v>
      </c>
      <c r="D31" s="869">
        <v>0</v>
      </c>
      <c r="E31" s="579">
        <v>0</v>
      </c>
      <c r="F31" s="866">
        <v>0</v>
      </c>
      <c r="G31" s="581">
        <v>0</v>
      </c>
      <c r="H31" s="42">
        <v>0</v>
      </c>
      <c r="I31" s="58">
        <v>0</v>
      </c>
      <c r="J31" s="65">
        <v>0</v>
      </c>
      <c r="K31" s="60">
        <v>0</v>
      </c>
      <c r="L31" s="44">
        <v>0</v>
      </c>
      <c r="M31" s="62">
        <v>0</v>
      </c>
      <c r="N31" s="35"/>
    </row>
    <row r="32" spans="1:14" s="11" customFormat="1" ht="44.25">
      <c r="A32" s="71" t="s">
        <v>32</v>
      </c>
      <c r="B32" s="865">
        <v>0</v>
      </c>
      <c r="C32" s="563">
        <v>0</v>
      </c>
      <c r="D32" s="869">
        <v>0</v>
      </c>
      <c r="E32" s="579">
        <v>0</v>
      </c>
      <c r="F32" s="866">
        <v>0</v>
      </c>
      <c r="G32" s="581">
        <v>0</v>
      </c>
      <c r="H32" s="42">
        <v>0</v>
      </c>
      <c r="I32" s="58">
        <v>0</v>
      </c>
      <c r="J32" s="65">
        <v>0</v>
      </c>
      <c r="K32" s="60">
        <v>0</v>
      </c>
      <c r="L32" s="44">
        <v>0</v>
      </c>
      <c r="M32" s="62">
        <v>0</v>
      </c>
      <c r="N32" s="35"/>
    </row>
    <row r="33" spans="1:14" s="11" customFormat="1" ht="44.25">
      <c r="A33" s="71" t="s">
        <v>33</v>
      </c>
      <c r="B33" s="865">
        <v>0</v>
      </c>
      <c r="C33" s="563">
        <v>0</v>
      </c>
      <c r="D33" s="869">
        <v>0</v>
      </c>
      <c r="E33" s="579">
        <v>0</v>
      </c>
      <c r="F33" s="866">
        <v>0</v>
      </c>
      <c r="G33" s="581">
        <v>0</v>
      </c>
      <c r="H33" s="42">
        <v>0</v>
      </c>
      <c r="I33" s="58">
        <v>0</v>
      </c>
      <c r="J33" s="65">
        <v>0</v>
      </c>
      <c r="K33" s="60">
        <v>0</v>
      </c>
      <c r="L33" s="44">
        <v>0</v>
      </c>
      <c r="M33" s="62">
        <v>0</v>
      </c>
      <c r="N33" s="35"/>
    </row>
    <row r="34" spans="1:14" s="11" customFormat="1" ht="45">
      <c r="A34" s="72" t="s">
        <v>34</v>
      </c>
      <c r="B34" s="870"/>
      <c r="C34" s="591" t="s">
        <v>4</v>
      </c>
      <c r="D34" s="869"/>
      <c r="E34" s="592" t="s">
        <v>4</v>
      </c>
      <c r="F34" s="866"/>
      <c r="G34" s="593" t="s">
        <v>4</v>
      </c>
      <c r="H34" s="73" t="s">
        <v>4</v>
      </c>
      <c r="I34" s="74" t="s">
        <v>4</v>
      </c>
      <c r="J34" s="65"/>
      <c r="K34" s="75" t="s">
        <v>4</v>
      </c>
      <c r="L34" s="44"/>
      <c r="M34" s="76" t="s">
        <v>4</v>
      </c>
      <c r="N34" s="35"/>
    </row>
    <row r="35" spans="1:14" s="11" customFormat="1" ht="44.25">
      <c r="A35" s="68" t="s">
        <v>35</v>
      </c>
      <c r="B35" s="865">
        <v>0</v>
      </c>
      <c r="C35" s="563">
        <v>0</v>
      </c>
      <c r="D35" s="869">
        <v>0</v>
      </c>
      <c r="E35" s="579">
        <v>0</v>
      </c>
      <c r="F35" s="866">
        <v>0</v>
      </c>
      <c r="G35" s="581">
        <v>0</v>
      </c>
      <c r="H35" s="42">
        <v>0</v>
      </c>
      <c r="I35" s="58">
        <v>0</v>
      </c>
      <c r="J35" s="65">
        <v>0</v>
      </c>
      <c r="K35" s="60">
        <v>0</v>
      </c>
      <c r="L35" s="44">
        <v>0</v>
      </c>
      <c r="M35" s="62">
        <v>0</v>
      </c>
      <c r="N35" s="35"/>
    </row>
    <row r="36" spans="1:14" s="11" customFormat="1" ht="45">
      <c r="A36" s="72" t="s">
        <v>36</v>
      </c>
      <c r="B36" s="870"/>
      <c r="C36" s="591" t="s">
        <v>4</v>
      </c>
      <c r="D36" s="869"/>
      <c r="E36" s="592" t="s">
        <v>4</v>
      </c>
      <c r="F36" s="866"/>
      <c r="G36" s="593" t="s">
        <v>4</v>
      </c>
      <c r="H36" s="73"/>
      <c r="I36" s="74" t="s">
        <v>4</v>
      </c>
      <c r="J36" s="65"/>
      <c r="K36" s="75" t="s">
        <v>4</v>
      </c>
      <c r="L36" s="44"/>
      <c r="M36" s="76" t="s">
        <v>4</v>
      </c>
      <c r="N36" s="35"/>
    </row>
    <row r="37" spans="1:14" s="11" customFormat="1" ht="44.25">
      <c r="A37" s="70" t="s">
        <v>35</v>
      </c>
      <c r="B37" s="871">
        <v>0</v>
      </c>
      <c r="C37" s="563">
        <v>0</v>
      </c>
      <c r="D37" s="872">
        <v>0</v>
      </c>
      <c r="E37" s="579">
        <v>0</v>
      </c>
      <c r="F37" s="873">
        <v>0</v>
      </c>
      <c r="G37" s="581">
        <v>0</v>
      </c>
      <c r="H37" s="77">
        <v>0</v>
      </c>
      <c r="I37" s="58">
        <v>0</v>
      </c>
      <c r="J37" s="78">
        <v>0</v>
      </c>
      <c r="K37" s="60">
        <v>0</v>
      </c>
      <c r="L37" s="79">
        <v>0</v>
      </c>
      <c r="M37" s="62">
        <v>0</v>
      </c>
      <c r="N37" s="35"/>
    </row>
    <row r="38" spans="1:14" s="11" customFormat="1" ht="44.25">
      <c r="A38" s="70" t="s">
        <v>76</v>
      </c>
      <c r="B38" s="871"/>
      <c r="C38" s="563" t="s">
        <v>11</v>
      </c>
      <c r="D38" s="872"/>
      <c r="E38" s="579" t="s">
        <v>11</v>
      </c>
      <c r="F38" s="866">
        <v>0</v>
      </c>
      <c r="G38" s="581">
        <v>0</v>
      </c>
      <c r="H38" s="77"/>
      <c r="I38" s="58" t="s">
        <v>11</v>
      </c>
      <c r="J38" s="78"/>
      <c r="K38" s="60" t="s">
        <v>11</v>
      </c>
      <c r="L38" s="44">
        <v>0</v>
      </c>
      <c r="M38" s="62">
        <v>0</v>
      </c>
      <c r="N38" s="35"/>
    </row>
    <row r="39" spans="1:14" s="85" customFormat="1" ht="45">
      <c r="A39" s="72" t="s">
        <v>37</v>
      </c>
      <c r="B39" s="874">
        <v>8367471</v>
      </c>
      <c r="C39" s="599">
        <v>1</v>
      </c>
      <c r="D39" s="874">
        <v>0</v>
      </c>
      <c r="E39" s="599">
        <v>0</v>
      </c>
      <c r="F39" s="874">
        <v>8367471</v>
      </c>
      <c r="G39" s="598">
        <v>0.29622269878417462</v>
      </c>
      <c r="H39" s="80">
        <v>8362062</v>
      </c>
      <c r="I39" s="599">
        <v>1</v>
      </c>
      <c r="J39" s="80">
        <v>0</v>
      </c>
      <c r="K39" s="82">
        <v>0</v>
      </c>
      <c r="L39" s="80">
        <v>8362062</v>
      </c>
      <c r="M39" s="83">
        <v>0.30509524249783948</v>
      </c>
      <c r="N39" s="84"/>
    </row>
    <row r="40" spans="1:14" s="11" customFormat="1" ht="45">
      <c r="A40" s="86" t="s">
        <v>38</v>
      </c>
      <c r="B40" s="868"/>
      <c r="C40" s="591" t="s">
        <v>4</v>
      </c>
      <c r="D40" s="869"/>
      <c r="E40" s="592" t="s">
        <v>4</v>
      </c>
      <c r="F40" s="866"/>
      <c r="G40" s="593" t="s">
        <v>4</v>
      </c>
      <c r="H40" s="63"/>
      <c r="I40" s="74" t="s">
        <v>4</v>
      </c>
      <c r="J40" s="65"/>
      <c r="K40" s="75" t="s">
        <v>4</v>
      </c>
      <c r="L40" s="44"/>
      <c r="M40" s="76" t="s">
        <v>4</v>
      </c>
      <c r="N40" s="35"/>
    </row>
    <row r="41" spans="1:14" s="11" customFormat="1" ht="44.25">
      <c r="A41" s="21" t="s">
        <v>39</v>
      </c>
      <c r="B41" s="473">
        <v>0</v>
      </c>
      <c r="C41" s="52">
        <v>0</v>
      </c>
      <c r="D41" s="497">
        <v>0</v>
      </c>
      <c r="E41" s="54">
        <v>0</v>
      </c>
      <c r="F41" s="474">
        <v>0</v>
      </c>
      <c r="G41" s="56">
        <v>0</v>
      </c>
      <c r="H41" s="46">
        <v>0</v>
      </c>
      <c r="I41" s="52">
        <v>0</v>
      </c>
      <c r="J41" s="87">
        <v>0</v>
      </c>
      <c r="K41" s="54">
        <v>0</v>
      </c>
      <c r="L41" s="48">
        <v>0</v>
      </c>
      <c r="M41" s="56">
        <v>0</v>
      </c>
      <c r="N41" s="35"/>
    </row>
    <row r="42" spans="1:14" s="11" customFormat="1" ht="44.25">
      <c r="A42" s="88" t="s">
        <v>40</v>
      </c>
      <c r="B42" s="865">
        <v>0</v>
      </c>
      <c r="C42" s="563">
        <v>0</v>
      </c>
      <c r="D42" s="869">
        <v>0</v>
      </c>
      <c r="E42" s="579">
        <v>0</v>
      </c>
      <c r="F42" s="866">
        <v>0</v>
      </c>
      <c r="G42" s="581">
        <v>0</v>
      </c>
      <c r="H42" s="42">
        <v>0</v>
      </c>
      <c r="I42" s="58">
        <v>0</v>
      </c>
      <c r="J42" s="65">
        <v>0</v>
      </c>
      <c r="K42" s="60">
        <v>0</v>
      </c>
      <c r="L42" s="44">
        <v>0</v>
      </c>
      <c r="M42" s="62">
        <v>0</v>
      </c>
      <c r="N42" s="35"/>
    </row>
    <row r="43" spans="1:14" s="11" customFormat="1" ht="44.25">
      <c r="A43" s="89" t="s">
        <v>41</v>
      </c>
      <c r="B43" s="865">
        <v>0</v>
      </c>
      <c r="C43" s="563">
        <v>0</v>
      </c>
      <c r="D43" s="869">
        <v>0</v>
      </c>
      <c r="E43" s="579">
        <v>0</v>
      </c>
      <c r="F43" s="873">
        <v>0</v>
      </c>
      <c r="G43" s="581">
        <v>0</v>
      </c>
      <c r="H43" s="42">
        <v>0</v>
      </c>
      <c r="I43" s="58">
        <v>0</v>
      </c>
      <c r="J43" s="65">
        <v>0</v>
      </c>
      <c r="K43" s="60">
        <v>0</v>
      </c>
      <c r="L43" s="79">
        <v>0</v>
      </c>
      <c r="M43" s="62">
        <v>0</v>
      </c>
      <c r="N43" s="35"/>
    </row>
    <row r="44" spans="1:14" s="11" customFormat="1" ht="44.25">
      <c r="A44" s="41" t="s">
        <v>42</v>
      </c>
      <c r="B44" s="865">
        <v>0</v>
      </c>
      <c r="C44" s="563">
        <v>0</v>
      </c>
      <c r="D44" s="869">
        <v>0</v>
      </c>
      <c r="E44" s="579">
        <v>0</v>
      </c>
      <c r="F44" s="873">
        <v>0</v>
      </c>
      <c r="G44" s="581">
        <v>0</v>
      </c>
      <c r="H44" s="42">
        <v>0</v>
      </c>
      <c r="I44" s="58">
        <v>0</v>
      </c>
      <c r="J44" s="65">
        <v>0</v>
      </c>
      <c r="K44" s="60">
        <v>0</v>
      </c>
      <c r="L44" s="79">
        <v>0</v>
      </c>
      <c r="M44" s="62">
        <v>0</v>
      </c>
      <c r="N44" s="35"/>
    </row>
    <row r="45" spans="1:14" s="11" customFormat="1" ht="44.25">
      <c r="A45" s="88" t="s">
        <v>43</v>
      </c>
      <c r="B45" s="865">
        <v>0</v>
      </c>
      <c r="C45" s="563">
        <v>0</v>
      </c>
      <c r="D45" s="869">
        <v>0</v>
      </c>
      <c r="E45" s="579">
        <v>0</v>
      </c>
      <c r="F45" s="873">
        <v>0</v>
      </c>
      <c r="G45" s="581">
        <v>0</v>
      </c>
      <c r="H45" s="42">
        <v>0</v>
      </c>
      <c r="I45" s="58">
        <v>0</v>
      </c>
      <c r="J45" s="65">
        <v>0</v>
      </c>
      <c r="K45" s="60">
        <v>0</v>
      </c>
      <c r="L45" s="79">
        <v>0</v>
      </c>
      <c r="M45" s="62">
        <v>0</v>
      </c>
      <c r="N45" s="35"/>
    </row>
    <row r="46" spans="1:14" s="85" customFormat="1" ht="45">
      <c r="A46" s="86" t="s">
        <v>44</v>
      </c>
      <c r="B46" s="875">
        <v>0</v>
      </c>
      <c r="C46" s="567">
        <v>0</v>
      </c>
      <c r="D46" s="876">
        <v>0</v>
      </c>
      <c r="E46" s="599">
        <v>0</v>
      </c>
      <c r="F46" s="877">
        <v>0</v>
      </c>
      <c r="G46" s="598">
        <v>0</v>
      </c>
      <c r="H46" s="90">
        <v>0</v>
      </c>
      <c r="I46" s="81">
        <v>0</v>
      </c>
      <c r="J46" s="91">
        <v>0</v>
      </c>
      <c r="K46" s="82">
        <v>0</v>
      </c>
      <c r="L46" s="92">
        <v>0</v>
      </c>
      <c r="M46" s="83">
        <v>0</v>
      </c>
      <c r="N46" s="84"/>
    </row>
    <row r="47" spans="1:14" s="85" customFormat="1" ht="45">
      <c r="A47" s="93" t="s">
        <v>45</v>
      </c>
      <c r="B47" s="878">
        <v>3400985</v>
      </c>
      <c r="C47" s="599">
        <v>1</v>
      </c>
      <c r="D47" s="878">
        <v>0</v>
      </c>
      <c r="E47" s="599">
        <v>0</v>
      </c>
      <c r="F47" s="879">
        <v>3400985</v>
      </c>
      <c r="G47" s="598">
        <v>0.12040065095230042</v>
      </c>
      <c r="H47" s="94">
        <v>0</v>
      </c>
      <c r="I47" s="599">
        <v>0</v>
      </c>
      <c r="J47" s="94">
        <v>0</v>
      </c>
      <c r="K47" s="82">
        <v>0</v>
      </c>
      <c r="L47" s="95">
        <v>0</v>
      </c>
      <c r="M47" s="83">
        <v>0</v>
      </c>
      <c r="N47" s="84"/>
    </row>
    <row r="48" spans="1:14" s="11" customFormat="1" ht="45">
      <c r="A48" s="24" t="s">
        <v>46</v>
      </c>
      <c r="B48" s="504"/>
      <c r="C48" s="97" t="s">
        <v>4</v>
      </c>
      <c r="D48" s="477"/>
      <c r="E48" s="98" t="s">
        <v>4</v>
      </c>
      <c r="F48" s="474"/>
      <c r="G48" s="99" t="s">
        <v>4</v>
      </c>
      <c r="H48" s="96"/>
      <c r="I48" s="97" t="s">
        <v>4</v>
      </c>
      <c r="J48" s="59"/>
      <c r="K48" s="98" t="s">
        <v>4</v>
      </c>
      <c r="L48" s="48"/>
      <c r="M48" s="99" t="s">
        <v>4</v>
      </c>
      <c r="N48" s="35"/>
    </row>
    <row r="49" spans="1:14" s="11" customFormat="1" ht="44.25">
      <c r="A49" s="21" t="s">
        <v>47</v>
      </c>
      <c r="B49" s="504">
        <v>6056845</v>
      </c>
      <c r="C49" s="52">
        <v>1</v>
      </c>
      <c r="D49" s="477">
        <v>0</v>
      </c>
      <c r="E49" s="54">
        <v>0</v>
      </c>
      <c r="F49" s="505">
        <v>6056845</v>
      </c>
      <c r="G49" s="56">
        <v>0.21442261013123728</v>
      </c>
      <c r="H49" s="96">
        <v>8366261</v>
      </c>
      <c r="I49" s="52">
        <v>1</v>
      </c>
      <c r="J49" s="59">
        <v>0</v>
      </c>
      <c r="K49" s="54">
        <v>0</v>
      </c>
      <c r="L49" s="100">
        <v>8366261</v>
      </c>
      <c r="M49" s="56">
        <v>0.30524844572967974</v>
      </c>
      <c r="N49" s="35"/>
    </row>
    <row r="50" spans="1:14" s="11" customFormat="1" ht="44.25">
      <c r="A50" s="41" t="s">
        <v>48</v>
      </c>
      <c r="B50" s="868">
        <v>78839</v>
      </c>
      <c r="C50" s="563">
        <v>1</v>
      </c>
      <c r="D50" s="869">
        <v>0</v>
      </c>
      <c r="E50" s="579">
        <v>0</v>
      </c>
      <c r="F50" s="880">
        <v>78839</v>
      </c>
      <c r="G50" s="581">
        <v>2.7910346327397542E-3</v>
      </c>
      <c r="H50" s="63">
        <v>96990</v>
      </c>
      <c r="I50" s="58">
        <v>1</v>
      </c>
      <c r="J50" s="65">
        <v>0</v>
      </c>
      <c r="K50" s="60">
        <v>0</v>
      </c>
      <c r="L50" s="101">
        <v>96990</v>
      </c>
      <c r="M50" s="62">
        <v>3.5387429045450097E-3</v>
      </c>
      <c r="N50" s="35"/>
    </row>
    <row r="51" spans="1:14" s="11" customFormat="1" ht="44.25">
      <c r="A51" s="102" t="s">
        <v>49</v>
      </c>
      <c r="B51" s="507">
        <v>496083</v>
      </c>
      <c r="C51" s="563">
        <v>1</v>
      </c>
      <c r="D51" s="508">
        <v>0</v>
      </c>
      <c r="E51" s="579">
        <v>0</v>
      </c>
      <c r="F51" s="509">
        <v>496083</v>
      </c>
      <c r="G51" s="581">
        <v>1.7562181581621223E-2</v>
      </c>
      <c r="H51" s="103">
        <v>496000</v>
      </c>
      <c r="I51" s="58">
        <v>1</v>
      </c>
      <c r="J51" s="104">
        <v>0</v>
      </c>
      <c r="K51" s="60">
        <v>0</v>
      </c>
      <c r="L51" s="105">
        <v>496000</v>
      </c>
      <c r="M51" s="62">
        <v>1.8096880922304617E-2</v>
      </c>
      <c r="N51" s="35"/>
    </row>
    <row r="52" spans="1:14" s="11" customFormat="1" ht="44.25">
      <c r="A52" s="102" t="s">
        <v>50</v>
      </c>
      <c r="B52" s="507">
        <v>223131</v>
      </c>
      <c r="C52" s="563">
        <v>1</v>
      </c>
      <c r="D52" s="508">
        <v>0</v>
      </c>
      <c r="E52" s="579">
        <v>0</v>
      </c>
      <c r="F52" s="509">
        <v>223131</v>
      </c>
      <c r="G52" s="581">
        <v>7.8992167409258629E-3</v>
      </c>
      <c r="H52" s="103">
        <v>223000</v>
      </c>
      <c r="I52" s="58">
        <v>1</v>
      </c>
      <c r="J52" s="104">
        <v>0</v>
      </c>
      <c r="K52" s="60">
        <v>0</v>
      </c>
      <c r="L52" s="105">
        <v>223000</v>
      </c>
      <c r="M52" s="62">
        <v>8.1362992856329232E-3</v>
      </c>
      <c r="N52" s="35"/>
    </row>
    <row r="53" spans="1:14" s="11" customFormat="1" ht="44.25">
      <c r="A53" s="41" t="s">
        <v>51</v>
      </c>
      <c r="B53" s="868">
        <v>674565</v>
      </c>
      <c r="C53" s="563">
        <v>0.45633599870114055</v>
      </c>
      <c r="D53" s="869">
        <v>803655</v>
      </c>
      <c r="E53" s="579">
        <v>1.9713854682823921</v>
      </c>
      <c r="F53" s="880">
        <v>1478220</v>
      </c>
      <c r="G53" s="581">
        <v>5.2331501094744472E-2</v>
      </c>
      <c r="H53" s="63">
        <v>407660</v>
      </c>
      <c r="I53" s="58">
        <v>0.33580122439027604</v>
      </c>
      <c r="J53" s="65">
        <v>806332</v>
      </c>
      <c r="K53" s="60">
        <v>0.66419877560972396</v>
      </c>
      <c r="L53" s="101">
        <v>1213992</v>
      </c>
      <c r="M53" s="62">
        <v>4.4293283598045213E-2</v>
      </c>
      <c r="N53" s="35"/>
    </row>
    <row r="54" spans="1:14" s="85" customFormat="1" ht="45">
      <c r="A54" s="93" t="s">
        <v>52</v>
      </c>
      <c r="B54" s="881">
        <v>7529463</v>
      </c>
      <c r="C54" s="567">
        <v>0.90355890796218175</v>
      </c>
      <c r="D54" s="876">
        <v>803655</v>
      </c>
      <c r="E54" s="599">
        <v>8.3802133304469673E-2</v>
      </c>
      <c r="F54" s="882">
        <v>8333118</v>
      </c>
      <c r="G54" s="598">
        <v>0.29500654418126859</v>
      </c>
      <c r="H54" s="106">
        <v>9589911</v>
      </c>
      <c r="I54" s="81">
        <v>0.92244005839417187</v>
      </c>
      <c r="J54" s="91">
        <v>806332</v>
      </c>
      <c r="K54" s="82">
        <v>7.7559941605828187E-2</v>
      </c>
      <c r="L54" s="107">
        <v>10396243</v>
      </c>
      <c r="M54" s="83">
        <v>0.37931365244020748</v>
      </c>
      <c r="N54" s="84"/>
    </row>
    <row r="55" spans="1:14" s="11" customFormat="1" ht="44.25">
      <c r="A55" s="51" t="s">
        <v>53</v>
      </c>
      <c r="B55" s="883">
        <v>0</v>
      </c>
      <c r="C55" s="563">
        <v>0</v>
      </c>
      <c r="D55" s="884">
        <v>0</v>
      </c>
      <c r="E55" s="579">
        <v>0</v>
      </c>
      <c r="F55" s="885">
        <v>0</v>
      </c>
      <c r="G55" s="581">
        <v>0</v>
      </c>
      <c r="H55" s="108">
        <v>0</v>
      </c>
      <c r="I55" s="58">
        <v>0</v>
      </c>
      <c r="J55" s="109">
        <v>0</v>
      </c>
      <c r="K55" s="60">
        <v>0</v>
      </c>
      <c r="L55" s="110">
        <v>0</v>
      </c>
      <c r="M55" s="62">
        <v>0</v>
      </c>
      <c r="N55" s="35"/>
    </row>
    <row r="56" spans="1:14" s="11" customFormat="1" ht="44.25">
      <c r="A56" s="111" t="s">
        <v>54</v>
      </c>
      <c r="B56" s="865">
        <v>0</v>
      </c>
      <c r="C56" s="563">
        <v>0</v>
      </c>
      <c r="D56" s="869">
        <v>0</v>
      </c>
      <c r="E56" s="579">
        <v>0</v>
      </c>
      <c r="F56" s="866">
        <v>0</v>
      </c>
      <c r="G56" s="581">
        <v>0</v>
      </c>
      <c r="H56" s="42">
        <v>0</v>
      </c>
      <c r="I56" s="58">
        <v>0</v>
      </c>
      <c r="J56" s="65">
        <v>0</v>
      </c>
      <c r="K56" s="60">
        <v>0</v>
      </c>
      <c r="L56" s="44">
        <v>0</v>
      </c>
      <c r="M56" s="62">
        <v>0</v>
      </c>
      <c r="N56" s="35"/>
    </row>
    <row r="57" spans="1:14" s="11" customFormat="1" ht="44.25">
      <c r="A57" s="89" t="s">
        <v>55</v>
      </c>
      <c r="B57" s="865">
        <v>0</v>
      </c>
      <c r="C57" s="563">
        <v>0</v>
      </c>
      <c r="D57" s="869">
        <v>26308</v>
      </c>
      <c r="E57" s="579">
        <v>1</v>
      </c>
      <c r="F57" s="866">
        <v>26308</v>
      </c>
      <c r="G57" s="581">
        <v>9.313479257488991E-4</v>
      </c>
      <c r="H57" s="42">
        <v>0</v>
      </c>
      <c r="I57" s="58">
        <v>0</v>
      </c>
      <c r="J57" s="65">
        <v>25500</v>
      </c>
      <c r="K57" s="60">
        <v>1</v>
      </c>
      <c r="L57" s="44">
        <v>25500</v>
      </c>
      <c r="M57" s="62">
        <v>9.3038399902977363E-4</v>
      </c>
      <c r="N57" s="35"/>
    </row>
    <row r="58" spans="1:14" s="11" customFormat="1" ht="44.25">
      <c r="A58" s="88" t="s">
        <v>56</v>
      </c>
      <c r="B58" s="871">
        <v>0</v>
      </c>
      <c r="C58" s="563">
        <v>0</v>
      </c>
      <c r="D58" s="872">
        <v>761979</v>
      </c>
      <c r="E58" s="579">
        <v>1</v>
      </c>
      <c r="F58" s="873">
        <v>761979</v>
      </c>
      <c r="G58" s="581">
        <v>2.6975352026540229E-2</v>
      </c>
      <c r="H58" s="77">
        <v>0</v>
      </c>
      <c r="I58" s="58">
        <v>0</v>
      </c>
      <c r="J58" s="78">
        <v>573380</v>
      </c>
      <c r="K58" s="60">
        <v>1</v>
      </c>
      <c r="L58" s="79">
        <v>573380</v>
      </c>
      <c r="M58" s="62">
        <v>2.0920140288772222E-2</v>
      </c>
      <c r="N58" s="35"/>
    </row>
    <row r="59" spans="1:14" s="11" customFormat="1" ht="44.25">
      <c r="A59" s="112" t="s">
        <v>57</v>
      </c>
      <c r="B59" s="865">
        <v>0</v>
      </c>
      <c r="C59" s="563">
        <v>0</v>
      </c>
      <c r="D59" s="869">
        <v>0</v>
      </c>
      <c r="E59" s="579">
        <v>0</v>
      </c>
      <c r="F59" s="866">
        <v>0</v>
      </c>
      <c r="G59" s="581">
        <v>0</v>
      </c>
      <c r="H59" s="42">
        <v>0</v>
      </c>
      <c r="I59" s="58">
        <v>0</v>
      </c>
      <c r="J59" s="65">
        <v>0</v>
      </c>
      <c r="K59" s="60">
        <v>0</v>
      </c>
      <c r="L59" s="44">
        <v>0</v>
      </c>
      <c r="M59" s="62">
        <v>0</v>
      </c>
      <c r="N59" s="35"/>
    </row>
    <row r="60" spans="1:14" s="11" customFormat="1" ht="44.25">
      <c r="A60" s="112" t="s">
        <v>58</v>
      </c>
      <c r="B60" s="865">
        <v>0</v>
      </c>
      <c r="C60" s="563">
        <v>0</v>
      </c>
      <c r="D60" s="869">
        <v>13324</v>
      </c>
      <c r="E60" s="579">
        <v>1</v>
      </c>
      <c r="F60" s="866">
        <v>13324</v>
      </c>
      <c r="G60" s="581">
        <v>4.7169225188833556E-4</v>
      </c>
      <c r="H60" s="42">
        <v>0</v>
      </c>
      <c r="I60" s="58">
        <v>0</v>
      </c>
      <c r="J60" s="65">
        <v>14000</v>
      </c>
      <c r="K60" s="60">
        <v>1</v>
      </c>
      <c r="L60" s="44">
        <v>14000</v>
      </c>
      <c r="M60" s="62">
        <v>5.1079905829085612E-4</v>
      </c>
      <c r="N60" s="35"/>
    </row>
    <row r="61" spans="1:14" s="11" customFormat="1" ht="44.25">
      <c r="A61" s="113" t="s">
        <v>59</v>
      </c>
      <c r="B61" s="865">
        <v>0</v>
      </c>
      <c r="C61" s="563">
        <v>0</v>
      </c>
      <c r="D61" s="869">
        <v>1595821</v>
      </c>
      <c r="E61" s="579">
        <v>1</v>
      </c>
      <c r="F61" s="866">
        <v>1595821</v>
      </c>
      <c r="G61" s="581">
        <v>5.64947764260504E-2</v>
      </c>
      <c r="H61" s="42">
        <v>0</v>
      </c>
      <c r="I61" s="58">
        <v>0</v>
      </c>
      <c r="J61" s="65">
        <v>1738935</v>
      </c>
      <c r="K61" s="60">
        <v>1</v>
      </c>
      <c r="L61" s="44">
        <v>1738935</v>
      </c>
      <c r="M61" s="62">
        <v>6.3446168602072139E-2</v>
      </c>
      <c r="N61" s="35"/>
    </row>
    <row r="62" spans="1:14" s="11" customFormat="1" ht="44.25">
      <c r="A62" s="113" t="s">
        <v>60</v>
      </c>
      <c r="B62" s="865">
        <v>0</v>
      </c>
      <c r="C62" s="563">
        <v>0</v>
      </c>
      <c r="D62" s="869">
        <v>64476</v>
      </c>
      <c r="E62" s="579">
        <v>1</v>
      </c>
      <c r="F62" s="866">
        <v>64476</v>
      </c>
      <c r="G62" s="581">
        <v>2.2825600144665507E-3</v>
      </c>
      <c r="H62" s="42">
        <v>0</v>
      </c>
      <c r="I62" s="58">
        <v>0</v>
      </c>
      <c r="J62" s="65">
        <v>34000</v>
      </c>
      <c r="K62" s="60">
        <v>1</v>
      </c>
      <c r="L62" s="44">
        <v>34000</v>
      </c>
      <c r="M62" s="62">
        <v>1.2405119987063649E-3</v>
      </c>
      <c r="N62" s="35"/>
    </row>
    <row r="63" spans="1:14" s="11" customFormat="1" ht="44.25">
      <c r="A63" s="89" t="s">
        <v>61</v>
      </c>
      <c r="B63" s="865">
        <v>0</v>
      </c>
      <c r="C63" s="563">
        <v>0</v>
      </c>
      <c r="D63" s="869">
        <v>256525</v>
      </c>
      <c r="E63" s="579">
        <v>1</v>
      </c>
      <c r="F63" s="866">
        <v>256525</v>
      </c>
      <c r="G63" s="581">
        <v>9.0814211134535635E-3</v>
      </c>
      <c r="H63" s="42">
        <v>0</v>
      </c>
      <c r="I63" s="58">
        <v>0</v>
      </c>
      <c r="J63" s="65">
        <v>0</v>
      </c>
      <c r="K63" s="60">
        <v>0</v>
      </c>
      <c r="L63" s="44">
        <v>0</v>
      </c>
      <c r="M63" s="62">
        <v>0</v>
      </c>
      <c r="N63" s="35"/>
    </row>
    <row r="64" spans="1:14" s="11" customFormat="1" ht="44.25">
      <c r="A64" s="88" t="s">
        <v>114</v>
      </c>
      <c r="B64" s="865">
        <v>96603</v>
      </c>
      <c r="C64" s="563">
        <v>0.53263530501521772</v>
      </c>
      <c r="D64" s="869">
        <v>84765</v>
      </c>
      <c r="E64" s="579">
        <v>6.0440571228106206E-2</v>
      </c>
      <c r="F64" s="866">
        <v>181368</v>
      </c>
      <c r="G64" s="581">
        <v>6.4207355404145633E-3</v>
      </c>
      <c r="H64" s="42">
        <v>1402452</v>
      </c>
      <c r="I64" s="58">
        <v>0.98248627624606644</v>
      </c>
      <c r="J64" s="65">
        <v>25000</v>
      </c>
      <c r="K64" s="60">
        <v>1.7513723753933581E-2</v>
      </c>
      <c r="L64" s="44">
        <v>1427452</v>
      </c>
      <c r="M64" s="62">
        <v>5.2081509811099942E-2</v>
      </c>
      <c r="N64" s="35"/>
    </row>
    <row r="65" spans="1:256" s="85" customFormat="1" ht="45">
      <c r="A65" s="114" t="s">
        <v>63</v>
      </c>
      <c r="B65" s="875">
        <v>7626066</v>
      </c>
      <c r="C65" s="567">
        <v>0.67890331978713636</v>
      </c>
      <c r="D65" s="876">
        <v>3606853</v>
      </c>
      <c r="E65" s="599">
        <v>0.32812353449390275</v>
      </c>
      <c r="F65" s="875">
        <v>11232919</v>
      </c>
      <c r="G65" s="598">
        <v>0.39766442947983116</v>
      </c>
      <c r="H65" s="90">
        <v>10992363</v>
      </c>
      <c r="I65" s="81">
        <v>0.77359198170802512</v>
      </c>
      <c r="J65" s="91">
        <v>3217147</v>
      </c>
      <c r="K65" s="82">
        <v>0.22640801829197488</v>
      </c>
      <c r="L65" s="90">
        <v>14209510</v>
      </c>
      <c r="M65" s="83">
        <v>0.51844316619817876</v>
      </c>
      <c r="N65" s="84"/>
    </row>
    <row r="66" spans="1:256" s="11" customFormat="1" ht="45">
      <c r="A66" s="24" t="s">
        <v>64</v>
      </c>
      <c r="B66" s="868"/>
      <c r="C66" s="591" t="s">
        <v>4</v>
      </c>
      <c r="D66" s="869"/>
      <c r="E66" s="592" t="s">
        <v>4</v>
      </c>
      <c r="F66" s="866"/>
      <c r="G66" s="593" t="s">
        <v>4</v>
      </c>
      <c r="H66" s="63"/>
      <c r="I66" s="74" t="s">
        <v>4</v>
      </c>
      <c r="J66" s="65"/>
      <c r="K66" s="75" t="s">
        <v>4</v>
      </c>
      <c r="L66" s="44"/>
      <c r="M66" s="76" t="s">
        <v>4</v>
      </c>
    </row>
    <row r="67" spans="1:256" s="11" customFormat="1" ht="44.25">
      <c r="A67" s="115" t="s">
        <v>65</v>
      </c>
      <c r="B67" s="461">
        <v>0</v>
      </c>
      <c r="C67" s="52">
        <v>0</v>
      </c>
      <c r="D67" s="477">
        <v>0</v>
      </c>
      <c r="E67" s="54">
        <v>0</v>
      </c>
      <c r="F67" s="480">
        <v>0</v>
      </c>
      <c r="G67" s="56">
        <v>0</v>
      </c>
      <c r="H67" s="5">
        <v>0</v>
      </c>
      <c r="I67" s="52">
        <v>0</v>
      </c>
      <c r="J67" s="59">
        <v>0</v>
      </c>
      <c r="K67" s="54">
        <v>0</v>
      </c>
      <c r="L67" s="69">
        <v>0</v>
      </c>
      <c r="M67" s="56">
        <v>0</v>
      </c>
    </row>
    <row r="68" spans="1:256" s="11" customFormat="1" ht="44.25">
      <c r="A68" s="41" t="s">
        <v>66</v>
      </c>
      <c r="B68" s="865">
        <v>0</v>
      </c>
      <c r="C68" s="563">
        <v>0</v>
      </c>
      <c r="D68" s="869">
        <v>0</v>
      </c>
      <c r="E68" s="579">
        <v>0</v>
      </c>
      <c r="F68" s="866">
        <v>0</v>
      </c>
      <c r="G68" s="581">
        <v>0</v>
      </c>
      <c r="H68" s="42">
        <v>0</v>
      </c>
      <c r="I68" s="58">
        <v>0</v>
      </c>
      <c r="J68" s="65">
        <v>0</v>
      </c>
      <c r="K68" s="60">
        <v>0</v>
      </c>
      <c r="L68" s="44">
        <v>0</v>
      </c>
      <c r="M68" s="62">
        <v>0</v>
      </c>
    </row>
    <row r="69" spans="1:256" s="11" customFormat="1" ht="45">
      <c r="A69" s="116" t="s">
        <v>67</v>
      </c>
      <c r="B69" s="868"/>
      <c r="C69" s="591" t="s">
        <v>4</v>
      </c>
      <c r="D69" s="869"/>
      <c r="E69" s="592" t="s">
        <v>4</v>
      </c>
      <c r="F69" s="866"/>
      <c r="G69" s="593" t="s">
        <v>4</v>
      </c>
      <c r="H69" s="63"/>
      <c r="I69" s="74" t="s">
        <v>4</v>
      </c>
      <c r="J69" s="65"/>
      <c r="K69" s="75" t="s">
        <v>4</v>
      </c>
      <c r="L69" s="44"/>
      <c r="M69" s="76" t="s">
        <v>4</v>
      </c>
    </row>
    <row r="70" spans="1:256" s="11" customFormat="1" ht="44.25">
      <c r="A70" s="89" t="s">
        <v>68</v>
      </c>
      <c r="B70" s="461">
        <v>0</v>
      </c>
      <c r="C70" s="52">
        <v>0</v>
      </c>
      <c r="D70" s="477">
        <v>4689116</v>
      </c>
      <c r="E70" s="54">
        <v>1</v>
      </c>
      <c r="F70" s="480">
        <v>4689116</v>
      </c>
      <c r="G70" s="56">
        <v>0.16600267828021797</v>
      </c>
      <c r="H70" s="5">
        <v>0</v>
      </c>
      <c r="I70" s="52">
        <v>0</v>
      </c>
      <c r="J70" s="59">
        <v>4689116</v>
      </c>
      <c r="K70" s="54">
        <v>1</v>
      </c>
      <c r="L70" s="69">
        <v>4689116</v>
      </c>
      <c r="M70" s="56">
        <v>0.17108543121547043</v>
      </c>
    </row>
    <row r="71" spans="1:256" s="11" customFormat="1" ht="44.25">
      <c r="A71" s="41" t="s">
        <v>69</v>
      </c>
      <c r="B71" s="865">
        <v>0</v>
      </c>
      <c r="C71" s="563">
        <v>0</v>
      </c>
      <c r="D71" s="869">
        <v>556740</v>
      </c>
      <c r="E71" s="579">
        <v>1</v>
      </c>
      <c r="F71" s="866">
        <v>556740</v>
      </c>
      <c r="G71" s="581">
        <v>1.9709542503475827E-2</v>
      </c>
      <c r="H71" s="42">
        <v>0</v>
      </c>
      <c r="I71" s="58">
        <v>0</v>
      </c>
      <c r="J71" s="65">
        <v>147350</v>
      </c>
      <c r="K71" s="60">
        <v>1</v>
      </c>
      <c r="L71" s="44">
        <v>147350</v>
      </c>
      <c r="M71" s="62">
        <v>5.3761600885112604E-3</v>
      </c>
    </row>
    <row r="72" spans="1:256" s="85" customFormat="1" ht="45">
      <c r="A72" s="86" t="s">
        <v>70</v>
      </c>
      <c r="B72" s="886">
        <v>0</v>
      </c>
      <c r="C72" s="567">
        <v>0</v>
      </c>
      <c r="D72" s="887">
        <v>5245856</v>
      </c>
      <c r="E72" s="599">
        <v>1</v>
      </c>
      <c r="F72" s="882">
        <v>5245856</v>
      </c>
      <c r="G72" s="721">
        <v>0.18571222078369382</v>
      </c>
      <c r="H72" s="117">
        <v>0</v>
      </c>
      <c r="I72" s="81">
        <v>0</v>
      </c>
      <c r="J72" s="118">
        <v>4836466</v>
      </c>
      <c r="K72" s="82">
        <v>1</v>
      </c>
      <c r="L72" s="128">
        <v>4836466</v>
      </c>
      <c r="M72" s="83">
        <v>0.1764615913039817</v>
      </c>
    </row>
    <row r="73" spans="1:256" s="85" customFormat="1" ht="45">
      <c r="A73" s="86" t="s">
        <v>71</v>
      </c>
      <c r="B73" s="886">
        <v>0</v>
      </c>
      <c r="C73" s="599">
        <v>0</v>
      </c>
      <c r="D73" s="878">
        <v>0</v>
      </c>
      <c r="E73" s="599">
        <v>0</v>
      </c>
      <c r="F73" s="888">
        <v>0</v>
      </c>
      <c r="G73" s="598">
        <v>0</v>
      </c>
      <c r="H73" s="117">
        <v>0</v>
      </c>
      <c r="I73" s="82">
        <v>0</v>
      </c>
      <c r="J73" s="94">
        <v>0</v>
      </c>
      <c r="K73" s="82">
        <v>0</v>
      </c>
      <c r="L73" s="129">
        <v>0</v>
      </c>
      <c r="M73" s="83">
        <v>0</v>
      </c>
    </row>
    <row r="74" spans="1:256" s="85" customFormat="1" ht="45.75" thickBot="1">
      <c r="A74" s="119" t="s">
        <v>72</v>
      </c>
      <c r="B74" s="544">
        <v>19394522</v>
      </c>
      <c r="C74" s="623">
        <v>0.68659905107159003</v>
      </c>
      <c r="D74" s="544">
        <v>8852709</v>
      </c>
      <c r="E74" s="624">
        <v>0.31340094892841003</v>
      </c>
      <c r="F74" s="544">
        <v>28247231</v>
      </c>
      <c r="G74" s="625">
        <v>1</v>
      </c>
      <c r="H74" s="120">
        <v>19354425</v>
      </c>
      <c r="I74" s="121">
        <v>0.70615871884007164</v>
      </c>
      <c r="J74" s="120">
        <v>8053613</v>
      </c>
      <c r="K74" s="122">
        <v>0.29384128115992836</v>
      </c>
      <c r="L74" s="120">
        <v>27408038</v>
      </c>
      <c r="M74" s="123">
        <v>1</v>
      </c>
    </row>
    <row r="75" spans="1:256" ht="45" thickTop="1">
      <c r="A75" s="124"/>
      <c r="B75" s="2"/>
      <c r="C75" s="4"/>
      <c r="D75" s="2"/>
      <c r="E75" s="4"/>
      <c r="F75" s="2"/>
      <c r="G75" s="4"/>
      <c r="H75" s="2"/>
      <c r="I75" s="4"/>
      <c r="J75" s="2"/>
      <c r="K75" s="4"/>
      <c r="L75" s="2"/>
      <c r="M75" s="4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1"/>
      <c r="CG75" s="11"/>
      <c r="CH75" s="11"/>
      <c r="CI75" s="11"/>
      <c r="CJ75" s="11"/>
      <c r="CK75" s="11"/>
      <c r="CL75" s="11"/>
      <c r="CM75" s="11"/>
      <c r="CN75" s="11"/>
      <c r="CO75" s="11"/>
      <c r="CP75" s="11"/>
      <c r="CQ75" s="11"/>
      <c r="CR75" s="11"/>
      <c r="CS75" s="11"/>
      <c r="CT75" s="11"/>
      <c r="CU75" s="11"/>
      <c r="CV75" s="11"/>
      <c r="CW75" s="11"/>
      <c r="CX75" s="11"/>
      <c r="CY75" s="11"/>
      <c r="CZ75" s="11"/>
      <c r="DA75" s="11"/>
      <c r="DB75" s="11"/>
      <c r="DC75" s="11"/>
      <c r="DD75" s="11"/>
      <c r="DE75" s="11"/>
      <c r="DF75" s="11"/>
      <c r="DG75" s="11"/>
      <c r="DH75" s="11"/>
      <c r="DI75" s="11"/>
      <c r="DJ75" s="11"/>
      <c r="DK75" s="11"/>
      <c r="DL75" s="11"/>
      <c r="DM75" s="11"/>
      <c r="DN75" s="11"/>
      <c r="DO75" s="11"/>
      <c r="DP75" s="11"/>
      <c r="DQ75" s="11"/>
      <c r="DR75" s="11"/>
      <c r="DS75" s="11"/>
      <c r="DT75" s="11"/>
      <c r="DU75" s="11"/>
      <c r="DV75" s="11"/>
      <c r="DW75" s="11"/>
      <c r="DX75" s="11"/>
      <c r="DY75" s="11"/>
      <c r="DZ75" s="11"/>
      <c r="EA75" s="11"/>
      <c r="EB75" s="11"/>
      <c r="EC75" s="11"/>
      <c r="ED75" s="11"/>
      <c r="EE75" s="11"/>
      <c r="EF75" s="11"/>
      <c r="EG75" s="11"/>
      <c r="EH75" s="11"/>
      <c r="EI75" s="11"/>
      <c r="EJ75" s="11"/>
      <c r="EK75" s="11"/>
      <c r="EL75" s="11"/>
      <c r="EM75" s="11"/>
      <c r="EN75" s="11"/>
      <c r="EO75" s="11"/>
      <c r="EP75" s="11"/>
      <c r="EQ75" s="11"/>
      <c r="ER75" s="11"/>
      <c r="ES75" s="11"/>
      <c r="ET75" s="11"/>
      <c r="EU75" s="11"/>
      <c r="EV75" s="11"/>
      <c r="EW75" s="11"/>
      <c r="EX75" s="11"/>
      <c r="EY75" s="11"/>
      <c r="EZ75" s="11"/>
      <c r="FA75" s="11"/>
      <c r="FB75" s="11"/>
      <c r="FC75" s="11"/>
      <c r="FD75" s="11"/>
      <c r="FE75" s="11"/>
      <c r="FF75" s="11"/>
      <c r="FG75" s="11"/>
      <c r="FH75" s="11"/>
      <c r="FI75" s="11"/>
      <c r="FJ75" s="11"/>
      <c r="FK75" s="11"/>
      <c r="FL75" s="11"/>
      <c r="FM75" s="11"/>
      <c r="FN75" s="11"/>
      <c r="FO75" s="11"/>
      <c r="FP75" s="11"/>
      <c r="FQ75" s="11"/>
      <c r="FR75" s="11"/>
      <c r="FS75" s="11"/>
      <c r="FT75" s="11"/>
      <c r="FU75" s="11"/>
      <c r="FV75" s="11"/>
      <c r="FW75" s="11"/>
      <c r="FX75" s="11"/>
      <c r="FY75" s="11"/>
      <c r="FZ75" s="11"/>
      <c r="GA75" s="11"/>
      <c r="GB75" s="11"/>
      <c r="GC75" s="11"/>
      <c r="GD75" s="11"/>
      <c r="GE75" s="11"/>
      <c r="GF75" s="11"/>
      <c r="GG75" s="11"/>
      <c r="GH75" s="11"/>
      <c r="GI75" s="11"/>
      <c r="GJ75" s="11"/>
      <c r="GK75" s="11"/>
      <c r="GL75" s="11"/>
      <c r="GM75" s="11"/>
      <c r="GN75" s="11"/>
      <c r="GO75" s="11"/>
      <c r="GP75" s="11"/>
      <c r="GQ75" s="11"/>
      <c r="GR75" s="11"/>
      <c r="GS75" s="11"/>
      <c r="GT75" s="11"/>
      <c r="GU75" s="11"/>
      <c r="GV75" s="11"/>
      <c r="GW75" s="11"/>
      <c r="GX75" s="11"/>
      <c r="GY75" s="11"/>
      <c r="GZ75" s="11"/>
      <c r="HA75" s="11"/>
      <c r="HB75" s="11"/>
      <c r="HC75" s="11"/>
      <c r="HD75" s="11"/>
      <c r="HE75" s="11"/>
      <c r="HF75" s="11"/>
      <c r="HG75" s="11"/>
      <c r="HH75" s="11"/>
      <c r="HI75" s="11"/>
      <c r="HJ75" s="11"/>
      <c r="HK75" s="11"/>
      <c r="HL75" s="11"/>
      <c r="HM75" s="11"/>
      <c r="HN75" s="11"/>
      <c r="HO75" s="11"/>
      <c r="HP75" s="11"/>
      <c r="HQ75" s="11"/>
      <c r="HR75" s="11"/>
      <c r="HS75" s="11"/>
      <c r="HT75" s="11"/>
      <c r="HU75" s="11"/>
      <c r="HV75" s="11"/>
      <c r="HW75" s="11"/>
      <c r="HX75" s="11"/>
      <c r="HY75" s="11"/>
      <c r="HZ75" s="11"/>
      <c r="IA75" s="11"/>
      <c r="IB75" s="11"/>
      <c r="IC75" s="11"/>
      <c r="ID75" s="11"/>
      <c r="IE75" s="11"/>
      <c r="IF75" s="11"/>
      <c r="IG75" s="11"/>
      <c r="IH75" s="11"/>
      <c r="II75" s="11"/>
      <c r="IJ75" s="11"/>
      <c r="IK75" s="11"/>
      <c r="IL75" s="11"/>
      <c r="IM75" s="11"/>
      <c r="IN75" s="11"/>
      <c r="IO75" s="11"/>
      <c r="IP75" s="11"/>
      <c r="IQ75" s="11"/>
      <c r="IR75" s="11"/>
      <c r="IS75" s="11"/>
      <c r="IT75" s="11"/>
      <c r="IU75" s="11"/>
      <c r="IV75" s="11"/>
    </row>
    <row r="76" spans="1:256" s="11" customFormat="1" ht="45" hidden="1">
      <c r="A76" s="347" t="s">
        <v>103</v>
      </c>
      <c r="B76" s="348"/>
      <c r="C76" s="349"/>
      <c r="D76" s="350"/>
      <c r="E76" s="349"/>
      <c r="F76" s="349"/>
      <c r="G76" s="351"/>
      <c r="H76" s="352"/>
      <c r="I76" s="349"/>
      <c r="J76" s="349"/>
      <c r="K76" s="349"/>
      <c r="L76" s="349"/>
      <c r="M76" s="351"/>
    </row>
    <row r="77" spans="1:256" s="11" customFormat="1" ht="44.25" hidden="1">
      <c r="A77" s="353" t="s">
        <v>104</v>
      </c>
      <c r="B77" s="354">
        <v>0</v>
      </c>
      <c r="C77" s="58">
        <v>0</v>
      </c>
      <c r="D77" s="355">
        <v>0</v>
      </c>
      <c r="E77" s="54">
        <v>0</v>
      </c>
      <c r="F77" s="355">
        <v>0</v>
      </c>
      <c r="G77" s="356">
        <v>0</v>
      </c>
      <c r="H77" s="354">
        <v>0</v>
      </c>
      <c r="I77" s="58">
        <v>0</v>
      </c>
      <c r="J77" s="355">
        <v>0</v>
      </c>
      <c r="K77" s="54">
        <v>0</v>
      </c>
      <c r="L77" s="355">
        <v>0</v>
      </c>
      <c r="M77" s="356">
        <v>0</v>
      </c>
    </row>
    <row r="78" spans="1:256" ht="44.25" hidden="1">
      <c r="A78" s="353" t="s">
        <v>105</v>
      </c>
      <c r="B78" s="354">
        <v>0</v>
      </c>
      <c r="C78" s="58">
        <v>0</v>
      </c>
      <c r="D78" s="355">
        <v>0</v>
      </c>
      <c r="E78" s="54">
        <v>0</v>
      </c>
      <c r="F78" s="355">
        <v>0</v>
      </c>
      <c r="G78" s="356">
        <v>0</v>
      </c>
      <c r="H78" s="354">
        <v>0</v>
      </c>
      <c r="I78" s="58">
        <v>0</v>
      </c>
      <c r="J78" s="355">
        <v>0</v>
      </c>
      <c r="K78" s="54">
        <v>0</v>
      </c>
      <c r="L78" s="355">
        <v>0</v>
      </c>
      <c r="M78" s="356">
        <v>0</v>
      </c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  <c r="CJ78" s="11"/>
      <c r="CK78" s="11"/>
      <c r="CL78" s="11"/>
      <c r="CM78" s="11"/>
      <c r="CN78" s="11"/>
      <c r="CO78" s="11"/>
      <c r="CP78" s="11"/>
      <c r="CQ78" s="11"/>
      <c r="CR78" s="11"/>
      <c r="CS78" s="11"/>
      <c r="CT78" s="11"/>
      <c r="CU78" s="11"/>
      <c r="CV78" s="11"/>
      <c r="CW78" s="11"/>
      <c r="CX78" s="11"/>
      <c r="CY78" s="11"/>
      <c r="CZ78" s="11"/>
      <c r="DA78" s="11"/>
      <c r="DB78" s="11"/>
      <c r="DC78" s="11"/>
      <c r="DD78" s="11"/>
      <c r="DE78" s="11"/>
      <c r="DF78" s="11"/>
      <c r="DG78" s="11"/>
      <c r="DH78" s="11"/>
      <c r="DI78" s="11"/>
      <c r="DJ78" s="11"/>
      <c r="DK78" s="11"/>
      <c r="DL78" s="11"/>
      <c r="DM78" s="11"/>
      <c r="DN78" s="11"/>
      <c r="DO78" s="11"/>
      <c r="DP78" s="11"/>
      <c r="DQ78" s="11"/>
      <c r="DR78" s="11"/>
      <c r="DS78" s="11"/>
      <c r="DT78" s="11"/>
      <c r="DU78" s="11"/>
      <c r="DV78" s="11"/>
      <c r="DW78" s="11"/>
      <c r="DX78" s="11"/>
      <c r="DY78" s="11"/>
      <c r="DZ78" s="11"/>
      <c r="EA78" s="11"/>
      <c r="EB78" s="11"/>
      <c r="EC78" s="11"/>
      <c r="ED78" s="11"/>
      <c r="EE78" s="11"/>
      <c r="EF78" s="11"/>
      <c r="EG78" s="11"/>
      <c r="EH78" s="11"/>
      <c r="EI78" s="11"/>
      <c r="EJ78" s="11"/>
      <c r="EK78" s="11"/>
      <c r="EL78" s="11"/>
      <c r="EM78" s="11"/>
      <c r="EN78" s="11"/>
      <c r="EO78" s="11"/>
      <c r="EP78" s="11"/>
      <c r="EQ78" s="11"/>
      <c r="ER78" s="11"/>
      <c r="ES78" s="11"/>
      <c r="ET78" s="11"/>
      <c r="EU78" s="11"/>
      <c r="EV78" s="11"/>
      <c r="EW78" s="11"/>
      <c r="EX78" s="11"/>
      <c r="EY78" s="11"/>
      <c r="EZ78" s="11"/>
      <c r="FA78" s="11"/>
      <c r="FB78" s="11"/>
      <c r="FC78" s="11"/>
      <c r="FD78" s="11"/>
      <c r="FE78" s="11"/>
      <c r="FF78" s="11"/>
      <c r="FG78" s="11"/>
      <c r="FH78" s="11"/>
      <c r="FI78" s="11"/>
      <c r="FJ78" s="11"/>
      <c r="FK78" s="11"/>
      <c r="FL78" s="11"/>
      <c r="FM78" s="11"/>
      <c r="FN78" s="11"/>
      <c r="FO78" s="11"/>
      <c r="FP78" s="11"/>
      <c r="FQ78" s="11"/>
      <c r="FR78" s="11"/>
      <c r="FS78" s="11"/>
      <c r="FT78" s="11"/>
      <c r="FU78" s="11"/>
      <c r="FV78" s="11"/>
      <c r="FW78" s="11"/>
      <c r="FX78" s="11"/>
      <c r="FY78" s="11"/>
      <c r="FZ78" s="11"/>
      <c r="GA78" s="11"/>
      <c r="GB78" s="11"/>
      <c r="GC78" s="11"/>
      <c r="GD78" s="11"/>
      <c r="GE78" s="11"/>
      <c r="GF78" s="11"/>
      <c r="GG78" s="11"/>
      <c r="GH78" s="11"/>
      <c r="GI78" s="11"/>
      <c r="GJ78" s="11"/>
      <c r="GK78" s="11"/>
      <c r="GL78" s="11"/>
      <c r="GM78" s="11"/>
      <c r="GN78" s="11"/>
      <c r="GO78" s="11"/>
      <c r="GP78" s="11"/>
      <c r="GQ78" s="11"/>
      <c r="GR78" s="11"/>
      <c r="GS78" s="11"/>
      <c r="GT78" s="11"/>
      <c r="GU78" s="11"/>
      <c r="GV78" s="11"/>
      <c r="GW78" s="11"/>
      <c r="GX78" s="11"/>
      <c r="GY78" s="11"/>
      <c r="GZ78" s="11"/>
      <c r="HA78" s="11"/>
      <c r="HB78" s="11"/>
      <c r="HC78" s="11"/>
      <c r="HD78" s="11"/>
      <c r="HE78" s="11"/>
      <c r="HF78" s="11"/>
      <c r="HG78" s="11"/>
      <c r="HH78" s="11"/>
      <c r="HI78" s="11"/>
      <c r="HJ78" s="11"/>
      <c r="HK78" s="11"/>
      <c r="HL78" s="11"/>
      <c r="HM78" s="11"/>
      <c r="HN78" s="11"/>
      <c r="HO78" s="11"/>
      <c r="HP78" s="11"/>
      <c r="HQ78" s="11"/>
      <c r="HR78" s="11"/>
      <c r="HS78" s="11"/>
      <c r="HT78" s="11"/>
      <c r="HU78" s="11"/>
      <c r="HV78" s="11"/>
      <c r="HW78" s="11"/>
      <c r="HX78" s="11"/>
      <c r="HY78" s="11"/>
      <c r="HZ78" s="11"/>
      <c r="IA78" s="11"/>
      <c r="IB78" s="11"/>
      <c r="IC78" s="11"/>
      <c r="ID78" s="11"/>
      <c r="IE78" s="11"/>
      <c r="IF78" s="11"/>
      <c r="IG78" s="11"/>
      <c r="IH78" s="11"/>
      <c r="II78" s="11"/>
      <c r="IJ78" s="11"/>
      <c r="IK78" s="11"/>
      <c r="IL78" s="11"/>
      <c r="IM78" s="11"/>
      <c r="IN78" s="11"/>
      <c r="IO78" s="11"/>
      <c r="IP78" s="11"/>
      <c r="IQ78" s="11"/>
      <c r="IR78" s="11"/>
      <c r="IS78" s="11"/>
      <c r="IT78" s="11"/>
      <c r="IU78" s="11"/>
      <c r="IV78" s="11"/>
    </row>
    <row r="79" spans="1:256" ht="44.25" hidden="1">
      <c r="A79" s="353" t="s">
        <v>106</v>
      </c>
      <c r="B79" s="354">
        <v>0</v>
      </c>
      <c r="C79" s="58">
        <v>0</v>
      </c>
      <c r="D79" s="355">
        <v>0</v>
      </c>
      <c r="E79" s="54">
        <v>0</v>
      </c>
      <c r="F79" s="355">
        <v>0</v>
      </c>
      <c r="G79" s="356">
        <v>0</v>
      </c>
      <c r="H79" s="354">
        <v>0</v>
      </c>
      <c r="I79" s="58">
        <v>0</v>
      </c>
      <c r="J79" s="355">
        <v>0</v>
      </c>
      <c r="K79" s="54">
        <v>0</v>
      </c>
      <c r="L79" s="355">
        <v>0</v>
      </c>
      <c r="M79" s="356">
        <v>0</v>
      </c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E79" s="11"/>
      <c r="CF79" s="11"/>
      <c r="CG79" s="11"/>
      <c r="CH79" s="11"/>
      <c r="CI79" s="11"/>
      <c r="CJ79" s="11"/>
      <c r="CK79" s="11"/>
      <c r="CL79" s="11"/>
      <c r="CM79" s="11"/>
      <c r="CN79" s="11"/>
      <c r="CO79" s="11"/>
      <c r="CP79" s="11"/>
      <c r="CQ79" s="11"/>
      <c r="CR79" s="11"/>
      <c r="CS79" s="11"/>
      <c r="CT79" s="11"/>
      <c r="CU79" s="11"/>
      <c r="CV79" s="11"/>
      <c r="CW79" s="11"/>
      <c r="CX79" s="11"/>
      <c r="CY79" s="11"/>
      <c r="CZ79" s="11"/>
      <c r="DA79" s="11"/>
      <c r="DB79" s="11"/>
      <c r="DC79" s="11"/>
      <c r="DD79" s="11"/>
      <c r="DE79" s="11"/>
      <c r="DF79" s="11"/>
      <c r="DG79" s="11"/>
      <c r="DH79" s="11"/>
      <c r="DI79" s="11"/>
      <c r="DJ79" s="11"/>
      <c r="DK79" s="11"/>
      <c r="DL79" s="11"/>
      <c r="DM79" s="11"/>
      <c r="DN79" s="11"/>
      <c r="DO79" s="11"/>
      <c r="DP79" s="11"/>
      <c r="DQ79" s="11"/>
      <c r="DR79" s="11"/>
      <c r="DS79" s="11"/>
      <c r="DT79" s="11"/>
      <c r="DU79" s="11"/>
      <c r="DV79" s="11"/>
      <c r="DW79" s="11"/>
      <c r="DX79" s="11"/>
      <c r="DY79" s="11"/>
      <c r="DZ79" s="11"/>
      <c r="EA79" s="11"/>
      <c r="EB79" s="11"/>
      <c r="EC79" s="11"/>
      <c r="ED79" s="11"/>
      <c r="EE79" s="11"/>
      <c r="EF79" s="11"/>
      <c r="EG79" s="11"/>
      <c r="EH79" s="11"/>
      <c r="EI79" s="11"/>
      <c r="EJ79" s="11"/>
      <c r="EK79" s="11"/>
      <c r="EL79" s="11"/>
      <c r="EM79" s="11"/>
      <c r="EN79" s="11"/>
      <c r="EO79" s="11"/>
      <c r="EP79" s="11"/>
      <c r="EQ79" s="11"/>
      <c r="ER79" s="11"/>
      <c r="ES79" s="11"/>
      <c r="ET79" s="11"/>
      <c r="EU79" s="11"/>
      <c r="EV79" s="11"/>
      <c r="EW79" s="11"/>
      <c r="EX79" s="11"/>
      <c r="EY79" s="11"/>
      <c r="EZ79" s="11"/>
      <c r="FA79" s="11"/>
      <c r="FB79" s="11"/>
      <c r="FC79" s="11"/>
      <c r="FD79" s="11"/>
      <c r="FE79" s="11"/>
      <c r="FF79" s="11"/>
      <c r="FG79" s="11"/>
      <c r="FH79" s="11"/>
      <c r="FI79" s="11"/>
      <c r="FJ79" s="11"/>
      <c r="FK79" s="11"/>
      <c r="FL79" s="11"/>
      <c r="FM79" s="11"/>
      <c r="FN79" s="11"/>
      <c r="FO79" s="11"/>
      <c r="FP79" s="11"/>
      <c r="FQ79" s="11"/>
      <c r="FR79" s="11"/>
      <c r="FS79" s="11"/>
      <c r="FT79" s="11"/>
      <c r="FU79" s="11"/>
      <c r="FV79" s="11"/>
      <c r="FW79" s="11"/>
      <c r="FX79" s="11"/>
      <c r="FY79" s="11"/>
      <c r="FZ79" s="11"/>
      <c r="GA79" s="11"/>
      <c r="GB79" s="11"/>
      <c r="GC79" s="11"/>
      <c r="GD79" s="11"/>
      <c r="GE79" s="11"/>
      <c r="GF79" s="11"/>
      <c r="GG79" s="11"/>
      <c r="GH79" s="11"/>
      <c r="GI79" s="11"/>
      <c r="GJ79" s="11"/>
      <c r="GK79" s="11"/>
      <c r="GL79" s="11"/>
      <c r="GM79" s="11"/>
      <c r="GN79" s="11"/>
      <c r="GO79" s="11"/>
      <c r="GP79" s="11"/>
      <c r="GQ79" s="11"/>
      <c r="GR79" s="11"/>
      <c r="GS79" s="11"/>
      <c r="GT79" s="11"/>
      <c r="GU79" s="11"/>
      <c r="GV79" s="11"/>
      <c r="GW79" s="11"/>
      <c r="GX79" s="11"/>
      <c r="GY79" s="11"/>
      <c r="GZ79" s="11"/>
      <c r="HA79" s="11"/>
      <c r="HB79" s="11"/>
      <c r="HC79" s="11"/>
      <c r="HD79" s="11"/>
      <c r="HE79" s="11"/>
      <c r="HF79" s="11"/>
      <c r="HG79" s="11"/>
      <c r="HH79" s="11"/>
      <c r="HI79" s="11"/>
      <c r="HJ79" s="11"/>
      <c r="HK79" s="11"/>
      <c r="HL79" s="11"/>
      <c r="HM79" s="11"/>
      <c r="HN79" s="11"/>
      <c r="HO79" s="11"/>
      <c r="HP79" s="11"/>
      <c r="HQ79" s="11"/>
      <c r="HR79" s="11"/>
      <c r="HS79" s="11"/>
      <c r="HT79" s="11"/>
      <c r="HU79" s="11"/>
      <c r="HV79" s="11"/>
      <c r="HW79" s="11"/>
      <c r="HX79" s="11"/>
      <c r="HY79" s="11"/>
      <c r="HZ79" s="11"/>
      <c r="IA79" s="11"/>
      <c r="IB79" s="11"/>
      <c r="IC79" s="11"/>
      <c r="ID79" s="11"/>
      <c r="IE79" s="11"/>
      <c r="IF79" s="11"/>
      <c r="IG79" s="11"/>
      <c r="IH79" s="11"/>
      <c r="II79" s="11"/>
      <c r="IJ79" s="11"/>
      <c r="IK79" s="11"/>
      <c r="IL79" s="11"/>
      <c r="IM79" s="11"/>
      <c r="IN79" s="11"/>
      <c r="IO79" s="11"/>
      <c r="IP79" s="11"/>
      <c r="IQ79" s="11"/>
      <c r="IR79" s="11"/>
      <c r="IS79" s="11"/>
      <c r="IT79" s="11"/>
      <c r="IU79" s="11"/>
      <c r="IV79" s="11"/>
    </row>
    <row r="80" spans="1:256" ht="44.25" hidden="1">
      <c r="A80" s="353" t="s">
        <v>107</v>
      </c>
      <c r="B80" s="354">
        <v>0</v>
      </c>
      <c r="C80" s="58">
        <v>0</v>
      </c>
      <c r="D80" s="355">
        <v>0</v>
      </c>
      <c r="E80" s="54">
        <v>0</v>
      </c>
      <c r="F80" s="355">
        <v>0</v>
      </c>
      <c r="G80" s="356">
        <v>0</v>
      </c>
      <c r="H80" s="354">
        <v>0</v>
      </c>
      <c r="I80" s="58">
        <v>0</v>
      </c>
      <c r="J80" s="355">
        <v>0</v>
      </c>
      <c r="K80" s="54">
        <v>0</v>
      </c>
      <c r="L80" s="355">
        <v>0</v>
      </c>
      <c r="M80" s="356">
        <v>0</v>
      </c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1"/>
      <c r="CI80" s="11"/>
      <c r="CJ80" s="11"/>
      <c r="CK80" s="11"/>
      <c r="CL80" s="11"/>
      <c r="CM80" s="11"/>
      <c r="CN80" s="11"/>
      <c r="CO80" s="11"/>
      <c r="CP80" s="11"/>
      <c r="CQ80" s="11"/>
      <c r="CR80" s="11"/>
      <c r="CS80" s="11"/>
      <c r="CT80" s="11"/>
      <c r="CU80" s="11"/>
      <c r="CV80" s="11"/>
      <c r="CW80" s="11"/>
      <c r="CX80" s="11"/>
      <c r="CY80" s="11"/>
      <c r="CZ80" s="11"/>
      <c r="DA80" s="11"/>
      <c r="DB80" s="11"/>
      <c r="DC80" s="11"/>
      <c r="DD80" s="11"/>
      <c r="DE80" s="11"/>
      <c r="DF80" s="11"/>
      <c r="DG80" s="11"/>
      <c r="DH80" s="11"/>
      <c r="DI80" s="11"/>
      <c r="DJ80" s="11"/>
      <c r="DK80" s="11"/>
      <c r="DL80" s="11"/>
      <c r="DM80" s="11"/>
      <c r="DN80" s="11"/>
      <c r="DO80" s="11"/>
      <c r="DP80" s="11"/>
      <c r="DQ80" s="11"/>
      <c r="DR80" s="11"/>
      <c r="DS80" s="11"/>
      <c r="DT80" s="11"/>
      <c r="DU80" s="11"/>
      <c r="DV80" s="11"/>
      <c r="DW80" s="11"/>
      <c r="DX80" s="11"/>
      <c r="DY80" s="11"/>
      <c r="DZ80" s="11"/>
      <c r="EA80" s="11"/>
      <c r="EB80" s="11"/>
      <c r="EC80" s="11"/>
      <c r="ED80" s="11"/>
      <c r="EE80" s="11"/>
      <c r="EF80" s="11"/>
      <c r="EG80" s="11"/>
      <c r="EH80" s="11"/>
      <c r="EI80" s="11"/>
      <c r="EJ80" s="11"/>
      <c r="EK80" s="11"/>
      <c r="EL80" s="11"/>
      <c r="EM80" s="11"/>
      <c r="EN80" s="11"/>
      <c r="EO80" s="11"/>
      <c r="EP80" s="11"/>
      <c r="EQ80" s="11"/>
      <c r="ER80" s="11"/>
      <c r="ES80" s="11"/>
      <c r="ET80" s="11"/>
      <c r="EU80" s="11"/>
      <c r="EV80" s="11"/>
      <c r="EW80" s="11"/>
      <c r="EX80" s="11"/>
      <c r="EY80" s="11"/>
      <c r="EZ80" s="11"/>
      <c r="FA80" s="11"/>
      <c r="FB80" s="11"/>
      <c r="FC80" s="11"/>
      <c r="FD80" s="11"/>
      <c r="FE80" s="11"/>
      <c r="FF80" s="11"/>
      <c r="FG80" s="11"/>
      <c r="FH80" s="11"/>
      <c r="FI80" s="11"/>
      <c r="FJ80" s="11"/>
      <c r="FK80" s="11"/>
      <c r="FL80" s="11"/>
      <c r="FM80" s="11"/>
      <c r="FN80" s="11"/>
      <c r="FO80" s="11"/>
      <c r="FP80" s="11"/>
      <c r="FQ80" s="11"/>
      <c r="FR80" s="11"/>
      <c r="FS80" s="11"/>
      <c r="FT80" s="11"/>
      <c r="FU80" s="11"/>
      <c r="FV80" s="11"/>
      <c r="FW80" s="11"/>
      <c r="FX80" s="11"/>
      <c r="FY80" s="11"/>
      <c r="FZ80" s="11"/>
      <c r="GA80" s="11"/>
      <c r="GB80" s="11"/>
      <c r="GC80" s="11"/>
      <c r="GD80" s="11"/>
      <c r="GE80" s="11"/>
      <c r="GF80" s="11"/>
      <c r="GG80" s="11"/>
      <c r="GH80" s="11"/>
      <c r="GI80" s="11"/>
      <c r="GJ80" s="11"/>
      <c r="GK80" s="11"/>
      <c r="GL80" s="11"/>
      <c r="GM80" s="11"/>
      <c r="GN80" s="11"/>
      <c r="GO80" s="11"/>
      <c r="GP80" s="11"/>
      <c r="GQ80" s="11"/>
      <c r="GR80" s="11"/>
      <c r="GS80" s="11"/>
      <c r="GT80" s="11"/>
      <c r="GU80" s="11"/>
      <c r="GV80" s="11"/>
      <c r="GW80" s="11"/>
      <c r="GX80" s="11"/>
      <c r="GY80" s="11"/>
      <c r="GZ80" s="11"/>
      <c r="HA80" s="11"/>
      <c r="HB80" s="11"/>
      <c r="HC80" s="11"/>
      <c r="HD80" s="11"/>
      <c r="HE80" s="11"/>
      <c r="HF80" s="11"/>
      <c r="HG80" s="11"/>
      <c r="HH80" s="11"/>
      <c r="HI80" s="11"/>
      <c r="HJ80" s="11"/>
      <c r="HK80" s="11"/>
      <c r="HL80" s="11"/>
      <c r="HM80" s="11"/>
      <c r="HN80" s="11"/>
      <c r="HO80" s="11"/>
      <c r="HP80" s="11"/>
      <c r="HQ80" s="11"/>
      <c r="HR80" s="11"/>
      <c r="HS80" s="11"/>
      <c r="HT80" s="11"/>
      <c r="HU80" s="11"/>
      <c r="HV80" s="11"/>
      <c r="HW80" s="11"/>
      <c r="HX80" s="11"/>
      <c r="HY80" s="11"/>
      <c r="HZ80" s="11"/>
      <c r="IA80" s="11"/>
      <c r="IB80" s="11"/>
      <c r="IC80" s="11"/>
      <c r="ID80" s="11"/>
      <c r="IE80" s="11"/>
      <c r="IF80" s="11"/>
      <c r="IG80" s="11"/>
      <c r="IH80" s="11"/>
      <c r="II80" s="11"/>
      <c r="IJ80" s="11"/>
      <c r="IK80" s="11"/>
      <c r="IL80" s="11"/>
      <c r="IM80" s="11"/>
      <c r="IN80" s="11"/>
      <c r="IO80" s="11"/>
      <c r="IP80" s="11"/>
      <c r="IQ80" s="11"/>
      <c r="IR80" s="11"/>
      <c r="IS80" s="11"/>
      <c r="IT80" s="11"/>
      <c r="IU80" s="11"/>
      <c r="IV80" s="11"/>
    </row>
    <row r="81" spans="1:256" ht="44.25" hidden="1">
      <c r="A81" s="353" t="s">
        <v>108</v>
      </c>
      <c r="B81" s="354">
        <v>0</v>
      </c>
      <c r="C81" s="58">
        <v>0</v>
      </c>
      <c r="D81" s="355">
        <v>0</v>
      </c>
      <c r="E81" s="54">
        <v>0</v>
      </c>
      <c r="F81" s="355">
        <v>0</v>
      </c>
      <c r="G81" s="356">
        <v>0</v>
      </c>
      <c r="H81" s="354">
        <v>0</v>
      </c>
      <c r="I81" s="58">
        <v>0</v>
      </c>
      <c r="J81" s="355">
        <v>0</v>
      </c>
      <c r="K81" s="54">
        <v>0</v>
      </c>
      <c r="L81" s="355">
        <v>0</v>
      </c>
      <c r="M81" s="356">
        <v>0</v>
      </c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  <c r="CW81" s="11"/>
      <c r="CX81" s="11"/>
      <c r="CY81" s="11"/>
      <c r="CZ81" s="11"/>
      <c r="DA81" s="11"/>
      <c r="DB81" s="11"/>
      <c r="DC81" s="11"/>
      <c r="DD81" s="11"/>
      <c r="DE81" s="11"/>
      <c r="DF81" s="11"/>
      <c r="DG81" s="11"/>
      <c r="DH81" s="11"/>
      <c r="DI81" s="11"/>
      <c r="DJ81" s="11"/>
      <c r="DK81" s="11"/>
      <c r="DL81" s="11"/>
      <c r="DM81" s="11"/>
      <c r="DN81" s="11"/>
      <c r="DO81" s="11"/>
      <c r="DP81" s="11"/>
      <c r="DQ81" s="11"/>
      <c r="DR81" s="11"/>
      <c r="DS81" s="11"/>
      <c r="DT81" s="11"/>
      <c r="DU81" s="11"/>
      <c r="DV81" s="11"/>
      <c r="DW81" s="11"/>
      <c r="DX81" s="11"/>
      <c r="DY81" s="11"/>
      <c r="DZ81" s="11"/>
      <c r="EA81" s="11"/>
      <c r="EB81" s="11"/>
      <c r="EC81" s="11"/>
      <c r="ED81" s="11"/>
      <c r="EE81" s="11"/>
      <c r="EF81" s="11"/>
      <c r="EG81" s="11"/>
      <c r="EH81" s="11"/>
      <c r="EI81" s="11"/>
      <c r="EJ81" s="11"/>
      <c r="EK81" s="11"/>
      <c r="EL81" s="11"/>
      <c r="EM81" s="11"/>
      <c r="EN81" s="11"/>
      <c r="EO81" s="11"/>
      <c r="EP81" s="11"/>
      <c r="EQ81" s="11"/>
      <c r="ER81" s="11"/>
      <c r="ES81" s="11"/>
      <c r="ET81" s="11"/>
      <c r="EU81" s="11"/>
      <c r="EV81" s="11"/>
      <c r="EW81" s="11"/>
      <c r="EX81" s="11"/>
      <c r="EY81" s="11"/>
      <c r="EZ81" s="11"/>
      <c r="FA81" s="11"/>
      <c r="FB81" s="11"/>
      <c r="FC81" s="11"/>
      <c r="FD81" s="11"/>
      <c r="FE81" s="11"/>
      <c r="FF81" s="11"/>
      <c r="FG81" s="11"/>
      <c r="FH81" s="11"/>
      <c r="FI81" s="11"/>
      <c r="FJ81" s="11"/>
      <c r="FK81" s="11"/>
      <c r="FL81" s="11"/>
      <c r="FM81" s="11"/>
      <c r="FN81" s="11"/>
      <c r="FO81" s="11"/>
      <c r="FP81" s="11"/>
      <c r="FQ81" s="11"/>
      <c r="FR81" s="11"/>
      <c r="FS81" s="11"/>
      <c r="FT81" s="11"/>
      <c r="FU81" s="11"/>
      <c r="FV81" s="11"/>
      <c r="FW81" s="11"/>
      <c r="FX81" s="11"/>
      <c r="FY81" s="11"/>
      <c r="FZ81" s="11"/>
      <c r="GA81" s="11"/>
      <c r="GB81" s="11"/>
      <c r="GC81" s="11"/>
      <c r="GD81" s="11"/>
      <c r="GE81" s="11"/>
      <c r="GF81" s="11"/>
      <c r="GG81" s="11"/>
      <c r="GH81" s="11"/>
      <c r="GI81" s="11"/>
      <c r="GJ81" s="11"/>
      <c r="GK81" s="11"/>
      <c r="GL81" s="11"/>
      <c r="GM81" s="11"/>
      <c r="GN81" s="11"/>
      <c r="GO81" s="11"/>
      <c r="GP81" s="11"/>
      <c r="GQ81" s="11"/>
      <c r="GR81" s="11"/>
      <c r="GS81" s="11"/>
      <c r="GT81" s="11"/>
      <c r="GU81" s="11"/>
      <c r="GV81" s="11"/>
      <c r="GW81" s="11"/>
      <c r="GX81" s="11"/>
      <c r="GY81" s="11"/>
      <c r="GZ81" s="11"/>
      <c r="HA81" s="11"/>
      <c r="HB81" s="11"/>
      <c r="HC81" s="11"/>
      <c r="HD81" s="11"/>
      <c r="HE81" s="11"/>
      <c r="HF81" s="11"/>
      <c r="HG81" s="11"/>
      <c r="HH81" s="11"/>
      <c r="HI81" s="11"/>
      <c r="HJ81" s="11"/>
      <c r="HK81" s="11"/>
      <c r="HL81" s="11"/>
      <c r="HM81" s="11"/>
      <c r="HN81" s="11"/>
      <c r="HO81" s="11"/>
      <c r="HP81" s="11"/>
      <c r="HQ81" s="11"/>
      <c r="HR81" s="11"/>
      <c r="HS81" s="11"/>
      <c r="HT81" s="11"/>
      <c r="HU81" s="11"/>
      <c r="HV81" s="11"/>
      <c r="HW81" s="11"/>
      <c r="HX81" s="11"/>
      <c r="HY81" s="11"/>
      <c r="HZ81" s="11"/>
      <c r="IA81" s="11"/>
      <c r="IB81" s="11"/>
      <c r="IC81" s="11"/>
      <c r="ID81" s="11"/>
      <c r="IE81" s="11"/>
      <c r="IF81" s="11"/>
      <c r="IG81" s="11"/>
      <c r="IH81" s="11"/>
      <c r="II81" s="11"/>
      <c r="IJ81" s="11"/>
      <c r="IK81" s="11"/>
      <c r="IL81" s="11"/>
      <c r="IM81" s="11"/>
      <c r="IN81" s="11"/>
      <c r="IO81" s="11"/>
      <c r="IP81" s="11"/>
      <c r="IQ81" s="11"/>
      <c r="IR81" s="11"/>
      <c r="IS81" s="11"/>
      <c r="IT81" s="11"/>
      <c r="IU81" s="11"/>
      <c r="IV81" s="11"/>
    </row>
    <row r="82" spans="1:256" ht="45" hidden="1">
      <c r="A82" s="357" t="s">
        <v>109</v>
      </c>
      <c r="B82" s="364">
        <v>0</v>
      </c>
      <c r="C82" s="81">
        <v>0</v>
      </c>
      <c r="D82" s="365">
        <v>0</v>
      </c>
      <c r="E82" s="127">
        <v>0</v>
      </c>
      <c r="F82" s="365">
        <v>0</v>
      </c>
      <c r="G82" s="366">
        <v>0</v>
      </c>
      <c r="H82" s="364">
        <v>0</v>
      </c>
      <c r="I82" s="81">
        <v>0</v>
      </c>
      <c r="J82" s="365">
        <v>0</v>
      </c>
      <c r="K82" s="127">
        <v>0</v>
      </c>
      <c r="L82" s="365">
        <v>0</v>
      </c>
      <c r="M82" s="366">
        <v>0</v>
      </c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  <c r="AA82" s="85"/>
      <c r="AB82" s="85"/>
      <c r="AC82" s="85"/>
      <c r="AD82" s="85"/>
      <c r="AE82" s="85"/>
      <c r="AF82" s="85"/>
      <c r="AG82" s="85"/>
      <c r="AH82" s="85"/>
      <c r="AI82" s="85"/>
      <c r="AJ82" s="85"/>
      <c r="AK82" s="85"/>
      <c r="AL82" s="85"/>
      <c r="AM82" s="85"/>
      <c r="AN82" s="85"/>
      <c r="AO82" s="85"/>
      <c r="AP82" s="85"/>
      <c r="AQ82" s="85"/>
      <c r="AR82" s="85"/>
      <c r="AS82" s="85"/>
      <c r="AT82" s="85"/>
      <c r="AU82" s="85"/>
      <c r="AV82" s="85"/>
      <c r="AW82" s="85"/>
      <c r="AX82" s="85"/>
      <c r="AY82" s="85"/>
      <c r="AZ82" s="85"/>
      <c r="BA82" s="85"/>
      <c r="BB82" s="85"/>
      <c r="BC82" s="85"/>
      <c r="BD82" s="85"/>
      <c r="BE82" s="85"/>
      <c r="BF82" s="85"/>
      <c r="BG82" s="85"/>
      <c r="BH82" s="85"/>
      <c r="BI82" s="85"/>
      <c r="BJ82" s="85"/>
      <c r="BK82" s="85"/>
      <c r="BL82" s="85"/>
      <c r="BM82" s="85"/>
      <c r="BN82" s="85"/>
      <c r="BO82" s="85"/>
      <c r="BP82" s="85"/>
      <c r="BQ82" s="85"/>
      <c r="BR82" s="85"/>
      <c r="BS82" s="85"/>
      <c r="BT82" s="85"/>
      <c r="BU82" s="85"/>
      <c r="BV82" s="85"/>
      <c r="BW82" s="85"/>
      <c r="BX82" s="85"/>
      <c r="BY82" s="85"/>
      <c r="BZ82" s="85"/>
      <c r="CA82" s="85"/>
      <c r="CB82" s="85"/>
      <c r="CC82" s="85"/>
      <c r="CD82" s="85"/>
      <c r="CE82" s="85"/>
      <c r="CF82" s="85"/>
      <c r="CG82" s="85"/>
      <c r="CH82" s="85"/>
      <c r="CI82" s="85"/>
      <c r="CJ82" s="85"/>
      <c r="CK82" s="85"/>
      <c r="CL82" s="85"/>
      <c r="CM82" s="85"/>
      <c r="CN82" s="85"/>
      <c r="CO82" s="85"/>
      <c r="CP82" s="85"/>
      <c r="CQ82" s="85"/>
      <c r="CR82" s="85"/>
      <c r="CS82" s="85"/>
      <c r="CT82" s="85"/>
      <c r="CU82" s="85"/>
      <c r="CV82" s="85"/>
      <c r="CW82" s="85"/>
      <c r="CX82" s="85"/>
      <c r="CY82" s="85"/>
      <c r="CZ82" s="85"/>
      <c r="DA82" s="85"/>
      <c r="DB82" s="85"/>
      <c r="DC82" s="85"/>
      <c r="DD82" s="85"/>
      <c r="DE82" s="85"/>
      <c r="DF82" s="85"/>
      <c r="DG82" s="85"/>
      <c r="DH82" s="85"/>
      <c r="DI82" s="85"/>
      <c r="DJ82" s="85"/>
      <c r="DK82" s="85"/>
      <c r="DL82" s="85"/>
      <c r="DM82" s="85"/>
      <c r="DN82" s="85"/>
      <c r="DO82" s="85"/>
      <c r="DP82" s="85"/>
      <c r="DQ82" s="85"/>
      <c r="DR82" s="85"/>
      <c r="DS82" s="85"/>
      <c r="DT82" s="85"/>
      <c r="DU82" s="85"/>
      <c r="DV82" s="85"/>
      <c r="DW82" s="85"/>
      <c r="DX82" s="85"/>
      <c r="DY82" s="85"/>
      <c r="DZ82" s="85"/>
      <c r="EA82" s="85"/>
      <c r="EB82" s="85"/>
      <c r="EC82" s="85"/>
      <c r="ED82" s="85"/>
      <c r="EE82" s="85"/>
      <c r="EF82" s="85"/>
      <c r="EG82" s="85"/>
      <c r="EH82" s="85"/>
      <c r="EI82" s="85"/>
      <c r="EJ82" s="85"/>
      <c r="EK82" s="85"/>
      <c r="EL82" s="85"/>
      <c r="EM82" s="85"/>
      <c r="EN82" s="85"/>
      <c r="EO82" s="85"/>
      <c r="EP82" s="85"/>
      <c r="EQ82" s="85"/>
      <c r="ER82" s="85"/>
      <c r="ES82" s="85"/>
      <c r="ET82" s="85"/>
      <c r="EU82" s="85"/>
      <c r="EV82" s="85"/>
      <c r="EW82" s="85"/>
      <c r="EX82" s="85"/>
      <c r="EY82" s="85"/>
      <c r="EZ82" s="85"/>
      <c r="FA82" s="85"/>
      <c r="FB82" s="85"/>
      <c r="FC82" s="85"/>
      <c r="FD82" s="85"/>
      <c r="FE82" s="85"/>
      <c r="FF82" s="85"/>
      <c r="FG82" s="85"/>
      <c r="FH82" s="85"/>
      <c r="FI82" s="85"/>
      <c r="FJ82" s="85"/>
      <c r="FK82" s="85"/>
      <c r="FL82" s="85"/>
      <c r="FM82" s="85"/>
      <c r="FN82" s="85"/>
      <c r="FO82" s="85"/>
      <c r="FP82" s="85"/>
      <c r="FQ82" s="85"/>
      <c r="FR82" s="85"/>
      <c r="FS82" s="85"/>
      <c r="FT82" s="85"/>
      <c r="FU82" s="85"/>
      <c r="FV82" s="85"/>
      <c r="FW82" s="85"/>
      <c r="FX82" s="85"/>
      <c r="FY82" s="85"/>
      <c r="FZ82" s="85"/>
      <c r="GA82" s="85"/>
      <c r="GB82" s="85"/>
      <c r="GC82" s="85"/>
      <c r="GD82" s="85"/>
      <c r="GE82" s="85"/>
      <c r="GF82" s="85"/>
      <c r="GG82" s="85"/>
      <c r="GH82" s="85"/>
      <c r="GI82" s="85"/>
      <c r="GJ82" s="85"/>
      <c r="GK82" s="85"/>
      <c r="GL82" s="85"/>
      <c r="GM82" s="85"/>
      <c r="GN82" s="85"/>
      <c r="GO82" s="85"/>
      <c r="GP82" s="85"/>
      <c r="GQ82" s="85"/>
      <c r="GR82" s="85"/>
      <c r="GS82" s="85"/>
      <c r="GT82" s="85"/>
      <c r="GU82" s="85"/>
      <c r="GV82" s="85"/>
      <c r="GW82" s="85"/>
      <c r="GX82" s="85"/>
      <c r="GY82" s="85"/>
      <c r="GZ82" s="85"/>
      <c r="HA82" s="85"/>
      <c r="HB82" s="85"/>
      <c r="HC82" s="85"/>
      <c r="HD82" s="85"/>
      <c r="HE82" s="85"/>
      <c r="HF82" s="85"/>
      <c r="HG82" s="85"/>
      <c r="HH82" s="85"/>
      <c r="HI82" s="85"/>
      <c r="HJ82" s="85"/>
      <c r="HK82" s="85"/>
      <c r="HL82" s="85"/>
      <c r="HM82" s="85"/>
      <c r="HN82" s="85"/>
      <c r="HO82" s="85"/>
      <c r="HP82" s="85"/>
      <c r="HQ82" s="85"/>
      <c r="HR82" s="85"/>
      <c r="HS82" s="85"/>
      <c r="HT82" s="85"/>
      <c r="HU82" s="85"/>
      <c r="HV82" s="85"/>
      <c r="HW82" s="85"/>
      <c r="HX82" s="85"/>
      <c r="HY82" s="85"/>
      <c r="HZ82" s="85"/>
      <c r="IA82" s="85"/>
      <c r="IB82" s="85"/>
      <c r="IC82" s="85"/>
      <c r="ID82" s="85"/>
      <c r="IE82" s="85"/>
      <c r="IF82" s="85"/>
      <c r="IG82" s="85"/>
      <c r="IH82" s="85"/>
      <c r="II82" s="85"/>
      <c r="IJ82" s="85"/>
      <c r="IK82" s="85"/>
      <c r="IL82" s="85"/>
      <c r="IM82" s="85"/>
      <c r="IN82" s="85"/>
      <c r="IO82" s="85"/>
      <c r="IP82" s="85"/>
      <c r="IQ82" s="85"/>
      <c r="IR82" s="85"/>
      <c r="IS82" s="85"/>
      <c r="IT82" s="85"/>
      <c r="IU82" s="85"/>
      <c r="IV82" s="85"/>
    </row>
    <row r="83" spans="1:256" ht="45.75" hidden="1" thickBot="1">
      <c r="A83" s="358" t="s">
        <v>115</v>
      </c>
      <c r="B83" s="359">
        <v>18756340</v>
      </c>
      <c r="C83" s="360">
        <v>0.69683361069701188</v>
      </c>
      <c r="D83" s="361">
        <v>8160186</v>
      </c>
      <c r="E83" s="362">
        <v>0.30316638930298806</v>
      </c>
      <c r="F83" s="361">
        <v>26916526</v>
      </c>
      <c r="G83" s="363">
        <v>1</v>
      </c>
      <c r="H83" s="359">
        <v>19354425</v>
      </c>
      <c r="I83" s="360">
        <v>0.70615871884007164</v>
      </c>
      <c r="J83" s="361">
        <v>8053613</v>
      </c>
      <c r="K83" s="362">
        <v>0.29384128115992836</v>
      </c>
      <c r="L83" s="361">
        <v>27408038</v>
      </c>
      <c r="M83" s="363">
        <v>1</v>
      </c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/>
      <c r="CS83" s="11"/>
      <c r="CT83" s="11"/>
      <c r="CU83" s="11"/>
      <c r="CV83" s="11"/>
      <c r="CW83" s="11"/>
      <c r="CX83" s="11"/>
      <c r="CY83" s="11"/>
      <c r="CZ83" s="11"/>
      <c r="DA83" s="11"/>
      <c r="DB83" s="11"/>
      <c r="DC83" s="11"/>
      <c r="DD83" s="11"/>
      <c r="DE83" s="11"/>
      <c r="DF83" s="11"/>
      <c r="DG83" s="11"/>
      <c r="DH83" s="11"/>
      <c r="DI83" s="11"/>
      <c r="DJ83" s="11"/>
      <c r="DK83" s="11"/>
      <c r="DL83" s="11"/>
      <c r="DM83" s="11"/>
      <c r="DN83" s="11"/>
      <c r="DO83" s="11"/>
      <c r="DP83" s="11"/>
      <c r="DQ83" s="11"/>
      <c r="DR83" s="11"/>
      <c r="DS83" s="11"/>
      <c r="DT83" s="11"/>
      <c r="DU83" s="11"/>
      <c r="DV83" s="11"/>
      <c r="DW83" s="11"/>
      <c r="DX83" s="11"/>
      <c r="DY83" s="11"/>
      <c r="DZ83" s="11"/>
      <c r="EA83" s="11"/>
      <c r="EB83" s="11"/>
      <c r="EC83" s="11"/>
      <c r="ED83" s="11"/>
      <c r="EE83" s="11"/>
      <c r="EF83" s="11"/>
      <c r="EG83" s="11"/>
      <c r="EH83" s="11"/>
      <c r="EI83" s="11"/>
      <c r="EJ83" s="11"/>
      <c r="EK83" s="11"/>
      <c r="EL83" s="11"/>
      <c r="EM83" s="11"/>
      <c r="EN83" s="11"/>
      <c r="EO83" s="11"/>
      <c r="EP83" s="11"/>
      <c r="EQ83" s="11"/>
      <c r="ER83" s="11"/>
      <c r="ES83" s="11"/>
      <c r="ET83" s="11"/>
      <c r="EU83" s="11"/>
      <c r="EV83" s="11"/>
      <c r="EW83" s="11"/>
      <c r="EX83" s="11"/>
      <c r="EY83" s="11"/>
      <c r="EZ83" s="11"/>
      <c r="FA83" s="11"/>
      <c r="FB83" s="11"/>
      <c r="FC83" s="11"/>
      <c r="FD83" s="11"/>
      <c r="FE83" s="11"/>
      <c r="FF83" s="11"/>
      <c r="FG83" s="11"/>
      <c r="FH83" s="11"/>
      <c r="FI83" s="11"/>
      <c r="FJ83" s="11"/>
      <c r="FK83" s="11"/>
      <c r="FL83" s="11"/>
      <c r="FM83" s="11"/>
      <c r="FN83" s="11"/>
      <c r="FO83" s="11"/>
      <c r="FP83" s="11"/>
      <c r="FQ83" s="11"/>
      <c r="FR83" s="11"/>
      <c r="FS83" s="11"/>
      <c r="FT83" s="11"/>
      <c r="FU83" s="11"/>
      <c r="FV83" s="11"/>
      <c r="FW83" s="11"/>
      <c r="FX83" s="11"/>
      <c r="FY83" s="11"/>
      <c r="FZ83" s="11"/>
      <c r="GA83" s="11"/>
      <c r="GB83" s="11"/>
      <c r="GC83" s="11"/>
      <c r="GD83" s="11"/>
      <c r="GE83" s="11"/>
      <c r="GF83" s="11"/>
      <c r="GG83" s="11"/>
      <c r="GH83" s="11"/>
      <c r="GI83" s="11"/>
      <c r="GJ83" s="11"/>
      <c r="GK83" s="11"/>
      <c r="GL83" s="11"/>
      <c r="GM83" s="11"/>
      <c r="GN83" s="11"/>
      <c r="GO83" s="11"/>
      <c r="GP83" s="11"/>
      <c r="GQ83" s="11"/>
      <c r="GR83" s="11"/>
      <c r="GS83" s="11"/>
      <c r="GT83" s="11"/>
      <c r="GU83" s="11"/>
      <c r="GV83" s="11"/>
      <c r="GW83" s="11"/>
      <c r="GX83" s="11"/>
      <c r="GY83" s="11"/>
      <c r="GZ83" s="11"/>
      <c r="HA83" s="11"/>
      <c r="HB83" s="11"/>
      <c r="HC83" s="11"/>
      <c r="HD83" s="11"/>
      <c r="HE83" s="11"/>
      <c r="HF83" s="11"/>
      <c r="HG83" s="11"/>
      <c r="HH83" s="11"/>
      <c r="HI83" s="11"/>
      <c r="HJ83" s="11"/>
      <c r="HK83" s="11"/>
      <c r="HL83" s="11"/>
      <c r="HM83" s="11"/>
      <c r="HN83" s="11"/>
      <c r="HO83" s="11"/>
      <c r="HP83" s="11"/>
      <c r="HQ83" s="11"/>
      <c r="HR83" s="11"/>
      <c r="HS83" s="11"/>
      <c r="HT83" s="11"/>
      <c r="HU83" s="11"/>
      <c r="HV83" s="11"/>
      <c r="HW83" s="11"/>
      <c r="HX83" s="11"/>
      <c r="HY83" s="11"/>
      <c r="HZ83" s="11"/>
      <c r="IA83" s="11"/>
      <c r="IB83" s="11"/>
      <c r="IC83" s="11"/>
      <c r="ID83" s="11"/>
      <c r="IE83" s="11"/>
      <c r="IF83" s="11"/>
      <c r="IG83" s="11"/>
      <c r="IH83" s="11"/>
      <c r="II83" s="11"/>
      <c r="IJ83" s="11"/>
      <c r="IK83" s="11"/>
      <c r="IL83" s="11"/>
      <c r="IM83" s="11"/>
      <c r="IN83" s="11"/>
      <c r="IO83" s="11"/>
      <c r="IP83" s="11"/>
      <c r="IQ83" s="11"/>
      <c r="IR83" s="11"/>
      <c r="IS83" s="11"/>
      <c r="IT83" s="11"/>
      <c r="IU83" s="11"/>
      <c r="IV83" s="11"/>
    </row>
    <row r="84" spans="1:256" ht="45">
      <c r="A84" s="22" t="s">
        <v>116</v>
      </c>
      <c r="B84" s="7"/>
      <c r="C84" s="367"/>
      <c r="D84" s="7"/>
      <c r="E84" s="367"/>
      <c r="F84" s="7"/>
      <c r="G84" s="367"/>
      <c r="H84" s="7"/>
      <c r="I84" s="367"/>
      <c r="J84" s="7"/>
      <c r="K84" s="367"/>
      <c r="L84" s="7"/>
      <c r="M84" s="367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  <c r="CG84" s="11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/>
      <c r="CW84" s="11"/>
      <c r="CX84" s="11"/>
      <c r="CY84" s="11"/>
      <c r="CZ84" s="11"/>
      <c r="DA84" s="11"/>
      <c r="DB84" s="11"/>
      <c r="DC84" s="11"/>
      <c r="DD84" s="11"/>
      <c r="DE84" s="11"/>
      <c r="DF84" s="11"/>
      <c r="DG84" s="11"/>
      <c r="DH84" s="11"/>
      <c r="DI84" s="11"/>
      <c r="DJ84" s="11"/>
      <c r="DK84" s="11"/>
      <c r="DL84" s="11"/>
      <c r="DM84" s="11"/>
      <c r="DN84" s="11"/>
      <c r="DO84" s="11"/>
      <c r="DP84" s="11"/>
      <c r="DQ84" s="11"/>
      <c r="DR84" s="11"/>
      <c r="DS84" s="11"/>
      <c r="DT84" s="11"/>
      <c r="DU84" s="11"/>
      <c r="DV84" s="11"/>
      <c r="DW84" s="11"/>
      <c r="DX84" s="11"/>
      <c r="DY84" s="11"/>
      <c r="DZ84" s="11"/>
      <c r="EA84" s="11"/>
      <c r="EB84" s="11"/>
      <c r="EC84" s="11"/>
      <c r="ED84" s="11"/>
      <c r="EE84" s="11"/>
      <c r="EF84" s="11"/>
      <c r="EG84" s="11"/>
      <c r="EH84" s="11"/>
      <c r="EI84" s="11"/>
      <c r="EJ84" s="11"/>
      <c r="EK84" s="11"/>
      <c r="EL84" s="11"/>
      <c r="EM84" s="11"/>
      <c r="EN84" s="11"/>
      <c r="EO84" s="11"/>
      <c r="EP84" s="11"/>
      <c r="EQ84" s="11"/>
      <c r="ER84" s="11"/>
      <c r="ES84" s="11"/>
      <c r="ET84" s="11"/>
      <c r="EU84" s="11"/>
      <c r="EV84" s="11"/>
      <c r="EW84" s="11"/>
      <c r="EX84" s="11"/>
      <c r="EY84" s="11"/>
      <c r="EZ84" s="11"/>
      <c r="FA84" s="11"/>
      <c r="FB84" s="11"/>
      <c r="FC84" s="11"/>
      <c r="FD84" s="11"/>
      <c r="FE84" s="11"/>
      <c r="FF84" s="11"/>
      <c r="FG84" s="11"/>
      <c r="FH84" s="11"/>
      <c r="FI84" s="11"/>
      <c r="FJ84" s="11"/>
      <c r="FK84" s="11"/>
      <c r="FL84" s="11"/>
      <c r="FM84" s="11"/>
      <c r="FN84" s="11"/>
      <c r="FO84" s="11"/>
      <c r="FP84" s="11"/>
      <c r="FQ84" s="11"/>
      <c r="FR84" s="11"/>
      <c r="FS84" s="11"/>
      <c r="FT84" s="11"/>
      <c r="FU84" s="11"/>
      <c r="FV84" s="11"/>
      <c r="FW84" s="11"/>
      <c r="FX84" s="11"/>
      <c r="FY84" s="11"/>
      <c r="FZ84" s="11"/>
      <c r="GA84" s="11"/>
      <c r="GB84" s="11"/>
      <c r="GC84" s="11"/>
      <c r="GD84" s="11"/>
      <c r="GE84" s="11"/>
      <c r="GF84" s="11"/>
      <c r="GG84" s="11"/>
      <c r="GH84" s="11"/>
      <c r="GI84" s="11"/>
      <c r="GJ84" s="11"/>
      <c r="GK84" s="11"/>
      <c r="GL84" s="11"/>
      <c r="GM84" s="11"/>
      <c r="GN84" s="11"/>
      <c r="GO84" s="11"/>
      <c r="GP84" s="11"/>
      <c r="GQ84" s="11"/>
      <c r="GR84" s="11"/>
      <c r="GS84" s="11"/>
      <c r="GT84" s="11"/>
      <c r="GU84" s="11"/>
      <c r="GV84" s="11"/>
      <c r="GW84" s="11"/>
      <c r="GX84" s="11"/>
      <c r="GY84" s="11"/>
      <c r="GZ84" s="11"/>
      <c r="HA84" s="11"/>
      <c r="HB84" s="11"/>
      <c r="HC84" s="11"/>
      <c r="HD84" s="11"/>
      <c r="HE84" s="11"/>
      <c r="HF84" s="11"/>
      <c r="HG84" s="11"/>
      <c r="HH84" s="11"/>
      <c r="HI84" s="11"/>
      <c r="HJ84" s="11"/>
      <c r="HK84" s="11"/>
      <c r="HL84" s="11"/>
      <c r="HM84" s="11"/>
      <c r="HN84" s="11"/>
      <c r="HO84" s="11"/>
      <c r="HP84" s="11"/>
      <c r="HQ84" s="11"/>
      <c r="HR84" s="11"/>
      <c r="HS84" s="11"/>
      <c r="HT84" s="11"/>
      <c r="HU84" s="11"/>
      <c r="HV84" s="11"/>
      <c r="HW84" s="11"/>
      <c r="HX84" s="11"/>
      <c r="HY84" s="11"/>
      <c r="HZ84" s="11"/>
      <c r="IA84" s="11"/>
      <c r="IB84" s="11"/>
      <c r="IC84" s="11"/>
      <c r="ID84" s="11"/>
      <c r="IE84" s="11"/>
      <c r="IF84" s="11"/>
      <c r="IG84" s="11"/>
      <c r="IH84" s="11"/>
      <c r="II84" s="11"/>
      <c r="IJ84" s="11"/>
      <c r="IK84" s="11"/>
      <c r="IL84" s="11"/>
      <c r="IM84" s="11"/>
      <c r="IN84" s="11"/>
      <c r="IO84" s="11"/>
      <c r="IP84" s="11"/>
      <c r="IQ84" s="11"/>
      <c r="IR84" s="11"/>
      <c r="IS84" s="11"/>
      <c r="IT84" s="11"/>
      <c r="IU84" s="11"/>
      <c r="IV84" s="11"/>
    </row>
    <row r="85" spans="1:256" ht="44.25">
      <c r="A85" s="4" t="s">
        <v>117</v>
      </c>
      <c r="B85" s="2"/>
      <c r="C85" s="4"/>
      <c r="D85" s="2"/>
      <c r="E85" s="4"/>
      <c r="F85" s="2"/>
      <c r="G85" s="4"/>
      <c r="H85" s="2"/>
      <c r="I85" s="4"/>
      <c r="J85" s="2"/>
      <c r="K85" s="4"/>
      <c r="L85" s="2"/>
      <c r="M85" s="4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1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DZ85" s="11"/>
      <c r="EA85" s="11"/>
      <c r="EB85" s="11"/>
      <c r="EC85" s="11"/>
      <c r="ED85" s="11"/>
      <c r="EE85" s="11"/>
      <c r="EF85" s="11"/>
      <c r="EG85" s="11"/>
      <c r="EH85" s="11"/>
      <c r="EI85" s="11"/>
      <c r="EJ85" s="11"/>
      <c r="EK85" s="11"/>
      <c r="EL85" s="11"/>
      <c r="EM85" s="11"/>
      <c r="EN85" s="11"/>
      <c r="EO85" s="11"/>
      <c r="EP85" s="11"/>
      <c r="EQ85" s="11"/>
      <c r="ER85" s="11"/>
      <c r="ES85" s="11"/>
      <c r="ET85" s="11"/>
      <c r="EU85" s="11"/>
      <c r="EV85" s="11"/>
      <c r="EW85" s="11"/>
      <c r="EX85" s="11"/>
      <c r="EY85" s="11"/>
      <c r="EZ85" s="11"/>
      <c r="FA85" s="11"/>
      <c r="FB85" s="11"/>
      <c r="FC85" s="11"/>
      <c r="FD85" s="11"/>
      <c r="FE85" s="11"/>
      <c r="FF85" s="11"/>
      <c r="FG85" s="11"/>
      <c r="FH85" s="11"/>
      <c r="FI85" s="11"/>
      <c r="FJ85" s="11"/>
      <c r="FK85" s="11"/>
      <c r="FL85" s="11"/>
      <c r="FM85" s="11"/>
      <c r="FN85" s="11"/>
      <c r="FO85" s="11"/>
      <c r="FP85" s="11"/>
      <c r="FQ85" s="11"/>
      <c r="FR85" s="11"/>
      <c r="FS85" s="11"/>
      <c r="FT85" s="11"/>
      <c r="FU85" s="11"/>
      <c r="FV85" s="11"/>
      <c r="FW85" s="11"/>
      <c r="FX85" s="11"/>
      <c r="FY85" s="11"/>
      <c r="FZ85" s="11"/>
      <c r="GA85" s="11"/>
      <c r="GB85" s="11"/>
      <c r="GC85" s="11"/>
      <c r="GD85" s="11"/>
      <c r="GE85" s="11"/>
      <c r="GF85" s="11"/>
      <c r="GG85" s="11"/>
      <c r="GH85" s="11"/>
      <c r="GI85" s="11"/>
      <c r="GJ85" s="11"/>
      <c r="GK85" s="11"/>
      <c r="GL85" s="11"/>
      <c r="GM85" s="11"/>
      <c r="GN85" s="11"/>
      <c r="GO85" s="11"/>
      <c r="GP85" s="11"/>
      <c r="GQ85" s="11"/>
      <c r="GR85" s="11"/>
      <c r="GS85" s="11"/>
      <c r="GT85" s="11"/>
      <c r="GU85" s="11"/>
      <c r="GV85" s="11"/>
      <c r="GW85" s="11"/>
      <c r="GX85" s="11"/>
      <c r="GY85" s="11"/>
      <c r="GZ85" s="11"/>
      <c r="HA85" s="11"/>
      <c r="HB85" s="11"/>
      <c r="HC85" s="11"/>
      <c r="HD85" s="11"/>
      <c r="HE85" s="11"/>
      <c r="HF85" s="11"/>
      <c r="HG85" s="11"/>
      <c r="HH85" s="11"/>
      <c r="HI85" s="11"/>
      <c r="HJ85" s="11"/>
      <c r="HK85" s="11"/>
      <c r="HL85" s="11"/>
      <c r="HM85" s="11"/>
      <c r="HN85" s="11"/>
      <c r="HO85" s="11"/>
      <c r="HP85" s="11"/>
      <c r="HQ85" s="11"/>
      <c r="HR85" s="11"/>
      <c r="HS85" s="11"/>
      <c r="HT85" s="11"/>
      <c r="HU85" s="11"/>
      <c r="HV85" s="11"/>
      <c r="HW85" s="11"/>
      <c r="HX85" s="11"/>
      <c r="HY85" s="11"/>
      <c r="HZ85" s="11"/>
      <c r="IA85" s="11"/>
      <c r="IB85" s="11"/>
      <c r="IC85" s="11"/>
      <c r="ID85" s="11"/>
      <c r="IE85" s="11"/>
      <c r="IF85" s="11"/>
      <c r="IG85" s="11"/>
      <c r="IH85" s="11"/>
      <c r="II85" s="11"/>
      <c r="IJ85" s="11"/>
      <c r="IK85" s="11"/>
      <c r="IL85" s="11"/>
      <c r="IM85" s="11"/>
      <c r="IN85" s="11"/>
      <c r="IO85" s="11"/>
      <c r="IP85" s="11"/>
      <c r="IQ85" s="11"/>
      <c r="IR85" s="11"/>
      <c r="IS85" s="11"/>
      <c r="IT85" s="11"/>
      <c r="IU85" s="11"/>
      <c r="IV85" s="11"/>
    </row>
    <row r="86" spans="1:256">
      <c r="B86" s="134">
        <v>0</v>
      </c>
    </row>
  </sheetData>
  <pageMargins left="0.28999999999999998" right="0.26" top="0.45" bottom="0.3" header="0.3" footer="0.3"/>
  <pageSetup scale="17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91"/>
  <sheetViews>
    <sheetView topLeftCell="A52" zoomScale="30" zoomScaleNormal="30" workbookViewId="0">
      <selection activeCell="H44" sqref="H44"/>
    </sheetView>
  </sheetViews>
  <sheetFormatPr defaultColWidth="9.140625" defaultRowHeight="15"/>
  <cols>
    <col min="1" max="1" width="186.7109375" style="133" customWidth="1"/>
    <col min="2" max="2" width="56.42578125" style="527" customWidth="1"/>
    <col min="3" max="3" width="37.28515625" style="133" bestFit="1" customWidth="1"/>
    <col min="4" max="4" width="45.5703125" style="527" customWidth="1"/>
    <col min="5" max="5" width="45.5703125" style="133" customWidth="1"/>
    <col min="6" max="6" width="50.42578125" style="527" bestFit="1" customWidth="1"/>
    <col min="7" max="7" width="45.5703125" style="133" customWidth="1"/>
    <col min="8" max="8" width="54.7109375" style="527" customWidth="1"/>
    <col min="9" max="9" width="45.5703125" style="133" customWidth="1"/>
    <col min="10" max="10" width="45.5703125" style="527" customWidth="1"/>
    <col min="11" max="11" width="45.5703125" style="133" customWidth="1"/>
    <col min="12" max="12" width="50.42578125" style="527" bestFit="1" customWidth="1"/>
    <col min="13" max="13" width="45.5703125" style="133" customWidth="1"/>
    <col min="14" max="256" width="9.140625" style="133"/>
    <col min="257" max="257" width="186.7109375" style="133" customWidth="1"/>
    <col min="258" max="258" width="56.42578125" style="133" customWidth="1"/>
    <col min="259" max="263" width="45.5703125" style="133" customWidth="1"/>
    <col min="264" max="264" width="54.7109375" style="133" customWidth="1"/>
    <col min="265" max="269" width="45.5703125" style="133" customWidth="1"/>
    <col min="270" max="512" width="9.140625" style="133"/>
    <col min="513" max="513" width="186.7109375" style="133" customWidth="1"/>
    <col min="514" max="514" width="56.42578125" style="133" customWidth="1"/>
    <col min="515" max="519" width="45.5703125" style="133" customWidth="1"/>
    <col min="520" max="520" width="54.7109375" style="133" customWidth="1"/>
    <col min="521" max="525" width="45.5703125" style="133" customWidth="1"/>
    <col min="526" max="768" width="9.140625" style="133"/>
    <col min="769" max="769" width="186.7109375" style="133" customWidth="1"/>
    <col min="770" max="770" width="56.42578125" style="133" customWidth="1"/>
    <col min="771" max="775" width="45.5703125" style="133" customWidth="1"/>
    <col min="776" max="776" width="54.7109375" style="133" customWidth="1"/>
    <col min="777" max="781" width="45.5703125" style="133" customWidth="1"/>
    <col min="782" max="1024" width="9.140625" style="133"/>
    <col min="1025" max="1025" width="186.7109375" style="133" customWidth="1"/>
    <col min="1026" max="1026" width="56.42578125" style="133" customWidth="1"/>
    <col min="1027" max="1031" width="45.5703125" style="133" customWidth="1"/>
    <col min="1032" max="1032" width="54.7109375" style="133" customWidth="1"/>
    <col min="1033" max="1037" width="45.5703125" style="133" customWidth="1"/>
    <col min="1038" max="1280" width="9.140625" style="133"/>
    <col min="1281" max="1281" width="186.7109375" style="133" customWidth="1"/>
    <col min="1282" max="1282" width="56.42578125" style="133" customWidth="1"/>
    <col min="1283" max="1287" width="45.5703125" style="133" customWidth="1"/>
    <col min="1288" max="1288" width="54.7109375" style="133" customWidth="1"/>
    <col min="1289" max="1293" width="45.5703125" style="133" customWidth="1"/>
    <col min="1294" max="1536" width="9.140625" style="133"/>
    <col min="1537" max="1537" width="186.7109375" style="133" customWidth="1"/>
    <col min="1538" max="1538" width="56.42578125" style="133" customWidth="1"/>
    <col min="1539" max="1543" width="45.5703125" style="133" customWidth="1"/>
    <col min="1544" max="1544" width="54.7109375" style="133" customWidth="1"/>
    <col min="1545" max="1549" width="45.5703125" style="133" customWidth="1"/>
    <col min="1550" max="1792" width="9.140625" style="133"/>
    <col min="1793" max="1793" width="186.7109375" style="133" customWidth="1"/>
    <col min="1794" max="1794" width="56.42578125" style="133" customWidth="1"/>
    <col min="1795" max="1799" width="45.5703125" style="133" customWidth="1"/>
    <col min="1800" max="1800" width="54.7109375" style="133" customWidth="1"/>
    <col min="1801" max="1805" width="45.5703125" style="133" customWidth="1"/>
    <col min="1806" max="2048" width="9.140625" style="133"/>
    <col min="2049" max="2049" width="186.7109375" style="133" customWidth="1"/>
    <col min="2050" max="2050" width="56.42578125" style="133" customWidth="1"/>
    <col min="2051" max="2055" width="45.5703125" style="133" customWidth="1"/>
    <col min="2056" max="2056" width="54.7109375" style="133" customWidth="1"/>
    <col min="2057" max="2061" width="45.5703125" style="133" customWidth="1"/>
    <col min="2062" max="2304" width="9.140625" style="133"/>
    <col min="2305" max="2305" width="186.7109375" style="133" customWidth="1"/>
    <col min="2306" max="2306" width="56.42578125" style="133" customWidth="1"/>
    <col min="2307" max="2311" width="45.5703125" style="133" customWidth="1"/>
    <col min="2312" max="2312" width="54.7109375" style="133" customWidth="1"/>
    <col min="2313" max="2317" width="45.5703125" style="133" customWidth="1"/>
    <col min="2318" max="2560" width="9.140625" style="133"/>
    <col min="2561" max="2561" width="186.7109375" style="133" customWidth="1"/>
    <col min="2562" max="2562" width="56.42578125" style="133" customWidth="1"/>
    <col min="2563" max="2567" width="45.5703125" style="133" customWidth="1"/>
    <col min="2568" max="2568" width="54.7109375" style="133" customWidth="1"/>
    <col min="2569" max="2573" width="45.5703125" style="133" customWidth="1"/>
    <col min="2574" max="2816" width="9.140625" style="133"/>
    <col min="2817" max="2817" width="186.7109375" style="133" customWidth="1"/>
    <col min="2818" max="2818" width="56.42578125" style="133" customWidth="1"/>
    <col min="2819" max="2823" width="45.5703125" style="133" customWidth="1"/>
    <col min="2824" max="2824" width="54.7109375" style="133" customWidth="1"/>
    <col min="2825" max="2829" width="45.5703125" style="133" customWidth="1"/>
    <col min="2830" max="3072" width="9.140625" style="133"/>
    <col min="3073" max="3073" width="186.7109375" style="133" customWidth="1"/>
    <col min="3074" max="3074" width="56.42578125" style="133" customWidth="1"/>
    <col min="3075" max="3079" width="45.5703125" style="133" customWidth="1"/>
    <col min="3080" max="3080" width="54.7109375" style="133" customWidth="1"/>
    <col min="3081" max="3085" width="45.5703125" style="133" customWidth="1"/>
    <col min="3086" max="3328" width="9.140625" style="133"/>
    <col min="3329" max="3329" width="186.7109375" style="133" customWidth="1"/>
    <col min="3330" max="3330" width="56.42578125" style="133" customWidth="1"/>
    <col min="3331" max="3335" width="45.5703125" style="133" customWidth="1"/>
    <col min="3336" max="3336" width="54.7109375" style="133" customWidth="1"/>
    <col min="3337" max="3341" width="45.5703125" style="133" customWidth="1"/>
    <col min="3342" max="3584" width="9.140625" style="133"/>
    <col min="3585" max="3585" width="186.7109375" style="133" customWidth="1"/>
    <col min="3586" max="3586" width="56.42578125" style="133" customWidth="1"/>
    <col min="3587" max="3591" width="45.5703125" style="133" customWidth="1"/>
    <col min="3592" max="3592" width="54.7109375" style="133" customWidth="1"/>
    <col min="3593" max="3597" width="45.5703125" style="133" customWidth="1"/>
    <col min="3598" max="3840" width="9.140625" style="133"/>
    <col min="3841" max="3841" width="186.7109375" style="133" customWidth="1"/>
    <col min="3842" max="3842" width="56.42578125" style="133" customWidth="1"/>
    <col min="3843" max="3847" width="45.5703125" style="133" customWidth="1"/>
    <col min="3848" max="3848" width="54.7109375" style="133" customWidth="1"/>
    <col min="3849" max="3853" width="45.5703125" style="133" customWidth="1"/>
    <col min="3854" max="4096" width="9.140625" style="133"/>
    <col min="4097" max="4097" width="186.7109375" style="133" customWidth="1"/>
    <col min="4098" max="4098" width="56.42578125" style="133" customWidth="1"/>
    <col min="4099" max="4103" width="45.5703125" style="133" customWidth="1"/>
    <col min="4104" max="4104" width="54.7109375" style="133" customWidth="1"/>
    <col min="4105" max="4109" width="45.5703125" style="133" customWidth="1"/>
    <col min="4110" max="4352" width="9.140625" style="133"/>
    <col min="4353" max="4353" width="186.7109375" style="133" customWidth="1"/>
    <col min="4354" max="4354" width="56.42578125" style="133" customWidth="1"/>
    <col min="4355" max="4359" width="45.5703125" style="133" customWidth="1"/>
    <col min="4360" max="4360" width="54.7109375" style="133" customWidth="1"/>
    <col min="4361" max="4365" width="45.5703125" style="133" customWidth="1"/>
    <col min="4366" max="4608" width="9.140625" style="133"/>
    <col min="4609" max="4609" width="186.7109375" style="133" customWidth="1"/>
    <col min="4610" max="4610" width="56.42578125" style="133" customWidth="1"/>
    <col min="4611" max="4615" width="45.5703125" style="133" customWidth="1"/>
    <col min="4616" max="4616" width="54.7109375" style="133" customWidth="1"/>
    <col min="4617" max="4621" width="45.5703125" style="133" customWidth="1"/>
    <col min="4622" max="4864" width="9.140625" style="133"/>
    <col min="4865" max="4865" width="186.7109375" style="133" customWidth="1"/>
    <col min="4866" max="4866" width="56.42578125" style="133" customWidth="1"/>
    <col min="4867" max="4871" width="45.5703125" style="133" customWidth="1"/>
    <col min="4872" max="4872" width="54.7109375" style="133" customWidth="1"/>
    <col min="4873" max="4877" width="45.5703125" style="133" customWidth="1"/>
    <col min="4878" max="5120" width="9.140625" style="133"/>
    <col min="5121" max="5121" width="186.7109375" style="133" customWidth="1"/>
    <col min="5122" max="5122" width="56.42578125" style="133" customWidth="1"/>
    <col min="5123" max="5127" width="45.5703125" style="133" customWidth="1"/>
    <col min="5128" max="5128" width="54.7109375" style="133" customWidth="1"/>
    <col min="5129" max="5133" width="45.5703125" style="133" customWidth="1"/>
    <col min="5134" max="5376" width="9.140625" style="133"/>
    <col min="5377" max="5377" width="186.7109375" style="133" customWidth="1"/>
    <col min="5378" max="5378" width="56.42578125" style="133" customWidth="1"/>
    <col min="5379" max="5383" width="45.5703125" style="133" customWidth="1"/>
    <col min="5384" max="5384" width="54.7109375" style="133" customWidth="1"/>
    <col min="5385" max="5389" width="45.5703125" style="133" customWidth="1"/>
    <col min="5390" max="5632" width="9.140625" style="133"/>
    <col min="5633" max="5633" width="186.7109375" style="133" customWidth="1"/>
    <col min="5634" max="5634" width="56.42578125" style="133" customWidth="1"/>
    <col min="5635" max="5639" width="45.5703125" style="133" customWidth="1"/>
    <col min="5640" max="5640" width="54.7109375" style="133" customWidth="1"/>
    <col min="5641" max="5645" width="45.5703125" style="133" customWidth="1"/>
    <col min="5646" max="5888" width="9.140625" style="133"/>
    <col min="5889" max="5889" width="186.7109375" style="133" customWidth="1"/>
    <col min="5890" max="5890" width="56.42578125" style="133" customWidth="1"/>
    <col min="5891" max="5895" width="45.5703125" style="133" customWidth="1"/>
    <col min="5896" max="5896" width="54.7109375" style="133" customWidth="1"/>
    <col min="5897" max="5901" width="45.5703125" style="133" customWidth="1"/>
    <col min="5902" max="6144" width="9.140625" style="133"/>
    <col min="6145" max="6145" width="186.7109375" style="133" customWidth="1"/>
    <col min="6146" max="6146" width="56.42578125" style="133" customWidth="1"/>
    <col min="6147" max="6151" width="45.5703125" style="133" customWidth="1"/>
    <col min="6152" max="6152" width="54.7109375" style="133" customWidth="1"/>
    <col min="6153" max="6157" width="45.5703125" style="133" customWidth="1"/>
    <col min="6158" max="6400" width="9.140625" style="133"/>
    <col min="6401" max="6401" width="186.7109375" style="133" customWidth="1"/>
    <col min="6402" max="6402" width="56.42578125" style="133" customWidth="1"/>
    <col min="6403" max="6407" width="45.5703125" style="133" customWidth="1"/>
    <col min="6408" max="6408" width="54.7109375" style="133" customWidth="1"/>
    <col min="6409" max="6413" width="45.5703125" style="133" customWidth="1"/>
    <col min="6414" max="6656" width="9.140625" style="133"/>
    <col min="6657" max="6657" width="186.7109375" style="133" customWidth="1"/>
    <col min="6658" max="6658" width="56.42578125" style="133" customWidth="1"/>
    <col min="6659" max="6663" width="45.5703125" style="133" customWidth="1"/>
    <col min="6664" max="6664" width="54.7109375" style="133" customWidth="1"/>
    <col min="6665" max="6669" width="45.5703125" style="133" customWidth="1"/>
    <col min="6670" max="6912" width="9.140625" style="133"/>
    <col min="6913" max="6913" width="186.7109375" style="133" customWidth="1"/>
    <col min="6914" max="6914" width="56.42578125" style="133" customWidth="1"/>
    <col min="6915" max="6919" width="45.5703125" style="133" customWidth="1"/>
    <col min="6920" max="6920" width="54.7109375" style="133" customWidth="1"/>
    <col min="6921" max="6925" width="45.5703125" style="133" customWidth="1"/>
    <col min="6926" max="7168" width="9.140625" style="133"/>
    <col min="7169" max="7169" width="186.7109375" style="133" customWidth="1"/>
    <col min="7170" max="7170" width="56.42578125" style="133" customWidth="1"/>
    <col min="7171" max="7175" width="45.5703125" style="133" customWidth="1"/>
    <col min="7176" max="7176" width="54.7109375" style="133" customWidth="1"/>
    <col min="7177" max="7181" width="45.5703125" style="133" customWidth="1"/>
    <col min="7182" max="7424" width="9.140625" style="133"/>
    <col min="7425" max="7425" width="186.7109375" style="133" customWidth="1"/>
    <col min="7426" max="7426" width="56.42578125" style="133" customWidth="1"/>
    <col min="7427" max="7431" width="45.5703125" style="133" customWidth="1"/>
    <col min="7432" max="7432" width="54.7109375" style="133" customWidth="1"/>
    <col min="7433" max="7437" width="45.5703125" style="133" customWidth="1"/>
    <col min="7438" max="7680" width="9.140625" style="133"/>
    <col min="7681" max="7681" width="186.7109375" style="133" customWidth="1"/>
    <col min="7682" max="7682" width="56.42578125" style="133" customWidth="1"/>
    <col min="7683" max="7687" width="45.5703125" style="133" customWidth="1"/>
    <col min="7688" max="7688" width="54.7109375" style="133" customWidth="1"/>
    <col min="7689" max="7693" width="45.5703125" style="133" customWidth="1"/>
    <col min="7694" max="7936" width="9.140625" style="133"/>
    <col min="7937" max="7937" width="186.7109375" style="133" customWidth="1"/>
    <col min="7938" max="7938" width="56.42578125" style="133" customWidth="1"/>
    <col min="7939" max="7943" width="45.5703125" style="133" customWidth="1"/>
    <col min="7944" max="7944" width="54.7109375" style="133" customWidth="1"/>
    <col min="7945" max="7949" width="45.5703125" style="133" customWidth="1"/>
    <col min="7950" max="8192" width="9.140625" style="133"/>
    <col min="8193" max="8193" width="186.7109375" style="133" customWidth="1"/>
    <col min="8194" max="8194" width="56.42578125" style="133" customWidth="1"/>
    <col min="8195" max="8199" width="45.5703125" style="133" customWidth="1"/>
    <col min="8200" max="8200" width="54.7109375" style="133" customWidth="1"/>
    <col min="8201" max="8205" width="45.5703125" style="133" customWidth="1"/>
    <col min="8206" max="8448" width="9.140625" style="133"/>
    <col min="8449" max="8449" width="186.7109375" style="133" customWidth="1"/>
    <col min="8450" max="8450" width="56.42578125" style="133" customWidth="1"/>
    <col min="8451" max="8455" width="45.5703125" style="133" customWidth="1"/>
    <col min="8456" max="8456" width="54.7109375" style="133" customWidth="1"/>
    <col min="8457" max="8461" width="45.5703125" style="133" customWidth="1"/>
    <col min="8462" max="8704" width="9.140625" style="133"/>
    <col min="8705" max="8705" width="186.7109375" style="133" customWidth="1"/>
    <col min="8706" max="8706" width="56.42578125" style="133" customWidth="1"/>
    <col min="8707" max="8711" width="45.5703125" style="133" customWidth="1"/>
    <col min="8712" max="8712" width="54.7109375" style="133" customWidth="1"/>
    <col min="8713" max="8717" width="45.5703125" style="133" customWidth="1"/>
    <col min="8718" max="8960" width="9.140625" style="133"/>
    <col min="8961" max="8961" width="186.7109375" style="133" customWidth="1"/>
    <col min="8962" max="8962" width="56.42578125" style="133" customWidth="1"/>
    <col min="8963" max="8967" width="45.5703125" style="133" customWidth="1"/>
    <col min="8968" max="8968" width="54.7109375" style="133" customWidth="1"/>
    <col min="8969" max="8973" width="45.5703125" style="133" customWidth="1"/>
    <col min="8974" max="9216" width="9.140625" style="133"/>
    <col min="9217" max="9217" width="186.7109375" style="133" customWidth="1"/>
    <col min="9218" max="9218" width="56.42578125" style="133" customWidth="1"/>
    <col min="9219" max="9223" width="45.5703125" style="133" customWidth="1"/>
    <col min="9224" max="9224" width="54.7109375" style="133" customWidth="1"/>
    <col min="9225" max="9229" width="45.5703125" style="133" customWidth="1"/>
    <col min="9230" max="9472" width="9.140625" style="133"/>
    <col min="9473" max="9473" width="186.7109375" style="133" customWidth="1"/>
    <col min="9474" max="9474" width="56.42578125" style="133" customWidth="1"/>
    <col min="9475" max="9479" width="45.5703125" style="133" customWidth="1"/>
    <col min="9480" max="9480" width="54.7109375" style="133" customWidth="1"/>
    <col min="9481" max="9485" width="45.5703125" style="133" customWidth="1"/>
    <col min="9486" max="9728" width="9.140625" style="133"/>
    <col min="9729" max="9729" width="186.7109375" style="133" customWidth="1"/>
    <col min="9730" max="9730" width="56.42578125" style="133" customWidth="1"/>
    <col min="9731" max="9735" width="45.5703125" style="133" customWidth="1"/>
    <col min="9736" max="9736" width="54.7109375" style="133" customWidth="1"/>
    <col min="9737" max="9741" width="45.5703125" style="133" customWidth="1"/>
    <col min="9742" max="9984" width="9.140625" style="133"/>
    <col min="9985" max="9985" width="186.7109375" style="133" customWidth="1"/>
    <col min="9986" max="9986" width="56.42578125" style="133" customWidth="1"/>
    <col min="9987" max="9991" width="45.5703125" style="133" customWidth="1"/>
    <col min="9992" max="9992" width="54.7109375" style="133" customWidth="1"/>
    <col min="9993" max="9997" width="45.5703125" style="133" customWidth="1"/>
    <col min="9998" max="10240" width="9.140625" style="133"/>
    <col min="10241" max="10241" width="186.7109375" style="133" customWidth="1"/>
    <col min="10242" max="10242" width="56.42578125" style="133" customWidth="1"/>
    <col min="10243" max="10247" width="45.5703125" style="133" customWidth="1"/>
    <col min="10248" max="10248" width="54.7109375" style="133" customWidth="1"/>
    <col min="10249" max="10253" width="45.5703125" style="133" customWidth="1"/>
    <col min="10254" max="10496" width="9.140625" style="133"/>
    <col min="10497" max="10497" width="186.7109375" style="133" customWidth="1"/>
    <col min="10498" max="10498" width="56.42578125" style="133" customWidth="1"/>
    <col min="10499" max="10503" width="45.5703125" style="133" customWidth="1"/>
    <col min="10504" max="10504" width="54.7109375" style="133" customWidth="1"/>
    <col min="10505" max="10509" width="45.5703125" style="133" customWidth="1"/>
    <col min="10510" max="10752" width="9.140625" style="133"/>
    <col min="10753" max="10753" width="186.7109375" style="133" customWidth="1"/>
    <col min="10754" max="10754" width="56.42578125" style="133" customWidth="1"/>
    <col min="10755" max="10759" width="45.5703125" style="133" customWidth="1"/>
    <col min="10760" max="10760" width="54.7109375" style="133" customWidth="1"/>
    <col min="10761" max="10765" width="45.5703125" style="133" customWidth="1"/>
    <col min="10766" max="11008" width="9.140625" style="133"/>
    <col min="11009" max="11009" width="186.7109375" style="133" customWidth="1"/>
    <col min="11010" max="11010" width="56.42578125" style="133" customWidth="1"/>
    <col min="11011" max="11015" width="45.5703125" style="133" customWidth="1"/>
    <col min="11016" max="11016" width="54.7109375" style="133" customWidth="1"/>
    <col min="11017" max="11021" width="45.5703125" style="133" customWidth="1"/>
    <col min="11022" max="11264" width="9.140625" style="133"/>
    <col min="11265" max="11265" width="186.7109375" style="133" customWidth="1"/>
    <col min="11266" max="11266" width="56.42578125" style="133" customWidth="1"/>
    <col min="11267" max="11271" width="45.5703125" style="133" customWidth="1"/>
    <col min="11272" max="11272" width="54.7109375" style="133" customWidth="1"/>
    <col min="11273" max="11277" width="45.5703125" style="133" customWidth="1"/>
    <col min="11278" max="11520" width="9.140625" style="133"/>
    <col min="11521" max="11521" width="186.7109375" style="133" customWidth="1"/>
    <col min="11522" max="11522" width="56.42578125" style="133" customWidth="1"/>
    <col min="11523" max="11527" width="45.5703125" style="133" customWidth="1"/>
    <col min="11528" max="11528" width="54.7109375" style="133" customWidth="1"/>
    <col min="11529" max="11533" width="45.5703125" style="133" customWidth="1"/>
    <col min="11534" max="11776" width="9.140625" style="133"/>
    <col min="11777" max="11777" width="186.7109375" style="133" customWidth="1"/>
    <col min="11778" max="11778" width="56.42578125" style="133" customWidth="1"/>
    <col min="11779" max="11783" width="45.5703125" style="133" customWidth="1"/>
    <col min="11784" max="11784" width="54.7109375" style="133" customWidth="1"/>
    <col min="11785" max="11789" width="45.5703125" style="133" customWidth="1"/>
    <col min="11790" max="12032" width="9.140625" style="133"/>
    <col min="12033" max="12033" width="186.7109375" style="133" customWidth="1"/>
    <col min="12034" max="12034" width="56.42578125" style="133" customWidth="1"/>
    <col min="12035" max="12039" width="45.5703125" style="133" customWidth="1"/>
    <col min="12040" max="12040" width="54.7109375" style="133" customWidth="1"/>
    <col min="12041" max="12045" width="45.5703125" style="133" customWidth="1"/>
    <col min="12046" max="12288" width="9.140625" style="133"/>
    <col min="12289" max="12289" width="186.7109375" style="133" customWidth="1"/>
    <col min="12290" max="12290" width="56.42578125" style="133" customWidth="1"/>
    <col min="12291" max="12295" width="45.5703125" style="133" customWidth="1"/>
    <col min="12296" max="12296" width="54.7109375" style="133" customWidth="1"/>
    <col min="12297" max="12301" width="45.5703125" style="133" customWidth="1"/>
    <col min="12302" max="12544" width="9.140625" style="133"/>
    <col min="12545" max="12545" width="186.7109375" style="133" customWidth="1"/>
    <col min="12546" max="12546" width="56.42578125" style="133" customWidth="1"/>
    <col min="12547" max="12551" width="45.5703125" style="133" customWidth="1"/>
    <col min="12552" max="12552" width="54.7109375" style="133" customWidth="1"/>
    <col min="12553" max="12557" width="45.5703125" style="133" customWidth="1"/>
    <col min="12558" max="12800" width="9.140625" style="133"/>
    <col min="12801" max="12801" width="186.7109375" style="133" customWidth="1"/>
    <col min="12802" max="12802" width="56.42578125" style="133" customWidth="1"/>
    <col min="12803" max="12807" width="45.5703125" style="133" customWidth="1"/>
    <col min="12808" max="12808" width="54.7109375" style="133" customWidth="1"/>
    <col min="12809" max="12813" width="45.5703125" style="133" customWidth="1"/>
    <col min="12814" max="13056" width="9.140625" style="133"/>
    <col min="13057" max="13057" width="186.7109375" style="133" customWidth="1"/>
    <col min="13058" max="13058" width="56.42578125" style="133" customWidth="1"/>
    <col min="13059" max="13063" width="45.5703125" style="133" customWidth="1"/>
    <col min="13064" max="13064" width="54.7109375" style="133" customWidth="1"/>
    <col min="13065" max="13069" width="45.5703125" style="133" customWidth="1"/>
    <col min="13070" max="13312" width="9.140625" style="133"/>
    <col min="13313" max="13313" width="186.7109375" style="133" customWidth="1"/>
    <col min="13314" max="13314" width="56.42578125" style="133" customWidth="1"/>
    <col min="13315" max="13319" width="45.5703125" style="133" customWidth="1"/>
    <col min="13320" max="13320" width="54.7109375" style="133" customWidth="1"/>
    <col min="13321" max="13325" width="45.5703125" style="133" customWidth="1"/>
    <col min="13326" max="13568" width="9.140625" style="133"/>
    <col min="13569" max="13569" width="186.7109375" style="133" customWidth="1"/>
    <col min="13570" max="13570" width="56.42578125" style="133" customWidth="1"/>
    <col min="13571" max="13575" width="45.5703125" style="133" customWidth="1"/>
    <col min="13576" max="13576" width="54.7109375" style="133" customWidth="1"/>
    <col min="13577" max="13581" width="45.5703125" style="133" customWidth="1"/>
    <col min="13582" max="13824" width="9.140625" style="133"/>
    <col min="13825" max="13825" width="186.7109375" style="133" customWidth="1"/>
    <col min="13826" max="13826" width="56.42578125" style="133" customWidth="1"/>
    <col min="13827" max="13831" width="45.5703125" style="133" customWidth="1"/>
    <col min="13832" max="13832" width="54.7109375" style="133" customWidth="1"/>
    <col min="13833" max="13837" width="45.5703125" style="133" customWidth="1"/>
    <col min="13838" max="14080" width="9.140625" style="133"/>
    <col min="14081" max="14081" width="186.7109375" style="133" customWidth="1"/>
    <col min="14082" max="14082" width="56.42578125" style="133" customWidth="1"/>
    <col min="14083" max="14087" width="45.5703125" style="133" customWidth="1"/>
    <col min="14088" max="14088" width="54.7109375" style="133" customWidth="1"/>
    <col min="14089" max="14093" width="45.5703125" style="133" customWidth="1"/>
    <col min="14094" max="14336" width="9.140625" style="133"/>
    <col min="14337" max="14337" width="186.7109375" style="133" customWidth="1"/>
    <col min="14338" max="14338" width="56.42578125" style="133" customWidth="1"/>
    <col min="14339" max="14343" width="45.5703125" style="133" customWidth="1"/>
    <col min="14344" max="14344" width="54.7109375" style="133" customWidth="1"/>
    <col min="14345" max="14349" width="45.5703125" style="133" customWidth="1"/>
    <col min="14350" max="14592" width="9.140625" style="133"/>
    <col min="14593" max="14593" width="186.7109375" style="133" customWidth="1"/>
    <col min="14594" max="14594" width="56.42578125" style="133" customWidth="1"/>
    <col min="14595" max="14599" width="45.5703125" style="133" customWidth="1"/>
    <col min="14600" max="14600" width="54.7109375" style="133" customWidth="1"/>
    <col min="14601" max="14605" width="45.5703125" style="133" customWidth="1"/>
    <col min="14606" max="14848" width="9.140625" style="133"/>
    <col min="14849" max="14849" width="186.7109375" style="133" customWidth="1"/>
    <col min="14850" max="14850" width="56.42578125" style="133" customWidth="1"/>
    <col min="14851" max="14855" width="45.5703125" style="133" customWidth="1"/>
    <col min="14856" max="14856" width="54.7109375" style="133" customWidth="1"/>
    <col min="14857" max="14861" width="45.5703125" style="133" customWidth="1"/>
    <col min="14862" max="15104" width="9.140625" style="133"/>
    <col min="15105" max="15105" width="186.7109375" style="133" customWidth="1"/>
    <col min="15106" max="15106" width="56.42578125" style="133" customWidth="1"/>
    <col min="15107" max="15111" width="45.5703125" style="133" customWidth="1"/>
    <col min="15112" max="15112" width="54.7109375" style="133" customWidth="1"/>
    <col min="15113" max="15117" width="45.5703125" style="133" customWidth="1"/>
    <col min="15118" max="15360" width="9.140625" style="133"/>
    <col min="15361" max="15361" width="186.7109375" style="133" customWidth="1"/>
    <col min="15362" max="15362" width="56.42578125" style="133" customWidth="1"/>
    <col min="15363" max="15367" width="45.5703125" style="133" customWidth="1"/>
    <col min="15368" max="15368" width="54.7109375" style="133" customWidth="1"/>
    <col min="15369" max="15373" width="45.5703125" style="133" customWidth="1"/>
    <col min="15374" max="15616" width="9.140625" style="133"/>
    <col min="15617" max="15617" width="186.7109375" style="133" customWidth="1"/>
    <col min="15618" max="15618" width="56.42578125" style="133" customWidth="1"/>
    <col min="15619" max="15623" width="45.5703125" style="133" customWidth="1"/>
    <col min="15624" max="15624" width="54.7109375" style="133" customWidth="1"/>
    <col min="15625" max="15629" width="45.5703125" style="133" customWidth="1"/>
    <col min="15630" max="15872" width="9.140625" style="133"/>
    <col min="15873" max="15873" width="186.7109375" style="133" customWidth="1"/>
    <col min="15874" max="15874" width="56.42578125" style="133" customWidth="1"/>
    <col min="15875" max="15879" width="45.5703125" style="133" customWidth="1"/>
    <col min="15880" max="15880" width="54.7109375" style="133" customWidth="1"/>
    <col min="15881" max="15885" width="45.5703125" style="133" customWidth="1"/>
    <col min="15886" max="16128" width="9.140625" style="133"/>
    <col min="16129" max="16129" width="186.7109375" style="133" customWidth="1"/>
    <col min="16130" max="16130" width="56.42578125" style="133" customWidth="1"/>
    <col min="16131" max="16135" width="45.5703125" style="133" customWidth="1"/>
    <col min="16136" max="16136" width="54.7109375" style="133" customWidth="1"/>
    <col min="16137" max="16141" width="45.5703125" style="133" customWidth="1"/>
    <col min="16142" max="16384" width="9.140625" style="133"/>
  </cols>
  <sheetData>
    <row r="1" spans="1:17" s="11" customFormat="1" ht="45">
      <c r="A1" s="1" t="s">
        <v>0</v>
      </c>
      <c r="B1" s="460"/>
      <c r="C1" s="3"/>
      <c r="D1" s="460"/>
      <c r="E1" s="4"/>
      <c r="F1" s="461"/>
      <c r="G1" s="4"/>
      <c r="H1" s="461"/>
      <c r="I1" s="6"/>
      <c r="J1" s="462" t="s">
        <v>1</v>
      </c>
      <c r="K1" s="8" t="s">
        <v>133</v>
      </c>
      <c r="L1" s="463"/>
      <c r="M1" s="8"/>
      <c r="N1" s="10"/>
      <c r="O1" s="10"/>
      <c r="P1" s="10"/>
      <c r="Q1" s="10"/>
    </row>
    <row r="2" spans="1:17" s="11" customFormat="1" ht="45">
      <c r="A2" s="1" t="s">
        <v>2</v>
      </c>
      <c r="B2" s="460"/>
      <c r="C2" s="3"/>
      <c r="D2" s="460"/>
      <c r="E2" s="3"/>
      <c r="F2" s="460"/>
      <c r="G2" s="3"/>
      <c r="H2" s="460"/>
      <c r="I2" s="3"/>
      <c r="J2" s="460"/>
      <c r="K2" s="3"/>
      <c r="L2" s="460"/>
      <c r="M2" s="4"/>
    </row>
    <row r="3" spans="1:17" s="11" customFormat="1" ht="45.75" thickBot="1">
      <c r="A3" s="12" t="s">
        <v>3</v>
      </c>
      <c r="B3" s="542"/>
      <c r="C3" s="14"/>
      <c r="D3" s="542"/>
      <c r="E3" s="14"/>
      <c r="F3" s="542"/>
      <c r="G3" s="14"/>
      <c r="H3" s="542"/>
      <c r="I3" s="14"/>
      <c r="J3" s="542"/>
      <c r="K3" s="14"/>
      <c r="L3" s="542"/>
      <c r="M3" s="15"/>
      <c r="N3" s="16"/>
      <c r="O3" s="16"/>
      <c r="P3" s="16"/>
      <c r="Q3" s="16"/>
    </row>
    <row r="4" spans="1:17" s="11" customFormat="1" ht="45" thickTop="1">
      <c r="A4" s="17"/>
      <c r="B4" s="543"/>
      <c r="C4" s="19"/>
      <c r="D4" s="543"/>
      <c r="E4" s="19"/>
      <c r="F4" s="543"/>
      <c r="G4" s="20"/>
      <c r="H4" s="543" t="s">
        <v>4</v>
      </c>
      <c r="I4" s="19"/>
      <c r="J4" s="543"/>
      <c r="K4" s="19"/>
      <c r="L4" s="543"/>
      <c r="M4" s="20"/>
    </row>
    <row r="5" spans="1:17" s="11" customFormat="1" ht="44.25">
      <c r="A5" s="21"/>
      <c r="B5" s="461"/>
      <c r="C5" s="22"/>
      <c r="D5" s="461"/>
      <c r="E5" s="22"/>
      <c r="F5" s="461"/>
      <c r="G5" s="23"/>
      <c r="H5" s="461"/>
      <c r="I5" s="22"/>
      <c r="J5" s="461"/>
      <c r="K5" s="22"/>
      <c r="L5" s="461"/>
      <c r="M5" s="23"/>
    </row>
    <row r="6" spans="1:17" s="11" customFormat="1" ht="45">
      <c r="A6" s="24"/>
      <c r="B6" s="465" t="s">
        <v>148</v>
      </c>
      <c r="C6" s="26"/>
      <c r="D6" s="466"/>
      <c r="E6" s="26"/>
      <c r="F6" s="466"/>
      <c r="G6" s="28"/>
      <c r="H6" s="465" t="s">
        <v>5</v>
      </c>
      <c r="I6" s="26"/>
      <c r="J6" s="466"/>
      <c r="K6" s="26"/>
      <c r="L6" s="466"/>
      <c r="M6" s="29" t="s">
        <v>4</v>
      </c>
    </row>
    <row r="7" spans="1:17" s="11" customFormat="1" ht="44.25">
      <c r="A7" s="21" t="s">
        <v>4</v>
      </c>
      <c r="B7" s="461" t="s">
        <v>4</v>
      </c>
      <c r="C7" s="22"/>
      <c r="D7" s="461" t="s">
        <v>4</v>
      </c>
      <c r="E7" s="22"/>
      <c r="F7" s="461" t="s">
        <v>4</v>
      </c>
      <c r="G7" s="23"/>
      <c r="H7" s="461" t="s">
        <v>4</v>
      </c>
      <c r="I7" s="22"/>
      <c r="J7" s="461" t="s">
        <v>4</v>
      </c>
      <c r="K7" s="22"/>
      <c r="L7" s="461" t="s">
        <v>4</v>
      </c>
      <c r="M7" s="23"/>
    </row>
    <row r="8" spans="1:17" s="11" customFormat="1" ht="44.25">
      <c r="A8" s="21" t="s">
        <v>4</v>
      </c>
      <c r="B8" s="461" t="s">
        <v>4</v>
      </c>
      <c r="C8" s="22"/>
      <c r="D8" s="461" t="s">
        <v>4</v>
      </c>
      <c r="E8" s="22"/>
      <c r="F8" s="461" t="s">
        <v>4</v>
      </c>
      <c r="G8" s="23"/>
      <c r="H8" s="461" t="s">
        <v>4</v>
      </c>
      <c r="I8" s="22"/>
      <c r="J8" s="461" t="s">
        <v>4</v>
      </c>
      <c r="K8" s="22"/>
      <c r="L8" s="461" t="s">
        <v>4</v>
      </c>
      <c r="M8" s="23"/>
    </row>
    <row r="9" spans="1:17" s="11" customFormat="1" ht="45">
      <c r="A9" s="30" t="s">
        <v>4</v>
      </c>
      <c r="B9" s="863" t="s">
        <v>4</v>
      </c>
      <c r="C9" s="571" t="s">
        <v>6</v>
      </c>
      <c r="D9" s="864" t="s">
        <v>4</v>
      </c>
      <c r="E9" s="571" t="s">
        <v>6</v>
      </c>
      <c r="F9" s="864" t="s">
        <v>4</v>
      </c>
      <c r="G9" s="573" t="s">
        <v>6</v>
      </c>
      <c r="H9" s="467" t="s">
        <v>4</v>
      </c>
      <c r="I9" s="387" t="s">
        <v>6</v>
      </c>
      <c r="J9" s="468" t="s">
        <v>4</v>
      </c>
      <c r="K9" s="387" t="s">
        <v>6</v>
      </c>
      <c r="L9" s="468" t="s">
        <v>4</v>
      </c>
      <c r="M9" s="389" t="s">
        <v>6</v>
      </c>
      <c r="N9" s="35"/>
    </row>
    <row r="10" spans="1:17" s="11" customFormat="1" ht="45">
      <c r="A10" s="36" t="s">
        <v>7</v>
      </c>
      <c r="B10" s="469" t="s">
        <v>8</v>
      </c>
      <c r="C10" s="38" t="s">
        <v>9</v>
      </c>
      <c r="D10" s="470" t="s">
        <v>10</v>
      </c>
      <c r="E10" s="38" t="s">
        <v>9</v>
      </c>
      <c r="F10" s="470" t="s">
        <v>9</v>
      </c>
      <c r="G10" s="40" t="s">
        <v>9</v>
      </c>
      <c r="H10" s="469" t="s">
        <v>8</v>
      </c>
      <c r="I10" s="38" t="s">
        <v>9</v>
      </c>
      <c r="J10" s="470" t="s">
        <v>10</v>
      </c>
      <c r="K10" s="38" t="s">
        <v>9</v>
      </c>
      <c r="L10" s="470" t="s">
        <v>9</v>
      </c>
      <c r="M10" s="40" t="s">
        <v>9</v>
      </c>
      <c r="N10" s="35"/>
    </row>
    <row r="11" spans="1:17" s="11" customFormat="1" ht="44.25">
      <c r="A11" s="528" t="s">
        <v>11</v>
      </c>
      <c r="B11" s="865" t="s">
        <v>4</v>
      </c>
      <c r="C11" s="576"/>
      <c r="D11" s="866" t="s">
        <v>4</v>
      </c>
      <c r="E11" s="576"/>
      <c r="F11" s="866" t="s">
        <v>4</v>
      </c>
      <c r="G11" s="578"/>
      <c r="H11" s="471" t="s">
        <v>4</v>
      </c>
      <c r="I11" s="395"/>
      <c r="J11" s="472" t="s">
        <v>4</v>
      </c>
      <c r="K11" s="395"/>
      <c r="L11" s="472" t="s">
        <v>4</v>
      </c>
      <c r="M11" s="397" t="s">
        <v>11</v>
      </c>
      <c r="N11" s="35"/>
    </row>
    <row r="12" spans="1:17" s="11" customFormat="1" ht="45">
      <c r="A12" s="24" t="s">
        <v>12</v>
      </c>
      <c r="B12" s="473" t="s">
        <v>4</v>
      </c>
      <c r="C12" s="47" t="s">
        <v>4</v>
      </c>
      <c r="D12" s="474"/>
      <c r="E12" s="49"/>
      <c r="F12" s="474"/>
      <c r="G12" s="50"/>
      <c r="H12" s="473"/>
      <c r="I12" s="49"/>
      <c r="J12" s="474"/>
      <c r="K12" s="49"/>
      <c r="L12" s="474"/>
      <c r="M12" s="50"/>
      <c r="N12" s="35"/>
    </row>
    <row r="13" spans="1:17" s="10" customFormat="1" ht="44.25">
      <c r="A13" s="51" t="s">
        <v>13</v>
      </c>
      <c r="B13" s="463">
        <v>46161813</v>
      </c>
      <c r="C13" s="52">
        <v>1</v>
      </c>
      <c r="D13" s="475">
        <v>0</v>
      </c>
      <c r="E13" s="54">
        <v>0</v>
      </c>
      <c r="F13" s="476">
        <v>46161813</v>
      </c>
      <c r="G13" s="56">
        <v>0.21286050639139523</v>
      </c>
      <c r="H13" s="463">
        <v>45100735</v>
      </c>
      <c r="I13" s="52">
        <v>1</v>
      </c>
      <c r="J13" s="475">
        <v>0</v>
      </c>
      <c r="K13" s="54">
        <v>0</v>
      </c>
      <c r="L13" s="476">
        <v>45100735</v>
      </c>
      <c r="M13" s="56">
        <v>0.23091198230262067</v>
      </c>
      <c r="N13" s="57"/>
    </row>
    <row r="14" spans="1:17" s="11" customFormat="1" ht="44.25">
      <c r="A14" s="21" t="s">
        <v>14</v>
      </c>
      <c r="B14" s="461">
        <v>0</v>
      </c>
      <c r="C14" s="563">
        <v>0</v>
      </c>
      <c r="D14" s="477">
        <v>0</v>
      </c>
      <c r="E14" s="579">
        <v>0</v>
      </c>
      <c r="F14" s="867">
        <v>0</v>
      </c>
      <c r="G14" s="581">
        <v>0</v>
      </c>
      <c r="H14" s="461">
        <v>0</v>
      </c>
      <c r="I14" s="369">
        <v>0</v>
      </c>
      <c r="J14" s="477">
        <v>0</v>
      </c>
      <c r="K14" s="401">
        <v>0</v>
      </c>
      <c r="L14" s="478">
        <v>0</v>
      </c>
      <c r="M14" s="403">
        <v>0</v>
      </c>
      <c r="N14" s="35"/>
    </row>
    <row r="15" spans="1:17" s="11" customFormat="1" ht="44.25">
      <c r="A15" s="528" t="s">
        <v>15</v>
      </c>
      <c r="B15" s="868">
        <v>2582953</v>
      </c>
      <c r="C15" s="632">
        <v>1</v>
      </c>
      <c r="D15" s="869">
        <v>0</v>
      </c>
      <c r="E15" s="584">
        <v>0</v>
      </c>
      <c r="F15" s="474">
        <v>2582953</v>
      </c>
      <c r="G15" s="585">
        <v>1</v>
      </c>
      <c r="H15" s="479">
        <v>2575586</v>
      </c>
      <c r="I15" s="406">
        <v>1</v>
      </c>
      <c r="J15" s="471">
        <v>0</v>
      </c>
      <c r="K15" s="407">
        <v>0</v>
      </c>
      <c r="L15" s="474">
        <v>2575586</v>
      </c>
      <c r="M15" s="408">
        <v>1.3186784402757017E-2</v>
      </c>
      <c r="N15" s="35"/>
    </row>
    <row r="16" spans="1:17" s="11" customFormat="1" ht="44.25">
      <c r="A16" s="68" t="s">
        <v>16</v>
      </c>
      <c r="B16" s="461">
        <v>36828</v>
      </c>
      <c r="C16" s="52">
        <v>1</v>
      </c>
      <c r="D16" s="477">
        <v>0</v>
      </c>
      <c r="E16" s="54">
        <v>0</v>
      </c>
      <c r="F16" s="480">
        <v>36828</v>
      </c>
      <c r="G16" s="56">
        <v>1.69820598887273E-4</v>
      </c>
      <c r="H16" s="461">
        <v>0</v>
      </c>
      <c r="I16" s="52">
        <v>0</v>
      </c>
      <c r="J16" s="477">
        <v>0</v>
      </c>
      <c r="K16" s="54">
        <v>0</v>
      </c>
      <c r="L16" s="480">
        <v>0</v>
      </c>
      <c r="M16" s="56">
        <v>0</v>
      </c>
      <c r="N16" s="35"/>
    </row>
    <row r="17" spans="1:14" s="11" customFormat="1" ht="44.25">
      <c r="A17" s="529" t="s">
        <v>17</v>
      </c>
      <c r="B17" s="865">
        <v>2546125</v>
      </c>
      <c r="C17" s="563">
        <v>1</v>
      </c>
      <c r="D17" s="869">
        <v>0</v>
      </c>
      <c r="E17" s="579">
        <v>0</v>
      </c>
      <c r="F17" s="866">
        <v>2546125</v>
      </c>
      <c r="G17" s="581">
        <v>1.1740644953346854E-2</v>
      </c>
      <c r="H17" s="471">
        <v>2575586</v>
      </c>
      <c r="I17" s="369">
        <v>1</v>
      </c>
      <c r="J17" s="481">
        <v>0</v>
      </c>
      <c r="K17" s="401">
        <v>0</v>
      </c>
      <c r="L17" s="472">
        <v>2575586</v>
      </c>
      <c r="M17" s="403">
        <v>1.3186784402757017E-2</v>
      </c>
      <c r="N17" s="35"/>
    </row>
    <row r="18" spans="1:14" s="11" customFormat="1" ht="44.25">
      <c r="A18" s="529" t="s">
        <v>18</v>
      </c>
      <c r="B18" s="865">
        <v>0</v>
      </c>
      <c r="C18" s="563">
        <v>0</v>
      </c>
      <c r="D18" s="869">
        <v>0</v>
      </c>
      <c r="E18" s="579">
        <v>0</v>
      </c>
      <c r="F18" s="866">
        <v>0</v>
      </c>
      <c r="G18" s="581">
        <v>0</v>
      </c>
      <c r="H18" s="471">
        <v>0</v>
      </c>
      <c r="I18" s="369">
        <v>0</v>
      </c>
      <c r="J18" s="481">
        <v>0</v>
      </c>
      <c r="K18" s="401">
        <v>0</v>
      </c>
      <c r="L18" s="472">
        <v>0</v>
      </c>
      <c r="M18" s="403">
        <v>0</v>
      </c>
      <c r="N18" s="35"/>
    </row>
    <row r="19" spans="1:14" s="11" customFormat="1" ht="44.25">
      <c r="A19" s="529" t="s">
        <v>19</v>
      </c>
      <c r="B19" s="865">
        <v>0</v>
      </c>
      <c r="C19" s="563">
        <v>0</v>
      </c>
      <c r="D19" s="869">
        <v>0</v>
      </c>
      <c r="E19" s="579">
        <v>0</v>
      </c>
      <c r="F19" s="866">
        <v>0</v>
      </c>
      <c r="G19" s="581">
        <v>0</v>
      </c>
      <c r="H19" s="471">
        <v>0</v>
      </c>
      <c r="I19" s="369">
        <v>0</v>
      </c>
      <c r="J19" s="481">
        <v>0</v>
      </c>
      <c r="K19" s="401">
        <v>0</v>
      </c>
      <c r="L19" s="472">
        <v>0</v>
      </c>
      <c r="M19" s="403">
        <v>0</v>
      </c>
      <c r="N19" s="35"/>
    </row>
    <row r="20" spans="1:14" s="11" customFormat="1" ht="44.25">
      <c r="A20" s="529" t="s">
        <v>20</v>
      </c>
      <c r="B20" s="865">
        <v>0</v>
      </c>
      <c r="C20" s="563">
        <v>0</v>
      </c>
      <c r="D20" s="869">
        <v>0</v>
      </c>
      <c r="E20" s="579">
        <v>0</v>
      </c>
      <c r="F20" s="866">
        <v>0</v>
      </c>
      <c r="G20" s="581">
        <v>0</v>
      </c>
      <c r="H20" s="471">
        <v>0</v>
      </c>
      <c r="I20" s="369">
        <v>0</v>
      </c>
      <c r="J20" s="481">
        <v>0</v>
      </c>
      <c r="K20" s="401">
        <v>0</v>
      </c>
      <c r="L20" s="472">
        <v>0</v>
      </c>
      <c r="M20" s="403">
        <v>0</v>
      </c>
      <c r="N20" s="35"/>
    </row>
    <row r="21" spans="1:14" s="11" customFormat="1" ht="44.25">
      <c r="A21" s="529" t="s">
        <v>21</v>
      </c>
      <c r="B21" s="865">
        <v>0</v>
      </c>
      <c r="C21" s="563">
        <v>0</v>
      </c>
      <c r="D21" s="869">
        <v>0</v>
      </c>
      <c r="E21" s="579">
        <v>0</v>
      </c>
      <c r="F21" s="866">
        <v>0</v>
      </c>
      <c r="G21" s="581">
        <v>0</v>
      </c>
      <c r="H21" s="471">
        <v>0</v>
      </c>
      <c r="I21" s="369">
        <v>0</v>
      </c>
      <c r="J21" s="481">
        <v>0</v>
      </c>
      <c r="K21" s="401">
        <v>0</v>
      </c>
      <c r="L21" s="472">
        <v>0</v>
      </c>
      <c r="M21" s="403">
        <v>0</v>
      </c>
      <c r="N21" s="35"/>
    </row>
    <row r="22" spans="1:14" s="11" customFormat="1" ht="44.25">
      <c r="A22" s="529" t="s">
        <v>22</v>
      </c>
      <c r="B22" s="865">
        <v>0</v>
      </c>
      <c r="C22" s="563">
        <v>0</v>
      </c>
      <c r="D22" s="869">
        <v>0</v>
      </c>
      <c r="E22" s="579">
        <v>0</v>
      </c>
      <c r="F22" s="866">
        <v>0</v>
      </c>
      <c r="G22" s="581">
        <v>0</v>
      </c>
      <c r="H22" s="471">
        <v>0</v>
      </c>
      <c r="I22" s="369">
        <v>0</v>
      </c>
      <c r="J22" s="481">
        <v>0</v>
      </c>
      <c r="K22" s="401">
        <v>0</v>
      </c>
      <c r="L22" s="472">
        <v>0</v>
      </c>
      <c r="M22" s="403">
        <v>0</v>
      </c>
      <c r="N22" s="35"/>
    </row>
    <row r="23" spans="1:14" s="11" customFormat="1" ht="44.25">
      <c r="A23" s="529" t="s">
        <v>23</v>
      </c>
      <c r="B23" s="865">
        <v>0</v>
      </c>
      <c r="C23" s="563">
        <v>0</v>
      </c>
      <c r="D23" s="869">
        <v>0</v>
      </c>
      <c r="E23" s="579">
        <v>0</v>
      </c>
      <c r="F23" s="866">
        <v>0</v>
      </c>
      <c r="G23" s="581">
        <v>0</v>
      </c>
      <c r="H23" s="471">
        <v>0</v>
      </c>
      <c r="I23" s="369">
        <v>0</v>
      </c>
      <c r="J23" s="481">
        <v>0</v>
      </c>
      <c r="K23" s="401">
        <v>0</v>
      </c>
      <c r="L23" s="472">
        <v>0</v>
      </c>
      <c r="M23" s="403">
        <v>0</v>
      </c>
      <c r="N23" s="35"/>
    </row>
    <row r="24" spans="1:14" s="11" customFormat="1" ht="44.25">
      <c r="A24" s="529" t="s">
        <v>24</v>
      </c>
      <c r="B24" s="865">
        <v>0</v>
      </c>
      <c r="C24" s="563">
        <v>0</v>
      </c>
      <c r="D24" s="869">
        <v>0</v>
      </c>
      <c r="E24" s="579">
        <v>0</v>
      </c>
      <c r="F24" s="866">
        <v>0</v>
      </c>
      <c r="G24" s="581">
        <v>0</v>
      </c>
      <c r="H24" s="471">
        <v>0</v>
      </c>
      <c r="I24" s="369">
        <v>0</v>
      </c>
      <c r="J24" s="481">
        <v>0</v>
      </c>
      <c r="K24" s="401">
        <v>0</v>
      </c>
      <c r="L24" s="472">
        <v>0</v>
      </c>
      <c r="M24" s="403">
        <v>0</v>
      </c>
      <c r="N24" s="35"/>
    </row>
    <row r="25" spans="1:14" s="11" customFormat="1" ht="44.25">
      <c r="A25" s="529" t="s">
        <v>25</v>
      </c>
      <c r="B25" s="865">
        <v>0</v>
      </c>
      <c r="C25" s="563">
        <v>0</v>
      </c>
      <c r="D25" s="869">
        <v>0</v>
      </c>
      <c r="E25" s="579">
        <v>0</v>
      </c>
      <c r="F25" s="866">
        <v>0</v>
      </c>
      <c r="G25" s="581">
        <v>0</v>
      </c>
      <c r="H25" s="471">
        <v>0</v>
      </c>
      <c r="I25" s="369">
        <v>0</v>
      </c>
      <c r="J25" s="481">
        <v>0</v>
      </c>
      <c r="K25" s="401">
        <v>0</v>
      </c>
      <c r="L25" s="472">
        <v>0</v>
      </c>
      <c r="M25" s="403">
        <v>0</v>
      </c>
      <c r="N25" s="35"/>
    </row>
    <row r="26" spans="1:14" s="11" customFormat="1" ht="44.25">
      <c r="A26" s="529" t="s">
        <v>26</v>
      </c>
      <c r="B26" s="865">
        <v>0</v>
      </c>
      <c r="C26" s="563">
        <v>0</v>
      </c>
      <c r="D26" s="869">
        <v>0</v>
      </c>
      <c r="E26" s="579">
        <v>0</v>
      </c>
      <c r="F26" s="866">
        <v>0</v>
      </c>
      <c r="G26" s="581">
        <v>0</v>
      </c>
      <c r="H26" s="471">
        <v>0</v>
      </c>
      <c r="I26" s="369">
        <v>0</v>
      </c>
      <c r="J26" s="481">
        <v>0</v>
      </c>
      <c r="K26" s="401">
        <v>0</v>
      </c>
      <c r="L26" s="472">
        <v>0</v>
      </c>
      <c r="M26" s="403">
        <v>0</v>
      </c>
      <c r="N26" s="35"/>
    </row>
    <row r="27" spans="1:14" s="11" customFormat="1" ht="44.25">
      <c r="A27" s="529" t="s">
        <v>27</v>
      </c>
      <c r="B27" s="865">
        <v>0</v>
      </c>
      <c r="C27" s="563">
        <v>0</v>
      </c>
      <c r="D27" s="869">
        <v>0</v>
      </c>
      <c r="E27" s="579">
        <v>0</v>
      </c>
      <c r="F27" s="866">
        <v>0</v>
      </c>
      <c r="G27" s="581">
        <v>0</v>
      </c>
      <c r="H27" s="471">
        <v>0</v>
      </c>
      <c r="I27" s="369">
        <v>0</v>
      </c>
      <c r="J27" s="481">
        <v>0</v>
      </c>
      <c r="K27" s="401">
        <v>0</v>
      </c>
      <c r="L27" s="472">
        <v>0</v>
      </c>
      <c r="M27" s="403">
        <v>0</v>
      </c>
      <c r="N27" s="35"/>
    </row>
    <row r="28" spans="1:14" s="11" customFormat="1" ht="44.25">
      <c r="A28" s="530" t="s">
        <v>28</v>
      </c>
      <c r="B28" s="865">
        <v>0</v>
      </c>
      <c r="C28" s="563">
        <v>0</v>
      </c>
      <c r="D28" s="869">
        <v>0</v>
      </c>
      <c r="E28" s="579">
        <v>0</v>
      </c>
      <c r="F28" s="866">
        <v>0</v>
      </c>
      <c r="G28" s="581">
        <v>0</v>
      </c>
      <c r="H28" s="471">
        <v>0</v>
      </c>
      <c r="I28" s="369">
        <v>0</v>
      </c>
      <c r="J28" s="481">
        <v>0</v>
      </c>
      <c r="K28" s="401">
        <v>0</v>
      </c>
      <c r="L28" s="472">
        <v>0</v>
      </c>
      <c r="M28" s="403">
        <v>0</v>
      </c>
      <c r="N28" s="35"/>
    </row>
    <row r="29" spans="1:14" s="11" customFormat="1" ht="44.25">
      <c r="A29" s="530" t="s">
        <v>29</v>
      </c>
      <c r="B29" s="865">
        <v>0</v>
      </c>
      <c r="C29" s="563">
        <v>0</v>
      </c>
      <c r="D29" s="869">
        <v>0</v>
      </c>
      <c r="E29" s="579">
        <v>0</v>
      </c>
      <c r="F29" s="866">
        <v>0</v>
      </c>
      <c r="G29" s="581">
        <v>0</v>
      </c>
      <c r="H29" s="471">
        <v>0</v>
      </c>
      <c r="I29" s="369">
        <v>0</v>
      </c>
      <c r="J29" s="481">
        <v>0</v>
      </c>
      <c r="K29" s="401">
        <v>0</v>
      </c>
      <c r="L29" s="472">
        <v>0</v>
      </c>
      <c r="M29" s="403">
        <v>0</v>
      </c>
      <c r="N29" s="35"/>
    </row>
    <row r="30" spans="1:14" s="11" customFormat="1" ht="44.25">
      <c r="A30" s="530" t="s">
        <v>30</v>
      </c>
      <c r="B30" s="865">
        <v>0</v>
      </c>
      <c r="C30" s="563">
        <v>0</v>
      </c>
      <c r="D30" s="869">
        <v>0</v>
      </c>
      <c r="E30" s="579">
        <v>0</v>
      </c>
      <c r="F30" s="866">
        <v>0</v>
      </c>
      <c r="G30" s="581">
        <v>0</v>
      </c>
      <c r="H30" s="471">
        <v>0</v>
      </c>
      <c r="I30" s="369">
        <v>0</v>
      </c>
      <c r="J30" s="481">
        <v>0</v>
      </c>
      <c r="K30" s="401">
        <v>0</v>
      </c>
      <c r="L30" s="472">
        <v>0</v>
      </c>
      <c r="M30" s="403">
        <v>0</v>
      </c>
      <c r="N30" s="35"/>
    </row>
    <row r="31" spans="1:14" s="11" customFormat="1" ht="44.25">
      <c r="A31" s="530" t="s">
        <v>31</v>
      </c>
      <c r="B31" s="865">
        <v>0</v>
      </c>
      <c r="C31" s="563">
        <v>0</v>
      </c>
      <c r="D31" s="869">
        <v>0</v>
      </c>
      <c r="E31" s="579">
        <v>0</v>
      </c>
      <c r="F31" s="866">
        <v>0</v>
      </c>
      <c r="G31" s="581">
        <v>0</v>
      </c>
      <c r="H31" s="471">
        <v>0</v>
      </c>
      <c r="I31" s="369">
        <v>0</v>
      </c>
      <c r="J31" s="481">
        <v>0</v>
      </c>
      <c r="K31" s="401">
        <v>0</v>
      </c>
      <c r="L31" s="472">
        <v>0</v>
      </c>
      <c r="M31" s="403">
        <v>0</v>
      </c>
      <c r="N31" s="35"/>
    </row>
    <row r="32" spans="1:14" s="11" customFormat="1" ht="44.25">
      <c r="A32" s="530" t="s">
        <v>32</v>
      </c>
      <c r="B32" s="865">
        <v>0</v>
      </c>
      <c r="C32" s="563">
        <v>0</v>
      </c>
      <c r="D32" s="869">
        <v>0</v>
      </c>
      <c r="E32" s="579">
        <v>0</v>
      </c>
      <c r="F32" s="866">
        <v>0</v>
      </c>
      <c r="G32" s="581">
        <v>0</v>
      </c>
      <c r="H32" s="471">
        <v>0</v>
      </c>
      <c r="I32" s="369">
        <v>0</v>
      </c>
      <c r="J32" s="481">
        <v>0</v>
      </c>
      <c r="K32" s="401">
        <v>0</v>
      </c>
      <c r="L32" s="472">
        <v>0</v>
      </c>
      <c r="M32" s="403">
        <v>0</v>
      </c>
      <c r="N32" s="35"/>
    </row>
    <row r="33" spans="1:14" s="11" customFormat="1" ht="44.25">
      <c r="A33" s="530" t="s">
        <v>33</v>
      </c>
      <c r="B33" s="865">
        <v>0</v>
      </c>
      <c r="C33" s="563">
        <v>0</v>
      </c>
      <c r="D33" s="869">
        <v>0</v>
      </c>
      <c r="E33" s="579">
        <v>0</v>
      </c>
      <c r="F33" s="866">
        <v>0</v>
      </c>
      <c r="G33" s="581">
        <v>0</v>
      </c>
      <c r="H33" s="471">
        <v>0</v>
      </c>
      <c r="I33" s="369">
        <v>0</v>
      </c>
      <c r="J33" s="481">
        <v>0</v>
      </c>
      <c r="K33" s="401">
        <v>0</v>
      </c>
      <c r="L33" s="472">
        <v>0</v>
      </c>
      <c r="M33" s="403">
        <v>0</v>
      </c>
      <c r="N33" s="35"/>
    </row>
    <row r="34" spans="1:14" s="11" customFormat="1" ht="45">
      <c r="A34" s="531" t="s">
        <v>34</v>
      </c>
      <c r="B34" s="870"/>
      <c r="C34" s="591" t="s">
        <v>4</v>
      </c>
      <c r="D34" s="869"/>
      <c r="E34" s="592" t="s">
        <v>4</v>
      </c>
      <c r="F34" s="866"/>
      <c r="G34" s="593" t="s">
        <v>4</v>
      </c>
      <c r="H34" s="492" t="s">
        <v>4</v>
      </c>
      <c r="I34" s="416" t="s">
        <v>4</v>
      </c>
      <c r="J34" s="481"/>
      <c r="K34" s="417" t="s">
        <v>4</v>
      </c>
      <c r="L34" s="472"/>
      <c r="M34" s="418" t="s">
        <v>4</v>
      </c>
      <c r="N34" s="35"/>
    </row>
    <row r="35" spans="1:14" s="11" customFormat="1" ht="44.25">
      <c r="A35" s="68" t="s">
        <v>35</v>
      </c>
      <c r="B35" s="865">
        <v>0</v>
      </c>
      <c r="C35" s="563">
        <v>0</v>
      </c>
      <c r="D35" s="869">
        <v>0</v>
      </c>
      <c r="E35" s="579">
        <v>0</v>
      </c>
      <c r="F35" s="866">
        <v>0</v>
      </c>
      <c r="G35" s="581">
        <v>0</v>
      </c>
      <c r="H35" s="471">
        <v>0</v>
      </c>
      <c r="I35" s="369">
        <v>0</v>
      </c>
      <c r="J35" s="481">
        <v>0</v>
      </c>
      <c r="K35" s="401">
        <v>0</v>
      </c>
      <c r="L35" s="472">
        <v>0</v>
      </c>
      <c r="M35" s="403">
        <v>0</v>
      </c>
      <c r="N35" s="35"/>
    </row>
    <row r="36" spans="1:14" s="11" customFormat="1" ht="45">
      <c r="A36" s="531" t="s">
        <v>36</v>
      </c>
      <c r="B36" s="870"/>
      <c r="C36" s="591" t="s">
        <v>4</v>
      </c>
      <c r="D36" s="869"/>
      <c r="E36" s="592" t="s">
        <v>4</v>
      </c>
      <c r="F36" s="866"/>
      <c r="G36" s="593" t="s">
        <v>4</v>
      </c>
      <c r="H36" s="492"/>
      <c r="I36" s="416" t="s">
        <v>4</v>
      </c>
      <c r="J36" s="481"/>
      <c r="K36" s="417" t="s">
        <v>4</v>
      </c>
      <c r="L36" s="472"/>
      <c r="M36" s="418" t="s">
        <v>4</v>
      </c>
      <c r="N36" s="35"/>
    </row>
    <row r="37" spans="1:14" s="11" customFormat="1" ht="44.25">
      <c r="A37" s="529" t="s">
        <v>35</v>
      </c>
      <c r="B37" s="871">
        <v>0</v>
      </c>
      <c r="C37" s="563">
        <v>0</v>
      </c>
      <c r="D37" s="872">
        <v>0</v>
      </c>
      <c r="E37" s="579">
        <v>0</v>
      </c>
      <c r="F37" s="873">
        <v>0</v>
      </c>
      <c r="G37" s="581">
        <v>0</v>
      </c>
      <c r="H37" s="493">
        <v>0</v>
      </c>
      <c r="I37" s="369">
        <v>0</v>
      </c>
      <c r="J37" s="494">
        <v>0</v>
      </c>
      <c r="K37" s="401">
        <v>0</v>
      </c>
      <c r="L37" s="495">
        <v>0</v>
      </c>
      <c r="M37" s="403">
        <v>0</v>
      </c>
      <c r="N37" s="35"/>
    </row>
    <row r="38" spans="1:14" s="11" customFormat="1" ht="44.25">
      <c r="A38" s="529" t="s">
        <v>76</v>
      </c>
      <c r="B38" s="871"/>
      <c r="C38" s="563" t="s">
        <v>11</v>
      </c>
      <c r="D38" s="872"/>
      <c r="E38" s="579" t="s">
        <v>11</v>
      </c>
      <c r="F38" s="866">
        <v>0</v>
      </c>
      <c r="G38" s="581">
        <v>0</v>
      </c>
      <c r="H38" s="493"/>
      <c r="I38" s="369" t="s">
        <v>11</v>
      </c>
      <c r="J38" s="494"/>
      <c r="K38" s="401" t="s">
        <v>11</v>
      </c>
      <c r="L38" s="472">
        <v>0</v>
      </c>
      <c r="M38" s="403">
        <v>0</v>
      </c>
      <c r="N38" s="35"/>
    </row>
    <row r="39" spans="1:14" s="559" customFormat="1" ht="45">
      <c r="A39" s="552" t="s">
        <v>37</v>
      </c>
      <c r="B39" s="898">
        <v>48744766</v>
      </c>
      <c r="C39" s="899">
        <v>1</v>
      </c>
      <c r="D39" s="900">
        <v>0</v>
      </c>
      <c r="E39" s="901">
        <v>0</v>
      </c>
      <c r="F39" s="898">
        <v>48744766</v>
      </c>
      <c r="G39" s="774">
        <v>0.22477097194362936</v>
      </c>
      <c r="H39" s="553">
        <v>47676321</v>
      </c>
      <c r="I39" s="554">
        <v>1</v>
      </c>
      <c r="J39" s="555">
        <v>0</v>
      </c>
      <c r="K39" s="557">
        <v>0</v>
      </c>
      <c r="L39" s="553">
        <v>47676321</v>
      </c>
      <c r="M39" s="556">
        <v>0.24409876670537767</v>
      </c>
      <c r="N39" s="558"/>
    </row>
    <row r="40" spans="1:14" s="11" customFormat="1" ht="45">
      <c r="A40" s="24" t="s">
        <v>38</v>
      </c>
      <c r="B40" s="504"/>
      <c r="C40" s="97" t="s">
        <v>4</v>
      </c>
      <c r="D40" s="477"/>
      <c r="E40" s="98" t="s">
        <v>4</v>
      </c>
      <c r="F40" s="480"/>
      <c r="G40" s="99" t="s">
        <v>4</v>
      </c>
      <c r="H40" s="504"/>
      <c r="I40" s="97" t="s">
        <v>4</v>
      </c>
      <c r="J40" s="477"/>
      <c r="K40" s="98" t="s">
        <v>4</v>
      </c>
      <c r="L40" s="480"/>
      <c r="M40" s="99" t="s">
        <v>4</v>
      </c>
      <c r="N40" s="35"/>
    </row>
    <row r="41" spans="1:14" s="11" customFormat="1" ht="44.25">
      <c r="A41" s="21" t="s">
        <v>39</v>
      </c>
      <c r="B41" s="473">
        <v>0</v>
      </c>
      <c r="C41" s="52">
        <v>0</v>
      </c>
      <c r="D41" s="497">
        <v>0</v>
      </c>
      <c r="E41" s="54">
        <v>0</v>
      </c>
      <c r="F41" s="474">
        <v>0</v>
      </c>
      <c r="G41" s="56">
        <v>0</v>
      </c>
      <c r="H41" s="473">
        <v>0</v>
      </c>
      <c r="I41" s="52">
        <v>0</v>
      </c>
      <c r="J41" s="497">
        <v>0</v>
      </c>
      <c r="K41" s="54">
        <v>0</v>
      </c>
      <c r="L41" s="474">
        <v>0</v>
      </c>
      <c r="M41" s="56">
        <v>0</v>
      </c>
      <c r="N41" s="35"/>
    </row>
    <row r="42" spans="1:14" s="11" customFormat="1" ht="44.25">
      <c r="A42" s="533" t="s">
        <v>40</v>
      </c>
      <c r="B42" s="865">
        <v>0</v>
      </c>
      <c r="C42" s="563">
        <v>0</v>
      </c>
      <c r="D42" s="869">
        <v>0</v>
      </c>
      <c r="E42" s="579">
        <v>0</v>
      </c>
      <c r="F42" s="866">
        <v>0</v>
      </c>
      <c r="G42" s="581">
        <v>0</v>
      </c>
      <c r="H42" s="471">
        <v>0</v>
      </c>
      <c r="I42" s="369">
        <v>0</v>
      </c>
      <c r="J42" s="481">
        <v>0</v>
      </c>
      <c r="K42" s="401">
        <v>0</v>
      </c>
      <c r="L42" s="472">
        <v>0</v>
      </c>
      <c r="M42" s="403">
        <v>0</v>
      </c>
      <c r="N42" s="35"/>
    </row>
    <row r="43" spans="1:14" s="11" customFormat="1" ht="44.25">
      <c r="A43" s="89" t="s">
        <v>41</v>
      </c>
      <c r="B43" s="865">
        <v>0</v>
      </c>
      <c r="C43" s="563">
        <v>0</v>
      </c>
      <c r="D43" s="869">
        <v>0</v>
      </c>
      <c r="E43" s="579">
        <v>0</v>
      </c>
      <c r="F43" s="873">
        <v>0</v>
      </c>
      <c r="G43" s="581">
        <v>0</v>
      </c>
      <c r="H43" s="471">
        <v>0</v>
      </c>
      <c r="I43" s="369">
        <v>0</v>
      </c>
      <c r="J43" s="481">
        <v>0</v>
      </c>
      <c r="K43" s="401">
        <v>0</v>
      </c>
      <c r="L43" s="495">
        <v>0</v>
      </c>
      <c r="M43" s="403">
        <v>0</v>
      </c>
      <c r="N43" s="35"/>
    </row>
    <row r="44" spans="1:14" s="11" customFormat="1" ht="44.25">
      <c r="A44" s="528" t="s">
        <v>42</v>
      </c>
      <c r="B44" s="865">
        <v>0</v>
      </c>
      <c r="C44" s="563">
        <v>0</v>
      </c>
      <c r="D44" s="869">
        <v>0</v>
      </c>
      <c r="E44" s="579">
        <v>0</v>
      </c>
      <c r="F44" s="873">
        <v>0</v>
      </c>
      <c r="G44" s="581">
        <v>0</v>
      </c>
      <c r="H44" s="471">
        <v>0</v>
      </c>
      <c r="I44" s="369">
        <v>0</v>
      </c>
      <c r="J44" s="481">
        <v>0</v>
      </c>
      <c r="K44" s="401">
        <v>0</v>
      </c>
      <c r="L44" s="495">
        <v>0</v>
      </c>
      <c r="M44" s="403">
        <v>0</v>
      </c>
      <c r="N44" s="35"/>
    </row>
    <row r="45" spans="1:14" s="11" customFormat="1" ht="44.25">
      <c r="A45" s="533" t="s">
        <v>43</v>
      </c>
      <c r="B45" s="865">
        <v>0</v>
      </c>
      <c r="C45" s="563">
        <v>0</v>
      </c>
      <c r="D45" s="869">
        <v>0</v>
      </c>
      <c r="E45" s="579">
        <v>0</v>
      </c>
      <c r="F45" s="873">
        <v>0</v>
      </c>
      <c r="G45" s="581">
        <v>0</v>
      </c>
      <c r="H45" s="471">
        <v>0</v>
      </c>
      <c r="I45" s="369">
        <v>0</v>
      </c>
      <c r="J45" s="481">
        <v>0</v>
      </c>
      <c r="K45" s="401">
        <v>0</v>
      </c>
      <c r="L45" s="495">
        <v>0</v>
      </c>
      <c r="M45" s="403">
        <v>0</v>
      </c>
      <c r="N45" s="35"/>
    </row>
    <row r="46" spans="1:14" s="85" customFormat="1" ht="45">
      <c r="A46" s="532" t="s">
        <v>44</v>
      </c>
      <c r="B46" s="875">
        <v>0</v>
      </c>
      <c r="C46" s="567">
        <v>0</v>
      </c>
      <c r="D46" s="876">
        <v>0</v>
      </c>
      <c r="E46" s="599">
        <v>0</v>
      </c>
      <c r="F46" s="877">
        <v>0</v>
      </c>
      <c r="G46" s="598">
        <v>0</v>
      </c>
      <c r="H46" s="498">
        <v>0</v>
      </c>
      <c r="I46" s="372">
        <v>0</v>
      </c>
      <c r="J46" s="524">
        <v>0</v>
      </c>
      <c r="K46" s="560">
        <v>0</v>
      </c>
      <c r="L46" s="500">
        <v>0</v>
      </c>
      <c r="M46" s="424">
        <v>0</v>
      </c>
      <c r="N46" s="84"/>
    </row>
    <row r="47" spans="1:14" s="85" customFormat="1" ht="45">
      <c r="A47" s="534" t="s">
        <v>45</v>
      </c>
      <c r="B47" s="878">
        <v>17000729</v>
      </c>
      <c r="C47" s="599">
        <v>1</v>
      </c>
      <c r="D47" s="878">
        <v>0</v>
      </c>
      <c r="E47" s="599">
        <v>0</v>
      </c>
      <c r="F47" s="879">
        <v>17000729</v>
      </c>
      <c r="G47" s="598">
        <v>7.8393450100473272E-2</v>
      </c>
      <c r="H47" s="501">
        <v>0</v>
      </c>
      <c r="I47" s="372">
        <v>0</v>
      </c>
      <c r="J47" s="524">
        <v>0</v>
      </c>
      <c r="K47" s="560">
        <v>0</v>
      </c>
      <c r="L47" s="503">
        <v>0</v>
      </c>
      <c r="M47" s="424">
        <v>0</v>
      </c>
      <c r="N47" s="84"/>
    </row>
    <row r="48" spans="1:14" s="11" customFormat="1" ht="45">
      <c r="A48" s="24" t="s">
        <v>46</v>
      </c>
      <c r="B48" s="504"/>
      <c r="C48" s="97" t="s">
        <v>4</v>
      </c>
      <c r="D48" s="477"/>
      <c r="E48" s="98" t="s">
        <v>4</v>
      </c>
      <c r="F48" s="474"/>
      <c r="G48" s="99" t="s">
        <v>4</v>
      </c>
      <c r="H48" s="504"/>
      <c r="I48" s="97" t="s">
        <v>4</v>
      </c>
      <c r="J48" s="477"/>
      <c r="K48" s="98" t="s">
        <v>4</v>
      </c>
      <c r="L48" s="474"/>
      <c r="M48" s="99" t="s">
        <v>4</v>
      </c>
      <c r="N48" s="35"/>
    </row>
    <row r="49" spans="1:14" s="11" customFormat="1" ht="44.25">
      <c r="A49" s="21" t="s">
        <v>47</v>
      </c>
      <c r="B49" s="504">
        <v>38199761</v>
      </c>
      <c r="C49" s="52">
        <v>0.90427397589739689</v>
      </c>
      <c r="D49" s="477">
        <v>4043809</v>
      </c>
      <c r="E49" s="54">
        <v>9.2553643595246274E-2</v>
      </c>
      <c r="F49" s="505">
        <v>42243570</v>
      </c>
      <c r="G49" s="56">
        <v>0.19479277605453563</v>
      </c>
      <c r="H49" s="504">
        <v>43691516</v>
      </c>
      <c r="I49" s="52">
        <v>0.91621101656344672</v>
      </c>
      <c r="J49" s="477">
        <v>3995660</v>
      </c>
      <c r="K49" s="54">
        <v>8.3788983436553263E-2</v>
      </c>
      <c r="L49" s="505">
        <v>47687176</v>
      </c>
      <c r="M49" s="56">
        <v>0.24415434339537828</v>
      </c>
      <c r="N49" s="35"/>
    </row>
    <row r="50" spans="1:14" s="11" customFormat="1" ht="44.25">
      <c r="A50" s="528" t="s">
        <v>48</v>
      </c>
      <c r="B50" s="868">
        <v>8450305</v>
      </c>
      <c r="C50" s="563">
        <v>1</v>
      </c>
      <c r="D50" s="869">
        <v>0</v>
      </c>
      <c r="E50" s="579">
        <v>0</v>
      </c>
      <c r="F50" s="880">
        <v>8450305</v>
      </c>
      <c r="G50" s="581">
        <v>3.896589160095898E-2</v>
      </c>
      <c r="H50" s="479">
        <v>9840413</v>
      </c>
      <c r="I50" s="369">
        <v>1</v>
      </c>
      <c r="J50" s="481">
        <v>0</v>
      </c>
      <c r="K50" s="401">
        <v>0</v>
      </c>
      <c r="L50" s="506">
        <v>9840413</v>
      </c>
      <c r="M50" s="403">
        <v>5.0382089615756333E-2</v>
      </c>
      <c r="N50" s="35"/>
    </row>
    <row r="51" spans="1:14" s="11" customFormat="1" ht="44.25">
      <c r="A51" s="535" t="s">
        <v>49</v>
      </c>
      <c r="B51" s="507">
        <v>2369864</v>
      </c>
      <c r="C51" s="563">
        <v>1</v>
      </c>
      <c r="D51" s="508">
        <v>0</v>
      </c>
      <c r="E51" s="579">
        <v>0</v>
      </c>
      <c r="F51" s="509">
        <v>2369864</v>
      </c>
      <c r="G51" s="581">
        <v>1.0927873459362124E-2</v>
      </c>
      <c r="H51" s="507">
        <v>2369864</v>
      </c>
      <c r="I51" s="369">
        <v>1</v>
      </c>
      <c r="J51" s="508">
        <v>0</v>
      </c>
      <c r="K51" s="401">
        <v>0</v>
      </c>
      <c r="L51" s="509">
        <v>2369864</v>
      </c>
      <c r="M51" s="403">
        <v>1.2133505008901025E-2</v>
      </c>
      <c r="N51" s="35"/>
    </row>
    <row r="52" spans="1:14" s="11" customFormat="1" ht="44.25">
      <c r="A52" s="535" t="s">
        <v>50</v>
      </c>
      <c r="B52" s="507">
        <v>1441898</v>
      </c>
      <c r="C52" s="563">
        <v>1</v>
      </c>
      <c r="D52" s="508">
        <v>0</v>
      </c>
      <c r="E52" s="579">
        <v>0</v>
      </c>
      <c r="F52" s="509">
        <v>1441898</v>
      </c>
      <c r="G52" s="581">
        <v>6.6488536410981083E-3</v>
      </c>
      <c r="H52" s="507">
        <v>1441898</v>
      </c>
      <c r="I52" s="369">
        <v>1</v>
      </c>
      <c r="J52" s="508">
        <v>0</v>
      </c>
      <c r="K52" s="401">
        <v>0</v>
      </c>
      <c r="L52" s="509">
        <v>1441898</v>
      </c>
      <c r="M52" s="403">
        <v>7.3823968824052229E-3</v>
      </c>
      <c r="N52" s="35"/>
    </row>
    <row r="53" spans="1:14" s="11" customFormat="1" ht="44.25">
      <c r="A53" s="528" t="s">
        <v>51</v>
      </c>
      <c r="B53" s="868">
        <v>4394864</v>
      </c>
      <c r="C53" s="563">
        <v>0.43304767396442728</v>
      </c>
      <c r="D53" s="869">
        <v>5753820</v>
      </c>
      <c r="E53" s="579">
        <v>1.3220525680537165</v>
      </c>
      <c r="F53" s="880">
        <v>10148684</v>
      </c>
      <c r="G53" s="581">
        <v>4.6797425730359651E-2</v>
      </c>
      <c r="H53" s="479">
        <v>4352187</v>
      </c>
      <c r="I53" s="369">
        <v>0.44820789938659328</v>
      </c>
      <c r="J53" s="481">
        <v>5358010</v>
      </c>
      <c r="K53" s="401">
        <v>0.55179210061340667</v>
      </c>
      <c r="L53" s="506">
        <v>9710197</v>
      </c>
      <c r="M53" s="403">
        <v>4.9715394612060315E-2</v>
      </c>
      <c r="N53" s="35"/>
    </row>
    <row r="54" spans="1:14" s="85" customFormat="1" ht="45">
      <c r="A54" s="534" t="s">
        <v>52</v>
      </c>
      <c r="B54" s="881">
        <v>54856692</v>
      </c>
      <c r="C54" s="567">
        <v>0.84846134259147199</v>
      </c>
      <c r="D54" s="876">
        <v>9797629</v>
      </c>
      <c r="E54" s="599">
        <v>0.15880524465508053</v>
      </c>
      <c r="F54" s="882">
        <v>64654321</v>
      </c>
      <c r="G54" s="598">
        <v>0.29813282048631451</v>
      </c>
      <c r="H54" s="510">
        <v>61695878</v>
      </c>
      <c r="I54" s="372">
        <v>0.86835004214242151</v>
      </c>
      <c r="J54" s="499">
        <v>9353670</v>
      </c>
      <c r="K54" s="425">
        <v>0.13164995785757849</v>
      </c>
      <c r="L54" s="511">
        <v>71049548</v>
      </c>
      <c r="M54" s="424">
        <v>0.3637677295145012</v>
      </c>
      <c r="N54" s="84"/>
    </row>
    <row r="55" spans="1:14" s="11" customFormat="1" ht="44.25">
      <c r="A55" s="51" t="s">
        <v>53</v>
      </c>
      <c r="B55" s="883">
        <v>0</v>
      </c>
      <c r="C55" s="563">
        <v>0</v>
      </c>
      <c r="D55" s="884">
        <v>0</v>
      </c>
      <c r="E55" s="579">
        <v>0</v>
      </c>
      <c r="F55" s="885">
        <v>0</v>
      </c>
      <c r="G55" s="581">
        <v>0</v>
      </c>
      <c r="H55" s="512">
        <v>0</v>
      </c>
      <c r="I55" s="369">
        <v>0</v>
      </c>
      <c r="J55" s="513">
        <v>0</v>
      </c>
      <c r="K55" s="401">
        <v>0</v>
      </c>
      <c r="L55" s="514">
        <v>0</v>
      </c>
      <c r="M55" s="403">
        <v>0</v>
      </c>
      <c r="N55" s="35"/>
    </row>
    <row r="56" spans="1:14" s="11" customFormat="1" ht="44.25">
      <c r="A56" s="111" t="s">
        <v>54</v>
      </c>
      <c r="B56" s="865">
        <v>0</v>
      </c>
      <c r="C56" s="563">
        <v>0</v>
      </c>
      <c r="D56" s="869">
        <v>0</v>
      </c>
      <c r="E56" s="579">
        <v>0</v>
      </c>
      <c r="F56" s="866">
        <v>0</v>
      </c>
      <c r="G56" s="581">
        <v>0</v>
      </c>
      <c r="H56" s="471">
        <v>0</v>
      </c>
      <c r="I56" s="369">
        <v>0</v>
      </c>
      <c r="J56" s="481">
        <v>0</v>
      </c>
      <c r="K56" s="401">
        <v>0</v>
      </c>
      <c r="L56" s="472">
        <v>0</v>
      </c>
      <c r="M56" s="403">
        <v>0</v>
      </c>
      <c r="N56" s="35"/>
    </row>
    <row r="57" spans="1:14" s="11" customFormat="1" ht="44.25">
      <c r="A57" s="89" t="s">
        <v>55</v>
      </c>
      <c r="B57" s="865">
        <v>1043105</v>
      </c>
      <c r="C57" s="563">
        <v>1</v>
      </c>
      <c r="D57" s="869">
        <v>0</v>
      </c>
      <c r="E57" s="579">
        <v>0</v>
      </c>
      <c r="F57" s="866">
        <v>1043105</v>
      </c>
      <c r="G57" s="581">
        <v>4.8099466656432305E-3</v>
      </c>
      <c r="H57" s="471">
        <v>899631</v>
      </c>
      <c r="I57" s="369">
        <v>1</v>
      </c>
      <c r="J57" s="481">
        <v>0</v>
      </c>
      <c r="K57" s="401">
        <v>0</v>
      </c>
      <c r="L57" s="472">
        <v>899631</v>
      </c>
      <c r="M57" s="403">
        <v>4.6060353018834155E-3</v>
      </c>
      <c r="N57" s="35"/>
    </row>
    <row r="58" spans="1:14" s="11" customFormat="1" ht="44.25">
      <c r="A58" s="533" t="s">
        <v>56</v>
      </c>
      <c r="B58" s="871">
        <v>0</v>
      </c>
      <c r="C58" s="563">
        <v>0</v>
      </c>
      <c r="D58" s="872">
        <v>12014037</v>
      </c>
      <c r="E58" s="579">
        <v>1</v>
      </c>
      <c r="F58" s="873">
        <v>12014037</v>
      </c>
      <c r="G58" s="581">
        <v>5.5398907309488876E-2</v>
      </c>
      <c r="H58" s="493">
        <v>0</v>
      </c>
      <c r="I58" s="369">
        <v>0</v>
      </c>
      <c r="J58" s="494">
        <v>11748980</v>
      </c>
      <c r="K58" s="401">
        <v>1</v>
      </c>
      <c r="L58" s="495">
        <v>11748980</v>
      </c>
      <c r="M58" s="403">
        <v>6.0153792656235959E-2</v>
      </c>
      <c r="N58" s="35"/>
    </row>
    <row r="59" spans="1:14" s="11" customFormat="1" ht="44.25">
      <c r="A59" s="112" t="s">
        <v>57</v>
      </c>
      <c r="B59" s="865">
        <v>0</v>
      </c>
      <c r="C59" s="563">
        <v>0</v>
      </c>
      <c r="D59" s="869">
        <v>0</v>
      </c>
      <c r="E59" s="579">
        <v>0</v>
      </c>
      <c r="F59" s="866">
        <v>0</v>
      </c>
      <c r="G59" s="581">
        <v>0</v>
      </c>
      <c r="H59" s="471">
        <v>0</v>
      </c>
      <c r="I59" s="369">
        <v>0</v>
      </c>
      <c r="J59" s="481">
        <v>0</v>
      </c>
      <c r="K59" s="401">
        <v>0</v>
      </c>
      <c r="L59" s="472">
        <v>0</v>
      </c>
      <c r="M59" s="403">
        <v>0</v>
      </c>
      <c r="N59" s="35"/>
    </row>
    <row r="60" spans="1:14" s="11" customFormat="1" ht="44.25">
      <c r="A60" s="112" t="s">
        <v>58</v>
      </c>
      <c r="B60" s="865">
        <v>0</v>
      </c>
      <c r="C60" s="563">
        <v>0</v>
      </c>
      <c r="D60" s="869">
        <v>667786</v>
      </c>
      <c r="E60" s="579">
        <v>1</v>
      </c>
      <c r="F60" s="866">
        <v>667786</v>
      </c>
      <c r="G60" s="581">
        <v>3.0792825689295229E-3</v>
      </c>
      <c r="H60" s="471">
        <v>0</v>
      </c>
      <c r="I60" s="369">
        <v>0</v>
      </c>
      <c r="J60" s="481">
        <v>805090</v>
      </c>
      <c r="K60" s="401">
        <v>1</v>
      </c>
      <c r="L60" s="472">
        <v>805090</v>
      </c>
      <c r="M60" s="403">
        <v>4.1219933074708622E-3</v>
      </c>
      <c r="N60" s="35"/>
    </row>
    <row r="61" spans="1:14" s="11" customFormat="1" ht="44.25">
      <c r="A61" s="113" t="s">
        <v>59</v>
      </c>
      <c r="B61" s="865">
        <v>0</v>
      </c>
      <c r="C61" s="563">
        <v>0</v>
      </c>
      <c r="D61" s="869">
        <v>11069463</v>
      </c>
      <c r="E61" s="579">
        <v>1</v>
      </c>
      <c r="F61" s="866">
        <v>11069463</v>
      </c>
      <c r="G61" s="581">
        <v>5.1043304985894142E-2</v>
      </c>
      <c r="H61" s="471">
        <v>0</v>
      </c>
      <c r="I61" s="369">
        <v>0</v>
      </c>
      <c r="J61" s="481">
        <v>11187300</v>
      </c>
      <c r="K61" s="401">
        <v>1</v>
      </c>
      <c r="L61" s="472">
        <v>11187300</v>
      </c>
      <c r="M61" s="403">
        <v>5.7278038143150176E-2</v>
      </c>
      <c r="N61" s="35"/>
    </row>
    <row r="62" spans="1:14" s="11" customFormat="1" ht="44.25">
      <c r="A62" s="113" t="s">
        <v>60</v>
      </c>
      <c r="B62" s="865">
        <v>0</v>
      </c>
      <c r="C62" s="563">
        <v>0</v>
      </c>
      <c r="D62" s="869">
        <v>294237</v>
      </c>
      <c r="E62" s="579">
        <v>1</v>
      </c>
      <c r="F62" s="866">
        <v>294237</v>
      </c>
      <c r="G62" s="581">
        <v>1.3567802637882737E-3</v>
      </c>
      <c r="H62" s="471">
        <v>0</v>
      </c>
      <c r="I62" s="369">
        <v>0</v>
      </c>
      <c r="J62" s="481">
        <v>142600</v>
      </c>
      <c r="K62" s="401">
        <v>1</v>
      </c>
      <c r="L62" s="472">
        <v>142600</v>
      </c>
      <c r="M62" s="403">
        <v>7.3010004551707873E-4</v>
      </c>
      <c r="N62" s="35"/>
    </row>
    <row r="63" spans="1:14" s="11" customFormat="1" ht="44.25">
      <c r="A63" s="89" t="s">
        <v>61</v>
      </c>
      <c r="B63" s="865">
        <v>0</v>
      </c>
      <c r="C63" s="563">
        <v>0</v>
      </c>
      <c r="D63" s="869">
        <v>23173497</v>
      </c>
      <c r="E63" s="579">
        <v>1</v>
      </c>
      <c r="F63" s="866">
        <v>23173497</v>
      </c>
      <c r="G63" s="581">
        <v>0.1068572048129799</v>
      </c>
      <c r="H63" s="471">
        <v>0</v>
      </c>
      <c r="I63" s="369">
        <v>0</v>
      </c>
      <c r="J63" s="481">
        <v>10191527</v>
      </c>
      <c r="K63" s="401">
        <v>1</v>
      </c>
      <c r="L63" s="472">
        <v>10191527</v>
      </c>
      <c r="M63" s="403">
        <v>5.2179763861069685E-2</v>
      </c>
      <c r="N63" s="35"/>
    </row>
    <row r="64" spans="1:14" s="11" customFormat="1" ht="44.25">
      <c r="A64" s="533" t="s">
        <v>114</v>
      </c>
      <c r="B64" s="865">
        <v>4108359</v>
      </c>
      <c r="C64" s="563">
        <v>0.60903899139622297</v>
      </c>
      <c r="D64" s="869">
        <v>2637283</v>
      </c>
      <c r="E64" s="579">
        <v>0.27239337852491835</v>
      </c>
      <c r="F64" s="866">
        <v>6745642</v>
      </c>
      <c r="G64" s="581">
        <v>3.1105380805885246E-2</v>
      </c>
      <c r="H64" s="471">
        <v>9681891</v>
      </c>
      <c r="I64" s="369">
        <v>0.78830621440949122</v>
      </c>
      <c r="J64" s="481">
        <v>2600000</v>
      </c>
      <c r="K64" s="401">
        <v>0.21169378559050883</v>
      </c>
      <c r="L64" s="472">
        <v>12281891</v>
      </c>
      <c r="M64" s="403">
        <v>6.2882252301092567E-2</v>
      </c>
      <c r="N64" s="35"/>
    </row>
    <row r="65" spans="1:14" s="85" customFormat="1" ht="45">
      <c r="A65" s="114" t="s">
        <v>63</v>
      </c>
      <c r="B65" s="875">
        <v>60008156</v>
      </c>
      <c r="C65" s="567">
        <v>0.50148010119963815</v>
      </c>
      <c r="D65" s="876">
        <v>59653932</v>
      </c>
      <c r="E65" s="599">
        <v>0.82534695492643617</v>
      </c>
      <c r="F65" s="875">
        <v>119662088</v>
      </c>
      <c r="G65" s="598">
        <v>0.55178362789892366</v>
      </c>
      <c r="H65" s="498">
        <v>72277400</v>
      </c>
      <c r="I65" s="372">
        <v>0.61093311920715276</v>
      </c>
      <c r="J65" s="499">
        <v>46029167</v>
      </c>
      <c r="K65" s="425">
        <v>0.38906688079284729</v>
      </c>
      <c r="L65" s="498">
        <v>118306567</v>
      </c>
      <c r="M65" s="424">
        <v>0.60571970513092088</v>
      </c>
      <c r="N65" s="84"/>
    </row>
    <row r="66" spans="1:14" s="11" customFormat="1" ht="45">
      <c r="A66" s="24" t="s">
        <v>64</v>
      </c>
      <c r="B66" s="868"/>
      <c r="C66" s="591" t="s">
        <v>4</v>
      </c>
      <c r="D66" s="869"/>
      <c r="E66" s="592" t="s">
        <v>4</v>
      </c>
      <c r="F66" s="866"/>
      <c r="G66" s="593" t="s">
        <v>4</v>
      </c>
      <c r="H66" s="479"/>
      <c r="I66" s="416" t="s">
        <v>4</v>
      </c>
      <c r="J66" s="481"/>
      <c r="K66" s="417" t="s">
        <v>4</v>
      </c>
      <c r="L66" s="472"/>
      <c r="M66" s="418" t="s">
        <v>4</v>
      </c>
    </row>
    <row r="67" spans="1:14" s="11" customFormat="1" ht="44.25">
      <c r="A67" s="115" t="s">
        <v>65</v>
      </c>
      <c r="B67" s="461">
        <v>0</v>
      </c>
      <c r="C67" s="52">
        <v>0</v>
      </c>
      <c r="D67" s="477">
        <v>0</v>
      </c>
      <c r="E67" s="54">
        <v>0</v>
      </c>
      <c r="F67" s="480">
        <v>0</v>
      </c>
      <c r="G67" s="56">
        <v>0</v>
      </c>
      <c r="H67" s="461">
        <v>0</v>
      </c>
      <c r="I67" s="52">
        <v>0</v>
      </c>
      <c r="J67" s="477">
        <v>0</v>
      </c>
      <c r="K67" s="54">
        <v>0</v>
      </c>
      <c r="L67" s="480">
        <v>0</v>
      </c>
      <c r="M67" s="56">
        <v>0</v>
      </c>
    </row>
    <row r="68" spans="1:14" s="11" customFormat="1" ht="44.25">
      <c r="A68" s="528" t="s">
        <v>66</v>
      </c>
      <c r="B68" s="865">
        <v>0</v>
      </c>
      <c r="C68" s="563">
        <v>0</v>
      </c>
      <c r="D68" s="869">
        <v>0</v>
      </c>
      <c r="E68" s="579">
        <v>0</v>
      </c>
      <c r="F68" s="866">
        <v>0</v>
      </c>
      <c r="G68" s="581">
        <v>0</v>
      </c>
      <c r="H68" s="471">
        <v>0</v>
      </c>
      <c r="I68" s="369">
        <v>0</v>
      </c>
      <c r="J68" s="481">
        <v>0</v>
      </c>
      <c r="K68" s="401">
        <v>0</v>
      </c>
      <c r="L68" s="472">
        <v>0</v>
      </c>
      <c r="M68" s="403">
        <v>0</v>
      </c>
    </row>
    <row r="69" spans="1:14" s="11" customFormat="1" ht="45">
      <c r="A69" s="536" t="s">
        <v>67</v>
      </c>
      <c r="B69" s="868"/>
      <c r="C69" s="591" t="s">
        <v>4</v>
      </c>
      <c r="D69" s="869"/>
      <c r="E69" s="592" t="s">
        <v>4</v>
      </c>
      <c r="F69" s="866"/>
      <c r="G69" s="593" t="s">
        <v>4</v>
      </c>
      <c r="H69" s="479"/>
      <c r="I69" s="416" t="s">
        <v>4</v>
      </c>
      <c r="J69" s="481"/>
      <c r="K69" s="417" t="s">
        <v>4</v>
      </c>
      <c r="L69" s="472"/>
      <c r="M69" s="418" t="s">
        <v>4</v>
      </c>
    </row>
    <row r="70" spans="1:14" s="11" customFormat="1" ht="44.25">
      <c r="A70" s="89" t="s">
        <v>68</v>
      </c>
      <c r="B70" s="461">
        <v>0</v>
      </c>
      <c r="C70" s="52">
        <v>0</v>
      </c>
      <c r="D70" s="477">
        <v>11592208</v>
      </c>
      <c r="E70" s="54">
        <v>1</v>
      </c>
      <c r="F70" s="480">
        <v>11592208</v>
      </c>
      <c r="G70" s="56">
        <v>5.3453777152868386E-2</v>
      </c>
      <c r="H70" s="461">
        <v>0</v>
      </c>
      <c r="I70" s="52">
        <v>0</v>
      </c>
      <c r="J70" s="477">
        <v>11000000</v>
      </c>
      <c r="K70" s="54">
        <v>1</v>
      </c>
      <c r="L70" s="480">
        <v>11000000</v>
      </c>
      <c r="M70" s="56">
        <v>5.6319077844935943E-2</v>
      </c>
    </row>
    <row r="71" spans="1:14" s="11" customFormat="1" ht="44.25">
      <c r="A71" s="528" t="s">
        <v>69</v>
      </c>
      <c r="B71" s="865">
        <v>0</v>
      </c>
      <c r="C71" s="563">
        <v>0</v>
      </c>
      <c r="D71" s="869">
        <v>19864360</v>
      </c>
      <c r="E71" s="579">
        <v>1</v>
      </c>
      <c r="F71" s="866">
        <v>19864360</v>
      </c>
      <c r="G71" s="581">
        <v>9.1598172904105296E-2</v>
      </c>
      <c r="H71" s="471">
        <v>0</v>
      </c>
      <c r="I71" s="369">
        <v>0</v>
      </c>
      <c r="J71" s="481">
        <v>18332810</v>
      </c>
      <c r="K71" s="401">
        <v>1</v>
      </c>
      <c r="L71" s="472">
        <v>18332810</v>
      </c>
      <c r="M71" s="403">
        <v>9.3862450318765472E-2</v>
      </c>
    </row>
    <row r="72" spans="1:14" s="85" customFormat="1" ht="45">
      <c r="A72" s="532" t="s">
        <v>70</v>
      </c>
      <c r="B72" s="886">
        <v>0</v>
      </c>
      <c r="C72" s="567">
        <v>0</v>
      </c>
      <c r="D72" s="887">
        <v>31456568</v>
      </c>
      <c r="E72" s="599">
        <v>1</v>
      </c>
      <c r="F72" s="882">
        <v>31456568</v>
      </c>
      <c r="G72" s="721">
        <v>0.14505195005697369</v>
      </c>
      <c r="H72" s="515">
        <v>0</v>
      </c>
      <c r="I72" s="372">
        <v>0</v>
      </c>
      <c r="J72" s="502">
        <v>29332810</v>
      </c>
      <c r="K72" s="425">
        <v>1</v>
      </c>
      <c r="L72" s="516">
        <v>29332810</v>
      </c>
      <c r="M72" s="424">
        <v>0.15018152816370142</v>
      </c>
    </row>
    <row r="73" spans="1:14" s="85" customFormat="1" ht="45">
      <c r="A73" s="532" t="s">
        <v>71</v>
      </c>
      <c r="B73" s="886">
        <v>0</v>
      </c>
      <c r="C73" s="599">
        <v>0</v>
      </c>
      <c r="D73" s="878">
        <v>0</v>
      </c>
      <c r="E73" s="599">
        <v>0</v>
      </c>
      <c r="F73" s="888">
        <v>0</v>
      </c>
      <c r="G73" s="598">
        <v>0</v>
      </c>
      <c r="H73" s="515">
        <v>0</v>
      </c>
      <c r="I73" s="425">
        <v>0</v>
      </c>
      <c r="J73" s="501">
        <v>0</v>
      </c>
      <c r="K73" s="425">
        <v>0</v>
      </c>
      <c r="L73" s="517">
        <v>0</v>
      </c>
      <c r="M73" s="424">
        <v>0</v>
      </c>
    </row>
    <row r="74" spans="1:14" s="85" customFormat="1" ht="45.75" thickBot="1">
      <c r="A74" s="537" t="s">
        <v>72</v>
      </c>
      <c r="B74" s="544">
        <v>125753651</v>
      </c>
      <c r="C74" s="623">
        <v>0.57987293160315834</v>
      </c>
      <c r="D74" s="544">
        <v>91110500</v>
      </c>
      <c r="E74" s="624">
        <v>0.42012706839684166</v>
      </c>
      <c r="F74" s="544">
        <v>216864151</v>
      </c>
      <c r="G74" s="625">
        <v>1</v>
      </c>
      <c r="H74" s="544">
        <v>119953721</v>
      </c>
      <c r="I74" s="538">
        <v>0.61415299552624802</v>
      </c>
      <c r="J74" s="544">
        <v>75361977</v>
      </c>
      <c r="K74" s="539">
        <v>0.38584700447375203</v>
      </c>
      <c r="L74" s="544">
        <v>195315698</v>
      </c>
      <c r="M74" s="540">
        <v>1</v>
      </c>
    </row>
    <row r="75" spans="1:14" s="11" customFormat="1" ht="45.75" thickTop="1" thickBot="1">
      <c r="A75" s="124"/>
      <c r="B75" s="460"/>
      <c r="C75" s="4"/>
      <c r="D75" s="460"/>
      <c r="E75" s="4"/>
      <c r="F75" s="460"/>
      <c r="G75" s="4"/>
      <c r="H75" s="460"/>
      <c r="I75" s="4"/>
      <c r="J75" s="460"/>
      <c r="K75" s="4"/>
      <c r="L75" s="460"/>
      <c r="M75" s="4"/>
    </row>
    <row r="76" spans="1:14" s="11" customFormat="1" ht="45">
      <c r="A76" s="347" t="s">
        <v>103</v>
      </c>
      <c r="B76" s="519"/>
      <c r="C76" s="349"/>
      <c r="D76" s="520"/>
      <c r="E76" s="349"/>
      <c r="F76" s="520"/>
      <c r="G76" s="351"/>
      <c r="H76" s="519"/>
      <c r="I76" s="349"/>
      <c r="J76" s="520"/>
      <c r="K76" s="349"/>
      <c r="L76" s="520"/>
      <c r="M76" s="351"/>
    </row>
    <row r="77" spans="1:14" s="11" customFormat="1" ht="44.25">
      <c r="A77" s="561" t="s">
        <v>104</v>
      </c>
      <c r="B77" s="562">
        <v>0</v>
      </c>
      <c r="C77" s="563">
        <v>0</v>
      </c>
      <c r="D77" s="564">
        <v>0</v>
      </c>
      <c r="E77" s="54">
        <v>0</v>
      </c>
      <c r="F77" s="564">
        <v>0</v>
      </c>
      <c r="G77" s="356">
        <v>0</v>
      </c>
      <c r="H77" s="562">
        <v>0</v>
      </c>
      <c r="I77" s="563">
        <v>0</v>
      </c>
      <c r="J77" s="564">
        <v>0</v>
      </c>
      <c r="K77" s="54">
        <v>0</v>
      </c>
      <c r="L77" s="564">
        <v>0</v>
      </c>
      <c r="M77" s="356">
        <v>0</v>
      </c>
    </row>
    <row r="78" spans="1:14" s="11" customFormat="1" ht="44.25">
      <c r="A78" s="561" t="s">
        <v>105</v>
      </c>
      <c r="B78" s="562">
        <v>0</v>
      </c>
      <c r="C78" s="563">
        <v>0</v>
      </c>
      <c r="D78" s="564">
        <v>0</v>
      </c>
      <c r="E78" s="54">
        <v>0</v>
      </c>
      <c r="F78" s="564">
        <v>0</v>
      </c>
      <c r="G78" s="356">
        <v>0</v>
      </c>
      <c r="H78" s="562">
        <v>0</v>
      </c>
      <c r="I78" s="563">
        <v>0</v>
      </c>
      <c r="J78" s="564">
        <v>0</v>
      </c>
      <c r="K78" s="54">
        <v>0</v>
      </c>
      <c r="L78" s="564">
        <v>0</v>
      </c>
      <c r="M78" s="356">
        <v>0</v>
      </c>
    </row>
    <row r="79" spans="1:14" s="11" customFormat="1" ht="44.25">
      <c r="A79" s="561" t="s">
        <v>106</v>
      </c>
      <c r="B79" s="562">
        <v>0</v>
      </c>
      <c r="C79" s="563">
        <v>0</v>
      </c>
      <c r="D79" s="564">
        <v>0</v>
      </c>
      <c r="E79" s="54">
        <v>0</v>
      </c>
      <c r="F79" s="564">
        <v>0</v>
      </c>
      <c r="G79" s="356">
        <v>0</v>
      </c>
      <c r="H79" s="562">
        <v>0</v>
      </c>
      <c r="I79" s="563">
        <v>0</v>
      </c>
      <c r="J79" s="564">
        <v>0</v>
      </c>
      <c r="K79" s="54">
        <v>0</v>
      </c>
      <c r="L79" s="564">
        <v>0</v>
      </c>
      <c r="M79" s="356">
        <v>0</v>
      </c>
    </row>
    <row r="80" spans="1:14" s="11" customFormat="1" ht="44.25">
      <c r="A80" s="561" t="s">
        <v>107</v>
      </c>
      <c r="B80" s="562">
        <v>0</v>
      </c>
      <c r="C80" s="563">
        <v>0</v>
      </c>
      <c r="D80" s="564">
        <v>0</v>
      </c>
      <c r="E80" s="54">
        <v>0</v>
      </c>
      <c r="F80" s="564">
        <v>0</v>
      </c>
      <c r="G80" s="356" t="e">
        <v>#REF!</v>
      </c>
      <c r="H80" s="562">
        <v>0</v>
      </c>
      <c r="I80" s="563">
        <v>0</v>
      </c>
      <c r="J80" s="564">
        <v>0</v>
      </c>
      <c r="K80" s="54">
        <v>0</v>
      </c>
      <c r="L80" s="564">
        <v>0</v>
      </c>
      <c r="M80" s="356" t="e">
        <v>#REF!</v>
      </c>
    </row>
    <row r="81" spans="1:13" s="11" customFormat="1" ht="44.25">
      <c r="A81" s="561" t="s">
        <v>108</v>
      </c>
      <c r="B81" s="562">
        <v>0</v>
      </c>
      <c r="C81" s="563">
        <v>0</v>
      </c>
      <c r="D81" s="564">
        <v>0</v>
      </c>
      <c r="E81" s="54">
        <v>0</v>
      </c>
      <c r="F81" s="564">
        <v>0</v>
      </c>
      <c r="G81" s="356" t="e">
        <v>#REF!</v>
      </c>
      <c r="H81" s="562">
        <v>0</v>
      </c>
      <c r="I81" s="563">
        <v>0</v>
      </c>
      <c r="J81" s="564">
        <v>0</v>
      </c>
      <c r="K81" s="54">
        <v>0</v>
      </c>
      <c r="L81" s="564">
        <v>0</v>
      </c>
      <c r="M81" s="356" t="e">
        <v>#REF!</v>
      </c>
    </row>
    <row r="82" spans="1:13" s="85" customFormat="1" ht="45">
      <c r="A82" s="565" t="s">
        <v>109</v>
      </c>
      <c r="B82" s="566">
        <v>0</v>
      </c>
      <c r="C82" s="567">
        <v>0</v>
      </c>
      <c r="D82" s="568">
        <v>0</v>
      </c>
      <c r="E82" s="127">
        <v>0</v>
      </c>
      <c r="F82" s="568">
        <v>0</v>
      </c>
      <c r="G82" s="366">
        <v>0</v>
      </c>
      <c r="H82" s="566">
        <v>0</v>
      </c>
      <c r="I82" s="567">
        <v>0</v>
      </c>
      <c r="J82" s="568">
        <v>0</v>
      </c>
      <c r="K82" s="127">
        <v>0</v>
      </c>
      <c r="L82" s="568">
        <v>0</v>
      </c>
      <c r="M82" s="366">
        <v>0</v>
      </c>
    </row>
    <row r="83" spans="1:13" s="11" customFormat="1" ht="45.75" thickBot="1">
      <c r="A83" s="358" t="s">
        <v>115</v>
      </c>
      <c r="B83" s="525">
        <v>121981617</v>
      </c>
      <c r="C83" s="569">
        <v>0.58088320153242179</v>
      </c>
      <c r="D83" s="526">
        <v>88011746</v>
      </c>
      <c r="E83" s="362">
        <v>0.41911679846757821</v>
      </c>
      <c r="F83" s="526">
        <v>209993363</v>
      </c>
      <c r="G83" s="363">
        <v>1</v>
      </c>
      <c r="H83" s="525">
        <v>119953721</v>
      </c>
      <c r="I83" s="569">
        <v>0.61415299552624802</v>
      </c>
      <c r="J83" s="526">
        <v>75361977</v>
      </c>
      <c r="K83" s="362">
        <v>0.38584700447375203</v>
      </c>
      <c r="L83" s="526">
        <v>195315698</v>
      </c>
      <c r="M83" s="363">
        <v>1</v>
      </c>
    </row>
    <row r="84" spans="1:13" s="11" customFormat="1" ht="45">
      <c r="A84" s="22" t="s">
        <v>134</v>
      </c>
      <c r="B84" s="462"/>
      <c r="C84" s="367"/>
      <c r="D84" s="462"/>
      <c r="E84" s="367"/>
      <c r="F84" s="462"/>
      <c r="G84" s="367"/>
      <c r="H84" s="462"/>
      <c r="I84" s="367"/>
      <c r="J84" s="462"/>
      <c r="K84" s="367"/>
      <c r="L84" s="462"/>
      <c r="M84" s="367"/>
    </row>
    <row r="85" spans="1:13" s="11" customFormat="1" ht="44.25">
      <c r="A85" s="4" t="s">
        <v>117</v>
      </c>
      <c r="B85" s="460"/>
      <c r="C85" s="4"/>
      <c r="D85" s="460"/>
      <c r="E85" s="4"/>
      <c r="F85" s="460"/>
      <c r="G85" s="4"/>
      <c r="H85" s="460"/>
      <c r="I85" s="4"/>
      <c r="J85" s="460"/>
      <c r="K85" s="4"/>
      <c r="L85" s="460"/>
      <c r="M85" s="4"/>
    </row>
    <row r="91" spans="1:13">
      <c r="E91" s="527"/>
    </row>
  </sheetData>
  <pageMargins left="0.28999999999999998" right="0.26" top="0.45" bottom="0.3" header="0.3" footer="0.3"/>
  <pageSetup scale="17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86"/>
  <sheetViews>
    <sheetView zoomScale="30" zoomScaleNormal="30" workbookViewId="0">
      <selection activeCell="I20" sqref="I20"/>
    </sheetView>
  </sheetViews>
  <sheetFormatPr defaultColWidth="12.42578125" defaultRowHeight="15"/>
  <cols>
    <col min="1" max="1" width="181" style="133" customWidth="1"/>
    <col min="2" max="2" width="53.85546875" style="527" customWidth="1"/>
    <col min="3" max="3" width="32.7109375" style="133" bestFit="1" customWidth="1"/>
    <col min="4" max="4" width="45.5703125" style="527" customWidth="1"/>
    <col min="5" max="5" width="32.7109375" style="133" bestFit="1" customWidth="1"/>
    <col min="6" max="6" width="45.5703125" style="527" customWidth="1"/>
    <col min="7" max="7" width="31.42578125" style="133" bestFit="1" customWidth="1"/>
    <col min="8" max="8" width="54.7109375" style="527" customWidth="1"/>
    <col min="9" max="9" width="32.7109375" style="133" bestFit="1" customWidth="1"/>
    <col min="10" max="10" width="45.5703125" style="527" customWidth="1"/>
    <col min="11" max="11" width="42.42578125" style="133" bestFit="1" customWidth="1"/>
    <col min="12" max="12" width="45.5703125" style="527" customWidth="1"/>
    <col min="13" max="13" width="33.7109375" style="133" customWidth="1"/>
    <col min="14" max="256" width="12.42578125" style="133"/>
    <col min="257" max="257" width="186.7109375" style="133" customWidth="1"/>
    <col min="258" max="258" width="56.42578125" style="133" customWidth="1"/>
    <col min="259" max="263" width="45.5703125" style="133" customWidth="1"/>
    <col min="264" max="264" width="54.7109375" style="133" customWidth="1"/>
    <col min="265" max="269" width="45.5703125" style="133" customWidth="1"/>
    <col min="270" max="512" width="12.42578125" style="133"/>
    <col min="513" max="513" width="186.7109375" style="133" customWidth="1"/>
    <col min="514" max="514" width="56.42578125" style="133" customWidth="1"/>
    <col min="515" max="519" width="45.5703125" style="133" customWidth="1"/>
    <col min="520" max="520" width="54.7109375" style="133" customWidth="1"/>
    <col min="521" max="525" width="45.5703125" style="133" customWidth="1"/>
    <col min="526" max="768" width="12.42578125" style="133"/>
    <col min="769" max="769" width="186.7109375" style="133" customWidth="1"/>
    <col min="770" max="770" width="56.42578125" style="133" customWidth="1"/>
    <col min="771" max="775" width="45.5703125" style="133" customWidth="1"/>
    <col min="776" max="776" width="54.7109375" style="133" customWidth="1"/>
    <col min="777" max="781" width="45.5703125" style="133" customWidth="1"/>
    <col min="782" max="1024" width="12.42578125" style="133"/>
    <col min="1025" max="1025" width="186.7109375" style="133" customWidth="1"/>
    <col min="1026" max="1026" width="56.42578125" style="133" customWidth="1"/>
    <col min="1027" max="1031" width="45.5703125" style="133" customWidth="1"/>
    <col min="1032" max="1032" width="54.7109375" style="133" customWidth="1"/>
    <col min="1033" max="1037" width="45.5703125" style="133" customWidth="1"/>
    <col min="1038" max="1280" width="12.42578125" style="133"/>
    <col min="1281" max="1281" width="186.7109375" style="133" customWidth="1"/>
    <col min="1282" max="1282" width="56.42578125" style="133" customWidth="1"/>
    <col min="1283" max="1287" width="45.5703125" style="133" customWidth="1"/>
    <col min="1288" max="1288" width="54.7109375" style="133" customWidth="1"/>
    <col min="1289" max="1293" width="45.5703125" style="133" customWidth="1"/>
    <col min="1294" max="1536" width="12.42578125" style="133"/>
    <col min="1537" max="1537" width="186.7109375" style="133" customWidth="1"/>
    <col min="1538" max="1538" width="56.42578125" style="133" customWidth="1"/>
    <col min="1539" max="1543" width="45.5703125" style="133" customWidth="1"/>
    <col min="1544" max="1544" width="54.7109375" style="133" customWidth="1"/>
    <col min="1545" max="1549" width="45.5703125" style="133" customWidth="1"/>
    <col min="1550" max="1792" width="12.42578125" style="133"/>
    <col min="1793" max="1793" width="186.7109375" style="133" customWidth="1"/>
    <col min="1794" max="1794" width="56.42578125" style="133" customWidth="1"/>
    <col min="1795" max="1799" width="45.5703125" style="133" customWidth="1"/>
    <col min="1800" max="1800" width="54.7109375" style="133" customWidth="1"/>
    <col min="1801" max="1805" width="45.5703125" style="133" customWidth="1"/>
    <col min="1806" max="2048" width="12.42578125" style="133"/>
    <col min="2049" max="2049" width="186.7109375" style="133" customWidth="1"/>
    <col min="2050" max="2050" width="56.42578125" style="133" customWidth="1"/>
    <col min="2051" max="2055" width="45.5703125" style="133" customWidth="1"/>
    <col min="2056" max="2056" width="54.7109375" style="133" customWidth="1"/>
    <col min="2057" max="2061" width="45.5703125" style="133" customWidth="1"/>
    <col min="2062" max="2304" width="12.42578125" style="133"/>
    <col min="2305" max="2305" width="186.7109375" style="133" customWidth="1"/>
    <col min="2306" max="2306" width="56.42578125" style="133" customWidth="1"/>
    <col min="2307" max="2311" width="45.5703125" style="133" customWidth="1"/>
    <col min="2312" max="2312" width="54.7109375" style="133" customWidth="1"/>
    <col min="2313" max="2317" width="45.5703125" style="133" customWidth="1"/>
    <col min="2318" max="2560" width="12.42578125" style="133"/>
    <col min="2561" max="2561" width="186.7109375" style="133" customWidth="1"/>
    <col min="2562" max="2562" width="56.42578125" style="133" customWidth="1"/>
    <col min="2563" max="2567" width="45.5703125" style="133" customWidth="1"/>
    <col min="2568" max="2568" width="54.7109375" style="133" customWidth="1"/>
    <col min="2569" max="2573" width="45.5703125" style="133" customWidth="1"/>
    <col min="2574" max="2816" width="12.42578125" style="133"/>
    <col min="2817" max="2817" width="186.7109375" style="133" customWidth="1"/>
    <col min="2818" max="2818" width="56.42578125" style="133" customWidth="1"/>
    <col min="2819" max="2823" width="45.5703125" style="133" customWidth="1"/>
    <col min="2824" max="2824" width="54.7109375" style="133" customWidth="1"/>
    <col min="2825" max="2829" width="45.5703125" style="133" customWidth="1"/>
    <col min="2830" max="3072" width="12.42578125" style="133"/>
    <col min="3073" max="3073" width="186.7109375" style="133" customWidth="1"/>
    <col min="3074" max="3074" width="56.42578125" style="133" customWidth="1"/>
    <col min="3075" max="3079" width="45.5703125" style="133" customWidth="1"/>
    <col min="3080" max="3080" width="54.7109375" style="133" customWidth="1"/>
    <col min="3081" max="3085" width="45.5703125" style="133" customWidth="1"/>
    <col min="3086" max="3328" width="12.42578125" style="133"/>
    <col min="3329" max="3329" width="186.7109375" style="133" customWidth="1"/>
    <col min="3330" max="3330" width="56.42578125" style="133" customWidth="1"/>
    <col min="3331" max="3335" width="45.5703125" style="133" customWidth="1"/>
    <col min="3336" max="3336" width="54.7109375" style="133" customWidth="1"/>
    <col min="3337" max="3341" width="45.5703125" style="133" customWidth="1"/>
    <col min="3342" max="3584" width="12.42578125" style="133"/>
    <col min="3585" max="3585" width="186.7109375" style="133" customWidth="1"/>
    <col min="3586" max="3586" width="56.42578125" style="133" customWidth="1"/>
    <col min="3587" max="3591" width="45.5703125" style="133" customWidth="1"/>
    <col min="3592" max="3592" width="54.7109375" style="133" customWidth="1"/>
    <col min="3593" max="3597" width="45.5703125" style="133" customWidth="1"/>
    <col min="3598" max="3840" width="12.42578125" style="133"/>
    <col min="3841" max="3841" width="186.7109375" style="133" customWidth="1"/>
    <col min="3842" max="3842" width="56.42578125" style="133" customWidth="1"/>
    <col min="3843" max="3847" width="45.5703125" style="133" customWidth="1"/>
    <col min="3848" max="3848" width="54.7109375" style="133" customWidth="1"/>
    <col min="3849" max="3853" width="45.5703125" style="133" customWidth="1"/>
    <col min="3854" max="4096" width="12.42578125" style="133"/>
    <col min="4097" max="4097" width="186.7109375" style="133" customWidth="1"/>
    <col min="4098" max="4098" width="56.42578125" style="133" customWidth="1"/>
    <col min="4099" max="4103" width="45.5703125" style="133" customWidth="1"/>
    <col min="4104" max="4104" width="54.7109375" style="133" customWidth="1"/>
    <col min="4105" max="4109" width="45.5703125" style="133" customWidth="1"/>
    <col min="4110" max="4352" width="12.42578125" style="133"/>
    <col min="4353" max="4353" width="186.7109375" style="133" customWidth="1"/>
    <col min="4354" max="4354" width="56.42578125" style="133" customWidth="1"/>
    <col min="4355" max="4359" width="45.5703125" style="133" customWidth="1"/>
    <col min="4360" max="4360" width="54.7109375" style="133" customWidth="1"/>
    <col min="4361" max="4365" width="45.5703125" style="133" customWidth="1"/>
    <col min="4366" max="4608" width="12.42578125" style="133"/>
    <col min="4609" max="4609" width="186.7109375" style="133" customWidth="1"/>
    <col min="4610" max="4610" width="56.42578125" style="133" customWidth="1"/>
    <col min="4611" max="4615" width="45.5703125" style="133" customWidth="1"/>
    <col min="4616" max="4616" width="54.7109375" style="133" customWidth="1"/>
    <col min="4617" max="4621" width="45.5703125" style="133" customWidth="1"/>
    <col min="4622" max="4864" width="12.42578125" style="133"/>
    <col min="4865" max="4865" width="186.7109375" style="133" customWidth="1"/>
    <col min="4866" max="4866" width="56.42578125" style="133" customWidth="1"/>
    <col min="4867" max="4871" width="45.5703125" style="133" customWidth="1"/>
    <col min="4872" max="4872" width="54.7109375" style="133" customWidth="1"/>
    <col min="4873" max="4877" width="45.5703125" style="133" customWidth="1"/>
    <col min="4878" max="5120" width="12.42578125" style="133"/>
    <col min="5121" max="5121" width="186.7109375" style="133" customWidth="1"/>
    <col min="5122" max="5122" width="56.42578125" style="133" customWidth="1"/>
    <col min="5123" max="5127" width="45.5703125" style="133" customWidth="1"/>
    <col min="5128" max="5128" width="54.7109375" style="133" customWidth="1"/>
    <col min="5129" max="5133" width="45.5703125" style="133" customWidth="1"/>
    <col min="5134" max="5376" width="12.42578125" style="133"/>
    <col min="5377" max="5377" width="186.7109375" style="133" customWidth="1"/>
    <col min="5378" max="5378" width="56.42578125" style="133" customWidth="1"/>
    <col min="5379" max="5383" width="45.5703125" style="133" customWidth="1"/>
    <col min="5384" max="5384" width="54.7109375" style="133" customWidth="1"/>
    <col min="5385" max="5389" width="45.5703125" style="133" customWidth="1"/>
    <col min="5390" max="5632" width="12.42578125" style="133"/>
    <col min="5633" max="5633" width="186.7109375" style="133" customWidth="1"/>
    <col min="5634" max="5634" width="56.42578125" style="133" customWidth="1"/>
    <col min="5635" max="5639" width="45.5703125" style="133" customWidth="1"/>
    <col min="5640" max="5640" width="54.7109375" style="133" customWidth="1"/>
    <col min="5641" max="5645" width="45.5703125" style="133" customWidth="1"/>
    <col min="5646" max="5888" width="12.42578125" style="133"/>
    <col min="5889" max="5889" width="186.7109375" style="133" customWidth="1"/>
    <col min="5890" max="5890" width="56.42578125" style="133" customWidth="1"/>
    <col min="5891" max="5895" width="45.5703125" style="133" customWidth="1"/>
    <col min="5896" max="5896" width="54.7109375" style="133" customWidth="1"/>
    <col min="5897" max="5901" width="45.5703125" style="133" customWidth="1"/>
    <col min="5902" max="6144" width="12.42578125" style="133"/>
    <col min="6145" max="6145" width="186.7109375" style="133" customWidth="1"/>
    <col min="6146" max="6146" width="56.42578125" style="133" customWidth="1"/>
    <col min="6147" max="6151" width="45.5703125" style="133" customWidth="1"/>
    <col min="6152" max="6152" width="54.7109375" style="133" customWidth="1"/>
    <col min="6153" max="6157" width="45.5703125" style="133" customWidth="1"/>
    <col min="6158" max="6400" width="12.42578125" style="133"/>
    <col min="6401" max="6401" width="186.7109375" style="133" customWidth="1"/>
    <col min="6402" max="6402" width="56.42578125" style="133" customWidth="1"/>
    <col min="6403" max="6407" width="45.5703125" style="133" customWidth="1"/>
    <col min="6408" max="6408" width="54.7109375" style="133" customWidth="1"/>
    <col min="6409" max="6413" width="45.5703125" style="133" customWidth="1"/>
    <col min="6414" max="6656" width="12.42578125" style="133"/>
    <col min="6657" max="6657" width="186.7109375" style="133" customWidth="1"/>
    <col min="6658" max="6658" width="56.42578125" style="133" customWidth="1"/>
    <col min="6659" max="6663" width="45.5703125" style="133" customWidth="1"/>
    <col min="6664" max="6664" width="54.7109375" style="133" customWidth="1"/>
    <col min="6665" max="6669" width="45.5703125" style="133" customWidth="1"/>
    <col min="6670" max="6912" width="12.42578125" style="133"/>
    <col min="6913" max="6913" width="186.7109375" style="133" customWidth="1"/>
    <col min="6914" max="6914" width="56.42578125" style="133" customWidth="1"/>
    <col min="6915" max="6919" width="45.5703125" style="133" customWidth="1"/>
    <col min="6920" max="6920" width="54.7109375" style="133" customWidth="1"/>
    <col min="6921" max="6925" width="45.5703125" style="133" customWidth="1"/>
    <col min="6926" max="7168" width="12.42578125" style="133"/>
    <col min="7169" max="7169" width="186.7109375" style="133" customWidth="1"/>
    <col min="7170" max="7170" width="56.42578125" style="133" customWidth="1"/>
    <col min="7171" max="7175" width="45.5703125" style="133" customWidth="1"/>
    <col min="7176" max="7176" width="54.7109375" style="133" customWidth="1"/>
    <col min="7177" max="7181" width="45.5703125" style="133" customWidth="1"/>
    <col min="7182" max="7424" width="12.42578125" style="133"/>
    <col min="7425" max="7425" width="186.7109375" style="133" customWidth="1"/>
    <col min="7426" max="7426" width="56.42578125" style="133" customWidth="1"/>
    <col min="7427" max="7431" width="45.5703125" style="133" customWidth="1"/>
    <col min="7432" max="7432" width="54.7109375" style="133" customWidth="1"/>
    <col min="7433" max="7437" width="45.5703125" style="133" customWidth="1"/>
    <col min="7438" max="7680" width="12.42578125" style="133"/>
    <col min="7681" max="7681" width="186.7109375" style="133" customWidth="1"/>
    <col min="7682" max="7682" width="56.42578125" style="133" customWidth="1"/>
    <col min="7683" max="7687" width="45.5703125" style="133" customWidth="1"/>
    <col min="7688" max="7688" width="54.7109375" style="133" customWidth="1"/>
    <col min="7689" max="7693" width="45.5703125" style="133" customWidth="1"/>
    <col min="7694" max="7936" width="12.42578125" style="133"/>
    <col min="7937" max="7937" width="186.7109375" style="133" customWidth="1"/>
    <col min="7938" max="7938" width="56.42578125" style="133" customWidth="1"/>
    <col min="7939" max="7943" width="45.5703125" style="133" customWidth="1"/>
    <col min="7944" max="7944" width="54.7109375" style="133" customWidth="1"/>
    <col min="7945" max="7949" width="45.5703125" style="133" customWidth="1"/>
    <col min="7950" max="8192" width="12.42578125" style="133"/>
    <col min="8193" max="8193" width="186.7109375" style="133" customWidth="1"/>
    <col min="8194" max="8194" width="56.42578125" style="133" customWidth="1"/>
    <col min="8195" max="8199" width="45.5703125" style="133" customWidth="1"/>
    <col min="8200" max="8200" width="54.7109375" style="133" customWidth="1"/>
    <col min="8201" max="8205" width="45.5703125" style="133" customWidth="1"/>
    <col min="8206" max="8448" width="12.42578125" style="133"/>
    <col min="8449" max="8449" width="186.7109375" style="133" customWidth="1"/>
    <col min="8450" max="8450" width="56.42578125" style="133" customWidth="1"/>
    <col min="8451" max="8455" width="45.5703125" style="133" customWidth="1"/>
    <col min="8456" max="8456" width="54.7109375" style="133" customWidth="1"/>
    <col min="8457" max="8461" width="45.5703125" style="133" customWidth="1"/>
    <col min="8462" max="8704" width="12.42578125" style="133"/>
    <col min="8705" max="8705" width="186.7109375" style="133" customWidth="1"/>
    <col min="8706" max="8706" width="56.42578125" style="133" customWidth="1"/>
    <col min="8707" max="8711" width="45.5703125" style="133" customWidth="1"/>
    <col min="8712" max="8712" width="54.7109375" style="133" customWidth="1"/>
    <col min="8713" max="8717" width="45.5703125" style="133" customWidth="1"/>
    <col min="8718" max="8960" width="12.42578125" style="133"/>
    <col min="8961" max="8961" width="186.7109375" style="133" customWidth="1"/>
    <col min="8962" max="8962" width="56.42578125" style="133" customWidth="1"/>
    <col min="8963" max="8967" width="45.5703125" style="133" customWidth="1"/>
    <col min="8968" max="8968" width="54.7109375" style="133" customWidth="1"/>
    <col min="8969" max="8973" width="45.5703125" style="133" customWidth="1"/>
    <col min="8974" max="9216" width="12.42578125" style="133"/>
    <col min="9217" max="9217" width="186.7109375" style="133" customWidth="1"/>
    <col min="9218" max="9218" width="56.42578125" style="133" customWidth="1"/>
    <col min="9219" max="9223" width="45.5703125" style="133" customWidth="1"/>
    <col min="9224" max="9224" width="54.7109375" style="133" customWidth="1"/>
    <col min="9225" max="9229" width="45.5703125" style="133" customWidth="1"/>
    <col min="9230" max="9472" width="12.42578125" style="133"/>
    <col min="9473" max="9473" width="186.7109375" style="133" customWidth="1"/>
    <col min="9474" max="9474" width="56.42578125" style="133" customWidth="1"/>
    <col min="9475" max="9479" width="45.5703125" style="133" customWidth="1"/>
    <col min="9480" max="9480" width="54.7109375" style="133" customWidth="1"/>
    <col min="9481" max="9485" width="45.5703125" style="133" customWidth="1"/>
    <col min="9486" max="9728" width="12.42578125" style="133"/>
    <col min="9729" max="9729" width="186.7109375" style="133" customWidth="1"/>
    <col min="9730" max="9730" width="56.42578125" style="133" customWidth="1"/>
    <col min="9731" max="9735" width="45.5703125" style="133" customWidth="1"/>
    <col min="9736" max="9736" width="54.7109375" style="133" customWidth="1"/>
    <col min="9737" max="9741" width="45.5703125" style="133" customWidth="1"/>
    <col min="9742" max="9984" width="12.42578125" style="133"/>
    <col min="9985" max="9985" width="186.7109375" style="133" customWidth="1"/>
    <col min="9986" max="9986" width="56.42578125" style="133" customWidth="1"/>
    <col min="9987" max="9991" width="45.5703125" style="133" customWidth="1"/>
    <col min="9992" max="9992" width="54.7109375" style="133" customWidth="1"/>
    <col min="9993" max="9997" width="45.5703125" style="133" customWidth="1"/>
    <col min="9998" max="10240" width="12.42578125" style="133"/>
    <col min="10241" max="10241" width="186.7109375" style="133" customWidth="1"/>
    <col min="10242" max="10242" width="56.42578125" style="133" customWidth="1"/>
    <col min="10243" max="10247" width="45.5703125" style="133" customWidth="1"/>
    <col min="10248" max="10248" width="54.7109375" style="133" customWidth="1"/>
    <col min="10249" max="10253" width="45.5703125" style="133" customWidth="1"/>
    <col min="10254" max="10496" width="12.42578125" style="133"/>
    <col min="10497" max="10497" width="186.7109375" style="133" customWidth="1"/>
    <col min="10498" max="10498" width="56.42578125" style="133" customWidth="1"/>
    <col min="10499" max="10503" width="45.5703125" style="133" customWidth="1"/>
    <col min="10504" max="10504" width="54.7109375" style="133" customWidth="1"/>
    <col min="10505" max="10509" width="45.5703125" style="133" customWidth="1"/>
    <col min="10510" max="10752" width="12.42578125" style="133"/>
    <col min="10753" max="10753" width="186.7109375" style="133" customWidth="1"/>
    <col min="10754" max="10754" width="56.42578125" style="133" customWidth="1"/>
    <col min="10755" max="10759" width="45.5703125" style="133" customWidth="1"/>
    <col min="10760" max="10760" width="54.7109375" style="133" customWidth="1"/>
    <col min="10761" max="10765" width="45.5703125" style="133" customWidth="1"/>
    <col min="10766" max="11008" width="12.42578125" style="133"/>
    <col min="11009" max="11009" width="186.7109375" style="133" customWidth="1"/>
    <col min="11010" max="11010" width="56.42578125" style="133" customWidth="1"/>
    <col min="11011" max="11015" width="45.5703125" style="133" customWidth="1"/>
    <col min="11016" max="11016" width="54.7109375" style="133" customWidth="1"/>
    <col min="11017" max="11021" width="45.5703125" style="133" customWidth="1"/>
    <col min="11022" max="11264" width="12.42578125" style="133"/>
    <col min="11265" max="11265" width="186.7109375" style="133" customWidth="1"/>
    <col min="11266" max="11266" width="56.42578125" style="133" customWidth="1"/>
    <col min="11267" max="11271" width="45.5703125" style="133" customWidth="1"/>
    <col min="11272" max="11272" width="54.7109375" style="133" customWidth="1"/>
    <col min="11273" max="11277" width="45.5703125" style="133" customWidth="1"/>
    <col min="11278" max="11520" width="12.42578125" style="133"/>
    <col min="11521" max="11521" width="186.7109375" style="133" customWidth="1"/>
    <col min="11522" max="11522" width="56.42578125" style="133" customWidth="1"/>
    <col min="11523" max="11527" width="45.5703125" style="133" customWidth="1"/>
    <col min="11528" max="11528" width="54.7109375" style="133" customWidth="1"/>
    <col min="11529" max="11533" width="45.5703125" style="133" customWidth="1"/>
    <col min="11534" max="11776" width="12.42578125" style="133"/>
    <col min="11777" max="11777" width="186.7109375" style="133" customWidth="1"/>
    <col min="11778" max="11778" width="56.42578125" style="133" customWidth="1"/>
    <col min="11779" max="11783" width="45.5703125" style="133" customWidth="1"/>
    <col min="11784" max="11784" width="54.7109375" style="133" customWidth="1"/>
    <col min="11785" max="11789" width="45.5703125" style="133" customWidth="1"/>
    <col min="11790" max="12032" width="12.42578125" style="133"/>
    <col min="12033" max="12033" width="186.7109375" style="133" customWidth="1"/>
    <col min="12034" max="12034" width="56.42578125" style="133" customWidth="1"/>
    <col min="12035" max="12039" width="45.5703125" style="133" customWidth="1"/>
    <col min="12040" max="12040" width="54.7109375" style="133" customWidth="1"/>
    <col min="12041" max="12045" width="45.5703125" style="133" customWidth="1"/>
    <col min="12046" max="12288" width="12.42578125" style="133"/>
    <col min="12289" max="12289" width="186.7109375" style="133" customWidth="1"/>
    <col min="12290" max="12290" width="56.42578125" style="133" customWidth="1"/>
    <col min="12291" max="12295" width="45.5703125" style="133" customWidth="1"/>
    <col min="12296" max="12296" width="54.7109375" style="133" customWidth="1"/>
    <col min="12297" max="12301" width="45.5703125" style="133" customWidth="1"/>
    <col min="12302" max="12544" width="12.42578125" style="133"/>
    <col min="12545" max="12545" width="186.7109375" style="133" customWidth="1"/>
    <col min="12546" max="12546" width="56.42578125" style="133" customWidth="1"/>
    <col min="12547" max="12551" width="45.5703125" style="133" customWidth="1"/>
    <col min="12552" max="12552" width="54.7109375" style="133" customWidth="1"/>
    <col min="12553" max="12557" width="45.5703125" style="133" customWidth="1"/>
    <col min="12558" max="12800" width="12.42578125" style="133"/>
    <col min="12801" max="12801" width="186.7109375" style="133" customWidth="1"/>
    <col min="12802" max="12802" width="56.42578125" style="133" customWidth="1"/>
    <col min="12803" max="12807" width="45.5703125" style="133" customWidth="1"/>
    <col min="12808" max="12808" width="54.7109375" style="133" customWidth="1"/>
    <col min="12809" max="12813" width="45.5703125" style="133" customWidth="1"/>
    <col min="12814" max="13056" width="12.42578125" style="133"/>
    <col min="13057" max="13057" width="186.7109375" style="133" customWidth="1"/>
    <col min="13058" max="13058" width="56.42578125" style="133" customWidth="1"/>
    <col min="13059" max="13063" width="45.5703125" style="133" customWidth="1"/>
    <col min="13064" max="13064" width="54.7109375" style="133" customWidth="1"/>
    <col min="13065" max="13069" width="45.5703125" style="133" customWidth="1"/>
    <col min="13070" max="13312" width="12.42578125" style="133"/>
    <col min="13313" max="13313" width="186.7109375" style="133" customWidth="1"/>
    <col min="13314" max="13314" width="56.42578125" style="133" customWidth="1"/>
    <col min="13315" max="13319" width="45.5703125" style="133" customWidth="1"/>
    <col min="13320" max="13320" width="54.7109375" style="133" customWidth="1"/>
    <col min="13321" max="13325" width="45.5703125" style="133" customWidth="1"/>
    <col min="13326" max="13568" width="12.42578125" style="133"/>
    <col min="13569" max="13569" width="186.7109375" style="133" customWidth="1"/>
    <col min="13570" max="13570" width="56.42578125" style="133" customWidth="1"/>
    <col min="13571" max="13575" width="45.5703125" style="133" customWidth="1"/>
    <col min="13576" max="13576" width="54.7109375" style="133" customWidth="1"/>
    <col min="13577" max="13581" width="45.5703125" style="133" customWidth="1"/>
    <col min="13582" max="13824" width="12.42578125" style="133"/>
    <col min="13825" max="13825" width="186.7109375" style="133" customWidth="1"/>
    <col min="13826" max="13826" width="56.42578125" style="133" customWidth="1"/>
    <col min="13827" max="13831" width="45.5703125" style="133" customWidth="1"/>
    <col min="13832" max="13832" width="54.7109375" style="133" customWidth="1"/>
    <col min="13833" max="13837" width="45.5703125" style="133" customWidth="1"/>
    <col min="13838" max="14080" width="12.42578125" style="133"/>
    <col min="14081" max="14081" width="186.7109375" style="133" customWidth="1"/>
    <col min="14082" max="14082" width="56.42578125" style="133" customWidth="1"/>
    <col min="14083" max="14087" width="45.5703125" style="133" customWidth="1"/>
    <col min="14088" max="14088" width="54.7109375" style="133" customWidth="1"/>
    <col min="14089" max="14093" width="45.5703125" style="133" customWidth="1"/>
    <col min="14094" max="14336" width="12.42578125" style="133"/>
    <col min="14337" max="14337" width="186.7109375" style="133" customWidth="1"/>
    <col min="14338" max="14338" width="56.42578125" style="133" customWidth="1"/>
    <col min="14339" max="14343" width="45.5703125" style="133" customWidth="1"/>
    <col min="14344" max="14344" width="54.7109375" style="133" customWidth="1"/>
    <col min="14345" max="14349" width="45.5703125" style="133" customWidth="1"/>
    <col min="14350" max="14592" width="12.42578125" style="133"/>
    <col min="14593" max="14593" width="186.7109375" style="133" customWidth="1"/>
    <col min="14594" max="14594" width="56.42578125" style="133" customWidth="1"/>
    <col min="14595" max="14599" width="45.5703125" style="133" customWidth="1"/>
    <col min="14600" max="14600" width="54.7109375" style="133" customWidth="1"/>
    <col min="14601" max="14605" width="45.5703125" style="133" customWidth="1"/>
    <col min="14606" max="14848" width="12.42578125" style="133"/>
    <col min="14849" max="14849" width="186.7109375" style="133" customWidth="1"/>
    <col min="14850" max="14850" width="56.42578125" style="133" customWidth="1"/>
    <col min="14851" max="14855" width="45.5703125" style="133" customWidth="1"/>
    <col min="14856" max="14856" width="54.7109375" style="133" customWidth="1"/>
    <col min="14857" max="14861" width="45.5703125" style="133" customWidth="1"/>
    <col min="14862" max="15104" width="12.42578125" style="133"/>
    <col min="15105" max="15105" width="186.7109375" style="133" customWidth="1"/>
    <col min="15106" max="15106" width="56.42578125" style="133" customWidth="1"/>
    <col min="15107" max="15111" width="45.5703125" style="133" customWidth="1"/>
    <col min="15112" max="15112" width="54.7109375" style="133" customWidth="1"/>
    <col min="15113" max="15117" width="45.5703125" style="133" customWidth="1"/>
    <col min="15118" max="15360" width="12.42578125" style="133"/>
    <col min="15361" max="15361" width="186.7109375" style="133" customWidth="1"/>
    <col min="15362" max="15362" width="56.42578125" style="133" customWidth="1"/>
    <col min="15363" max="15367" width="45.5703125" style="133" customWidth="1"/>
    <col min="15368" max="15368" width="54.7109375" style="133" customWidth="1"/>
    <col min="15369" max="15373" width="45.5703125" style="133" customWidth="1"/>
    <col min="15374" max="15616" width="12.42578125" style="133"/>
    <col min="15617" max="15617" width="186.7109375" style="133" customWidth="1"/>
    <col min="15618" max="15618" width="56.42578125" style="133" customWidth="1"/>
    <col min="15619" max="15623" width="45.5703125" style="133" customWidth="1"/>
    <col min="15624" max="15624" width="54.7109375" style="133" customWidth="1"/>
    <col min="15625" max="15629" width="45.5703125" style="133" customWidth="1"/>
    <col min="15630" max="15872" width="12.42578125" style="133"/>
    <col min="15873" max="15873" width="186.7109375" style="133" customWidth="1"/>
    <col min="15874" max="15874" width="56.42578125" style="133" customWidth="1"/>
    <col min="15875" max="15879" width="45.5703125" style="133" customWidth="1"/>
    <col min="15880" max="15880" width="54.7109375" style="133" customWidth="1"/>
    <col min="15881" max="15885" width="45.5703125" style="133" customWidth="1"/>
    <col min="15886" max="16128" width="12.42578125" style="133"/>
    <col min="16129" max="16129" width="186.7109375" style="133" customWidth="1"/>
    <col min="16130" max="16130" width="56.42578125" style="133" customWidth="1"/>
    <col min="16131" max="16135" width="45.5703125" style="133" customWidth="1"/>
    <col min="16136" max="16136" width="54.7109375" style="133" customWidth="1"/>
    <col min="16137" max="16141" width="45.5703125" style="133" customWidth="1"/>
    <col min="16142" max="16384" width="12.42578125" style="133"/>
  </cols>
  <sheetData>
    <row r="1" spans="1:17" s="11" customFormat="1" ht="45">
      <c r="A1" s="1" t="s">
        <v>0</v>
      </c>
      <c r="B1" s="460"/>
      <c r="C1" s="3"/>
      <c r="D1" s="460"/>
      <c r="E1" s="4"/>
      <c r="F1" s="461"/>
      <c r="G1" s="4"/>
      <c r="H1" s="461"/>
      <c r="I1" s="6"/>
      <c r="J1" s="462" t="s">
        <v>1</v>
      </c>
      <c r="K1" s="8" t="s">
        <v>121</v>
      </c>
      <c r="L1" s="463"/>
      <c r="M1" s="8"/>
      <c r="N1" s="10"/>
      <c r="O1" s="10"/>
      <c r="P1" s="10"/>
      <c r="Q1" s="10"/>
    </row>
    <row r="2" spans="1:17" s="11" customFormat="1" ht="45">
      <c r="A2" s="1" t="s">
        <v>2</v>
      </c>
      <c r="B2" s="460"/>
      <c r="C2" s="3"/>
      <c r="D2" s="460"/>
      <c r="E2" s="3"/>
      <c r="F2" s="460"/>
      <c r="G2" s="3"/>
      <c r="H2" s="460"/>
      <c r="I2" s="3"/>
      <c r="J2" s="460"/>
      <c r="K2" s="3"/>
      <c r="L2" s="460"/>
      <c r="M2" s="4"/>
    </row>
    <row r="3" spans="1:17" s="11" customFormat="1" ht="45.75" thickBot="1">
      <c r="A3" s="375" t="s">
        <v>3</v>
      </c>
      <c r="B3" s="461"/>
      <c r="C3" s="6"/>
      <c r="D3" s="461"/>
      <c r="E3" s="6"/>
      <c r="F3" s="461"/>
      <c r="G3" s="6"/>
      <c r="H3" s="461"/>
      <c r="I3" s="6"/>
      <c r="J3" s="461"/>
      <c r="K3" s="6"/>
      <c r="L3" s="461"/>
      <c r="M3" s="22"/>
      <c r="N3" s="16"/>
      <c r="O3" s="16"/>
      <c r="P3" s="16"/>
      <c r="Q3" s="16"/>
    </row>
    <row r="4" spans="1:17" s="11" customFormat="1" ht="45" thickTop="1">
      <c r="A4" s="376"/>
      <c r="B4" s="18"/>
      <c r="C4" s="19"/>
      <c r="D4" s="18"/>
      <c r="E4" s="19"/>
      <c r="F4" s="18"/>
      <c r="G4" s="20"/>
      <c r="H4" s="464" t="s">
        <v>4</v>
      </c>
      <c r="I4" s="378"/>
      <c r="J4" s="464"/>
      <c r="K4" s="378"/>
      <c r="L4" s="464"/>
      <c r="M4" s="380"/>
    </row>
    <row r="5" spans="1:17" s="11" customFormat="1" ht="44.25">
      <c r="A5" s="381"/>
      <c r="B5" s="5"/>
      <c r="C5" s="22"/>
      <c r="D5" s="5"/>
      <c r="E5" s="22"/>
      <c r="F5" s="5"/>
      <c r="G5" s="23"/>
      <c r="H5" s="461"/>
      <c r="I5" s="22"/>
      <c r="J5" s="461"/>
      <c r="K5" s="22"/>
      <c r="L5" s="461"/>
      <c r="M5" s="382"/>
    </row>
    <row r="6" spans="1:17" s="11" customFormat="1" ht="45">
      <c r="A6" s="383"/>
      <c r="B6" s="25" t="s">
        <v>148</v>
      </c>
      <c r="C6" s="26"/>
      <c r="D6" s="27"/>
      <c r="E6" s="26"/>
      <c r="F6" s="27"/>
      <c r="G6" s="28"/>
      <c r="H6" s="465" t="s">
        <v>5</v>
      </c>
      <c r="I6" s="26"/>
      <c r="J6" s="466"/>
      <c r="K6" s="26"/>
      <c r="L6" s="466"/>
      <c r="M6" s="384" t="s">
        <v>4</v>
      </c>
    </row>
    <row r="7" spans="1:17" s="11" customFormat="1" ht="44.25">
      <c r="A7" s="381" t="s">
        <v>4</v>
      </c>
      <c r="B7" s="5" t="s">
        <v>4</v>
      </c>
      <c r="C7" s="22"/>
      <c r="D7" s="5" t="s">
        <v>4</v>
      </c>
      <c r="E7" s="22"/>
      <c r="F7" s="5" t="s">
        <v>4</v>
      </c>
      <c r="G7" s="23"/>
      <c r="H7" s="461" t="s">
        <v>4</v>
      </c>
      <c r="I7" s="22"/>
      <c r="J7" s="461" t="s">
        <v>4</v>
      </c>
      <c r="K7" s="22"/>
      <c r="L7" s="461" t="s">
        <v>4</v>
      </c>
      <c r="M7" s="382"/>
    </row>
    <row r="8" spans="1:17" s="11" customFormat="1" ht="44.25">
      <c r="A8" s="381" t="s">
        <v>4</v>
      </c>
      <c r="B8" s="5" t="s">
        <v>4</v>
      </c>
      <c r="C8" s="22"/>
      <c r="D8" s="5" t="s">
        <v>4</v>
      </c>
      <c r="E8" s="22"/>
      <c r="F8" s="5" t="s">
        <v>4</v>
      </c>
      <c r="G8" s="23"/>
      <c r="H8" s="461" t="s">
        <v>4</v>
      </c>
      <c r="I8" s="22"/>
      <c r="J8" s="461" t="s">
        <v>4</v>
      </c>
      <c r="K8" s="22"/>
      <c r="L8" s="461" t="s">
        <v>4</v>
      </c>
      <c r="M8" s="382"/>
    </row>
    <row r="9" spans="1:17" s="11" customFormat="1" ht="45">
      <c r="A9" s="385" t="s">
        <v>4</v>
      </c>
      <c r="B9" s="570" t="s">
        <v>4</v>
      </c>
      <c r="C9" s="571" t="s">
        <v>6</v>
      </c>
      <c r="D9" s="572" t="s">
        <v>4</v>
      </c>
      <c r="E9" s="571" t="s">
        <v>6</v>
      </c>
      <c r="F9" s="572" t="s">
        <v>4</v>
      </c>
      <c r="G9" s="573" t="s">
        <v>6</v>
      </c>
      <c r="H9" s="467" t="s">
        <v>4</v>
      </c>
      <c r="I9" s="387" t="s">
        <v>6</v>
      </c>
      <c r="J9" s="468" t="s">
        <v>4</v>
      </c>
      <c r="K9" s="387" t="s">
        <v>6</v>
      </c>
      <c r="L9" s="468" t="s">
        <v>4</v>
      </c>
      <c r="M9" s="390" t="s">
        <v>6</v>
      </c>
      <c r="N9" s="35"/>
    </row>
    <row r="10" spans="1:17" s="11" customFormat="1" ht="45">
      <c r="A10" s="391" t="s">
        <v>7</v>
      </c>
      <c r="B10" s="37" t="s">
        <v>8</v>
      </c>
      <c r="C10" s="38" t="s">
        <v>9</v>
      </c>
      <c r="D10" s="39" t="s">
        <v>10</v>
      </c>
      <c r="E10" s="38" t="s">
        <v>9</v>
      </c>
      <c r="F10" s="39" t="s">
        <v>9</v>
      </c>
      <c r="G10" s="40" t="s">
        <v>9</v>
      </c>
      <c r="H10" s="469" t="s">
        <v>8</v>
      </c>
      <c r="I10" s="38" t="s">
        <v>9</v>
      </c>
      <c r="J10" s="470" t="s">
        <v>10</v>
      </c>
      <c r="K10" s="38" t="s">
        <v>9</v>
      </c>
      <c r="L10" s="470" t="s">
        <v>9</v>
      </c>
      <c r="M10" s="392" t="s">
        <v>9</v>
      </c>
      <c r="N10" s="35"/>
    </row>
    <row r="11" spans="1:17" s="11" customFormat="1" ht="44.25">
      <c r="A11" s="393" t="s">
        <v>11</v>
      </c>
      <c r="B11" s="575" t="s">
        <v>4</v>
      </c>
      <c r="C11" s="576"/>
      <c r="D11" s="577" t="s">
        <v>4</v>
      </c>
      <c r="E11" s="576"/>
      <c r="F11" s="577" t="s">
        <v>4</v>
      </c>
      <c r="G11" s="578"/>
      <c r="H11" s="471" t="s">
        <v>4</v>
      </c>
      <c r="I11" s="395"/>
      <c r="J11" s="472" t="s">
        <v>4</v>
      </c>
      <c r="K11" s="395"/>
      <c r="L11" s="472" t="s">
        <v>4</v>
      </c>
      <c r="M11" s="398" t="s">
        <v>11</v>
      </c>
      <c r="N11" s="35"/>
    </row>
    <row r="12" spans="1:17" s="11" customFormat="1" ht="45">
      <c r="A12" s="383" t="s">
        <v>12</v>
      </c>
      <c r="B12" s="46" t="s">
        <v>4</v>
      </c>
      <c r="C12" s="47" t="s">
        <v>4</v>
      </c>
      <c r="D12" s="48"/>
      <c r="E12" s="49"/>
      <c r="F12" s="48"/>
      <c r="G12" s="50"/>
      <c r="H12" s="473"/>
      <c r="I12" s="49"/>
      <c r="J12" s="474"/>
      <c r="K12" s="49"/>
      <c r="L12" s="474"/>
      <c r="M12" s="399"/>
      <c r="N12" s="35"/>
    </row>
    <row r="13" spans="1:17" s="10" customFormat="1" ht="44.25">
      <c r="A13" s="400" t="s">
        <v>13</v>
      </c>
      <c r="B13" s="9">
        <v>6158180</v>
      </c>
      <c r="C13" s="52">
        <v>1</v>
      </c>
      <c r="D13" s="53">
        <v>0</v>
      </c>
      <c r="E13" s="54">
        <v>0</v>
      </c>
      <c r="F13" s="55">
        <v>6158180</v>
      </c>
      <c r="G13" s="56">
        <v>0.24282173797477055</v>
      </c>
      <c r="H13" s="463">
        <v>6001054</v>
      </c>
      <c r="I13" s="52">
        <v>1</v>
      </c>
      <c r="J13" s="475">
        <v>0</v>
      </c>
      <c r="K13" s="54">
        <v>0</v>
      </c>
      <c r="L13" s="476">
        <v>6001054</v>
      </c>
      <c r="M13" s="356">
        <v>0.24844732171353334</v>
      </c>
      <c r="N13" s="57"/>
    </row>
    <row r="14" spans="1:17" s="11" customFormat="1" ht="44.25">
      <c r="A14" s="381" t="s">
        <v>14</v>
      </c>
      <c r="B14" s="5">
        <v>0</v>
      </c>
      <c r="C14" s="563">
        <v>0</v>
      </c>
      <c r="D14" s="59">
        <v>0</v>
      </c>
      <c r="E14" s="579">
        <v>0</v>
      </c>
      <c r="F14" s="61">
        <v>0</v>
      </c>
      <c r="G14" s="581">
        <v>0</v>
      </c>
      <c r="H14" s="461">
        <v>0</v>
      </c>
      <c r="I14" s="369">
        <v>0</v>
      </c>
      <c r="J14" s="477">
        <v>0</v>
      </c>
      <c r="K14" s="401">
        <v>0</v>
      </c>
      <c r="L14" s="478">
        <v>0</v>
      </c>
      <c r="M14" s="404">
        <v>0</v>
      </c>
      <c r="N14" s="35"/>
    </row>
    <row r="15" spans="1:17" s="11" customFormat="1" ht="44.25">
      <c r="A15" s="393" t="s">
        <v>15</v>
      </c>
      <c r="B15" s="582">
        <v>252314</v>
      </c>
      <c r="C15" s="632">
        <v>1</v>
      </c>
      <c r="D15" s="587">
        <v>0</v>
      </c>
      <c r="E15" s="584">
        <v>0</v>
      </c>
      <c r="F15" s="48">
        <v>252314</v>
      </c>
      <c r="G15" s="585">
        <v>1</v>
      </c>
      <c r="H15" s="479">
        <v>251562</v>
      </c>
      <c r="I15" s="406">
        <v>1</v>
      </c>
      <c r="J15" s="471">
        <v>0</v>
      </c>
      <c r="K15" s="407">
        <v>0</v>
      </c>
      <c r="L15" s="474">
        <v>251562</v>
      </c>
      <c r="M15" s="409">
        <v>1.0414821320538004E-2</v>
      </c>
      <c r="N15" s="35"/>
    </row>
    <row r="16" spans="1:17" s="11" customFormat="1" ht="44.25">
      <c r="A16" s="410" t="s">
        <v>16</v>
      </c>
      <c r="B16" s="5">
        <v>3630</v>
      </c>
      <c r="C16" s="52">
        <v>1</v>
      </c>
      <c r="D16" s="59">
        <v>0</v>
      </c>
      <c r="E16" s="54">
        <v>0</v>
      </c>
      <c r="F16" s="69">
        <v>3630</v>
      </c>
      <c r="G16" s="56">
        <v>1.4313367080020674E-4</v>
      </c>
      <c r="H16" s="461">
        <v>0</v>
      </c>
      <c r="I16" s="52">
        <v>0</v>
      </c>
      <c r="J16" s="477">
        <v>0</v>
      </c>
      <c r="K16" s="54">
        <v>0</v>
      </c>
      <c r="L16" s="480">
        <v>0</v>
      </c>
      <c r="M16" s="356">
        <v>0</v>
      </c>
      <c r="N16" s="35"/>
    </row>
    <row r="17" spans="1:14" s="11" customFormat="1" ht="44.25">
      <c r="A17" s="411" t="s">
        <v>17</v>
      </c>
      <c r="B17" s="575">
        <v>248684</v>
      </c>
      <c r="C17" s="563">
        <v>1</v>
      </c>
      <c r="D17" s="587">
        <v>0</v>
      </c>
      <c r="E17" s="579">
        <v>0</v>
      </c>
      <c r="F17" s="577">
        <v>248684</v>
      </c>
      <c r="G17" s="581">
        <v>9.8057999419500306E-3</v>
      </c>
      <c r="H17" s="471">
        <v>251562</v>
      </c>
      <c r="I17" s="369">
        <v>1</v>
      </c>
      <c r="J17" s="481">
        <v>0</v>
      </c>
      <c r="K17" s="401">
        <v>0</v>
      </c>
      <c r="L17" s="472">
        <v>251562</v>
      </c>
      <c r="M17" s="404">
        <v>1.0414821320538004E-2</v>
      </c>
      <c r="N17" s="35"/>
    </row>
    <row r="18" spans="1:14" s="11" customFormat="1" ht="44.25">
      <c r="A18" s="411" t="s">
        <v>18</v>
      </c>
      <c r="B18" s="575">
        <v>0</v>
      </c>
      <c r="C18" s="563">
        <v>0</v>
      </c>
      <c r="D18" s="587">
        <v>0</v>
      </c>
      <c r="E18" s="579">
        <v>0</v>
      </c>
      <c r="F18" s="577">
        <v>0</v>
      </c>
      <c r="G18" s="581">
        <v>0</v>
      </c>
      <c r="H18" s="471">
        <v>0</v>
      </c>
      <c r="I18" s="369">
        <v>0</v>
      </c>
      <c r="J18" s="481">
        <v>0</v>
      </c>
      <c r="K18" s="401">
        <v>0</v>
      </c>
      <c r="L18" s="472">
        <v>0</v>
      </c>
      <c r="M18" s="404">
        <v>0</v>
      </c>
      <c r="N18" s="35"/>
    </row>
    <row r="19" spans="1:14" s="11" customFormat="1" ht="44.25">
      <c r="A19" s="411" t="s">
        <v>19</v>
      </c>
      <c r="B19" s="575">
        <v>0</v>
      </c>
      <c r="C19" s="563">
        <v>0</v>
      </c>
      <c r="D19" s="587">
        <v>0</v>
      </c>
      <c r="E19" s="579">
        <v>0</v>
      </c>
      <c r="F19" s="577">
        <v>0</v>
      </c>
      <c r="G19" s="581">
        <v>0</v>
      </c>
      <c r="H19" s="471">
        <v>0</v>
      </c>
      <c r="I19" s="369">
        <v>0</v>
      </c>
      <c r="J19" s="481">
        <v>0</v>
      </c>
      <c r="K19" s="401">
        <v>0</v>
      </c>
      <c r="L19" s="472">
        <v>0</v>
      </c>
      <c r="M19" s="404">
        <v>0</v>
      </c>
      <c r="N19" s="35"/>
    </row>
    <row r="20" spans="1:14" s="11" customFormat="1" ht="44.25">
      <c r="A20" s="411" t="s">
        <v>20</v>
      </c>
      <c r="B20" s="575">
        <v>0</v>
      </c>
      <c r="C20" s="563">
        <v>0</v>
      </c>
      <c r="D20" s="587">
        <v>0</v>
      </c>
      <c r="E20" s="579">
        <v>0</v>
      </c>
      <c r="F20" s="577">
        <v>0</v>
      </c>
      <c r="G20" s="581">
        <v>0</v>
      </c>
      <c r="H20" s="471">
        <v>0</v>
      </c>
      <c r="I20" s="369">
        <v>0</v>
      </c>
      <c r="J20" s="481">
        <v>0</v>
      </c>
      <c r="K20" s="401">
        <v>0</v>
      </c>
      <c r="L20" s="472">
        <v>0</v>
      </c>
      <c r="M20" s="404">
        <v>0</v>
      </c>
      <c r="N20" s="35"/>
    </row>
    <row r="21" spans="1:14" s="11" customFormat="1" ht="44.25">
      <c r="A21" s="411" t="s">
        <v>21</v>
      </c>
      <c r="B21" s="575">
        <v>0</v>
      </c>
      <c r="C21" s="563">
        <v>0</v>
      </c>
      <c r="D21" s="587">
        <v>0</v>
      </c>
      <c r="E21" s="579">
        <v>0</v>
      </c>
      <c r="F21" s="577">
        <v>0</v>
      </c>
      <c r="G21" s="581">
        <v>0</v>
      </c>
      <c r="H21" s="471">
        <v>0</v>
      </c>
      <c r="I21" s="369">
        <v>0</v>
      </c>
      <c r="J21" s="481">
        <v>0</v>
      </c>
      <c r="K21" s="401">
        <v>0</v>
      </c>
      <c r="L21" s="472">
        <v>0</v>
      </c>
      <c r="M21" s="404">
        <v>0</v>
      </c>
      <c r="N21" s="35"/>
    </row>
    <row r="22" spans="1:14" s="11" customFormat="1" ht="44.25">
      <c r="A22" s="411" t="s">
        <v>22</v>
      </c>
      <c r="B22" s="575">
        <v>0</v>
      </c>
      <c r="C22" s="563">
        <v>0</v>
      </c>
      <c r="D22" s="587">
        <v>0</v>
      </c>
      <c r="E22" s="579">
        <v>0</v>
      </c>
      <c r="F22" s="577">
        <v>0</v>
      </c>
      <c r="G22" s="581">
        <v>0</v>
      </c>
      <c r="H22" s="471">
        <v>0</v>
      </c>
      <c r="I22" s="369">
        <v>0</v>
      </c>
      <c r="J22" s="481">
        <v>0</v>
      </c>
      <c r="K22" s="401">
        <v>0</v>
      </c>
      <c r="L22" s="472">
        <v>0</v>
      </c>
      <c r="M22" s="404">
        <v>0</v>
      </c>
      <c r="N22" s="35"/>
    </row>
    <row r="23" spans="1:14" s="11" customFormat="1" ht="44.25">
      <c r="A23" s="411" t="s">
        <v>23</v>
      </c>
      <c r="B23" s="575">
        <v>0</v>
      </c>
      <c r="C23" s="563">
        <v>0</v>
      </c>
      <c r="D23" s="587">
        <v>0</v>
      </c>
      <c r="E23" s="579">
        <v>0</v>
      </c>
      <c r="F23" s="577">
        <v>0</v>
      </c>
      <c r="G23" s="581">
        <v>0</v>
      </c>
      <c r="H23" s="471">
        <v>0</v>
      </c>
      <c r="I23" s="369">
        <v>0</v>
      </c>
      <c r="J23" s="481">
        <v>0</v>
      </c>
      <c r="K23" s="401">
        <v>0</v>
      </c>
      <c r="L23" s="472">
        <v>0</v>
      </c>
      <c r="M23" s="404">
        <v>0</v>
      </c>
      <c r="N23" s="35"/>
    </row>
    <row r="24" spans="1:14" s="11" customFormat="1" ht="44.25">
      <c r="A24" s="411" t="s">
        <v>24</v>
      </c>
      <c r="B24" s="575">
        <v>0</v>
      </c>
      <c r="C24" s="563">
        <v>0</v>
      </c>
      <c r="D24" s="587">
        <v>0</v>
      </c>
      <c r="E24" s="579">
        <v>0</v>
      </c>
      <c r="F24" s="577">
        <v>0</v>
      </c>
      <c r="G24" s="581">
        <v>0</v>
      </c>
      <c r="H24" s="471">
        <v>0</v>
      </c>
      <c r="I24" s="369">
        <v>0</v>
      </c>
      <c r="J24" s="481">
        <v>0</v>
      </c>
      <c r="K24" s="401">
        <v>0</v>
      </c>
      <c r="L24" s="472">
        <v>0</v>
      </c>
      <c r="M24" s="404">
        <v>0</v>
      </c>
      <c r="N24" s="35"/>
    </row>
    <row r="25" spans="1:14" s="11" customFormat="1" ht="44.25">
      <c r="A25" s="411" t="s">
        <v>25</v>
      </c>
      <c r="B25" s="575">
        <v>0</v>
      </c>
      <c r="C25" s="563">
        <v>0</v>
      </c>
      <c r="D25" s="587">
        <v>0</v>
      </c>
      <c r="E25" s="579">
        <v>0</v>
      </c>
      <c r="F25" s="577">
        <v>0</v>
      </c>
      <c r="G25" s="581">
        <v>0</v>
      </c>
      <c r="H25" s="471">
        <v>0</v>
      </c>
      <c r="I25" s="369">
        <v>0</v>
      </c>
      <c r="J25" s="481">
        <v>0</v>
      </c>
      <c r="K25" s="401">
        <v>0</v>
      </c>
      <c r="L25" s="472">
        <v>0</v>
      </c>
      <c r="M25" s="404">
        <v>0</v>
      </c>
      <c r="N25" s="35"/>
    </row>
    <row r="26" spans="1:14" s="11" customFormat="1" ht="44.25">
      <c r="A26" s="411" t="s">
        <v>26</v>
      </c>
      <c r="B26" s="575">
        <v>0</v>
      </c>
      <c r="C26" s="563">
        <v>0</v>
      </c>
      <c r="D26" s="587">
        <v>0</v>
      </c>
      <c r="E26" s="579">
        <v>0</v>
      </c>
      <c r="F26" s="577">
        <v>0</v>
      </c>
      <c r="G26" s="581">
        <v>0</v>
      </c>
      <c r="H26" s="471">
        <v>0</v>
      </c>
      <c r="I26" s="369">
        <v>0</v>
      </c>
      <c r="J26" s="481">
        <v>0</v>
      </c>
      <c r="K26" s="401">
        <v>0</v>
      </c>
      <c r="L26" s="472">
        <v>0</v>
      </c>
      <c r="M26" s="404">
        <v>0</v>
      </c>
      <c r="N26" s="35"/>
    </row>
    <row r="27" spans="1:14" s="11" customFormat="1" ht="44.25">
      <c r="A27" s="411" t="s">
        <v>27</v>
      </c>
      <c r="B27" s="575">
        <v>0</v>
      </c>
      <c r="C27" s="563">
        <v>0</v>
      </c>
      <c r="D27" s="587">
        <v>0</v>
      </c>
      <c r="E27" s="579">
        <v>0</v>
      </c>
      <c r="F27" s="577">
        <v>0</v>
      </c>
      <c r="G27" s="581">
        <v>0</v>
      </c>
      <c r="H27" s="471">
        <v>0</v>
      </c>
      <c r="I27" s="369">
        <v>0</v>
      </c>
      <c r="J27" s="481">
        <v>0</v>
      </c>
      <c r="K27" s="401">
        <v>0</v>
      </c>
      <c r="L27" s="472">
        <v>0</v>
      </c>
      <c r="M27" s="404">
        <v>0</v>
      </c>
      <c r="N27" s="35"/>
    </row>
    <row r="28" spans="1:14" s="11" customFormat="1" ht="44.25">
      <c r="A28" s="413" t="s">
        <v>28</v>
      </c>
      <c r="B28" s="575">
        <v>0</v>
      </c>
      <c r="C28" s="563">
        <v>0</v>
      </c>
      <c r="D28" s="587">
        <v>0</v>
      </c>
      <c r="E28" s="579">
        <v>0</v>
      </c>
      <c r="F28" s="577">
        <v>0</v>
      </c>
      <c r="G28" s="581">
        <v>0</v>
      </c>
      <c r="H28" s="471">
        <v>0</v>
      </c>
      <c r="I28" s="369">
        <v>0</v>
      </c>
      <c r="J28" s="481">
        <v>0</v>
      </c>
      <c r="K28" s="401">
        <v>0</v>
      </c>
      <c r="L28" s="472">
        <v>0</v>
      </c>
      <c r="M28" s="404">
        <v>0</v>
      </c>
      <c r="N28" s="35"/>
    </row>
    <row r="29" spans="1:14" s="11" customFormat="1" ht="44.25">
      <c r="A29" s="413" t="s">
        <v>29</v>
      </c>
      <c r="B29" s="575">
        <v>0</v>
      </c>
      <c r="C29" s="563">
        <v>0</v>
      </c>
      <c r="D29" s="587">
        <v>0</v>
      </c>
      <c r="E29" s="579">
        <v>0</v>
      </c>
      <c r="F29" s="577">
        <v>0</v>
      </c>
      <c r="G29" s="581">
        <v>0</v>
      </c>
      <c r="H29" s="471">
        <v>0</v>
      </c>
      <c r="I29" s="369">
        <v>0</v>
      </c>
      <c r="J29" s="481">
        <v>0</v>
      </c>
      <c r="K29" s="401">
        <v>0</v>
      </c>
      <c r="L29" s="472">
        <v>0</v>
      </c>
      <c r="M29" s="404">
        <v>0</v>
      </c>
      <c r="N29" s="35"/>
    </row>
    <row r="30" spans="1:14" s="11" customFormat="1" ht="44.25">
      <c r="A30" s="413" t="s">
        <v>30</v>
      </c>
      <c r="B30" s="575">
        <v>0</v>
      </c>
      <c r="C30" s="563">
        <v>0</v>
      </c>
      <c r="D30" s="587">
        <v>0</v>
      </c>
      <c r="E30" s="579">
        <v>0</v>
      </c>
      <c r="F30" s="577">
        <v>0</v>
      </c>
      <c r="G30" s="581">
        <v>0</v>
      </c>
      <c r="H30" s="471">
        <v>0</v>
      </c>
      <c r="I30" s="369">
        <v>0</v>
      </c>
      <c r="J30" s="481">
        <v>0</v>
      </c>
      <c r="K30" s="401">
        <v>0</v>
      </c>
      <c r="L30" s="472">
        <v>0</v>
      </c>
      <c r="M30" s="404">
        <v>0</v>
      </c>
      <c r="N30" s="35"/>
    </row>
    <row r="31" spans="1:14" s="11" customFormat="1" ht="44.25">
      <c r="A31" s="413" t="s">
        <v>31</v>
      </c>
      <c r="B31" s="575">
        <v>0</v>
      </c>
      <c r="C31" s="563">
        <v>0</v>
      </c>
      <c r="D31" s="587">
        <v>0</v>
      </c>
      <c r="E31" s="579">
        <v>0</v>
      </c>
      <c r="F31" s="577">
        <v>0</v>
      </c>
      <c r="G31" s="581">
        <v>0</v>
      </c>
      <c r="H31" s="471">
        <v>0</v>
      </c>
      <c r="I31" s="369">
        <v>0</v>
      </c>
      <c r="J31" s="481">
        <v>0</v>
      </c>
      <c r="K31" s="401">
        <v>0</v>
      </c>
      <c r="L31" s="472">
        <v>0</v>
      </c>
      <c r="M31" s="404">
        <v>0</v>
      </c>
      <c r="N31" s="35"/>
    </row>
    <row r="32" spans="1:14" s="11" customFormat="1" ht="44.25">
      <c r="A32" s="413" t="s">
        <v>32</v>
      </c>
      <c r="B32" s="575">
        <v>0</v>
      </c>
      <c r="C32" s="563">
        <v>0</v>
      </c>
      <c r="D32" s="587">
        <v>0</v>
      </c>
      <c r="E32" s="579">
        <v>0</v>
      </c>
      <c r="F32" s="577">
        <v>0</v>
      </c>
      <c r="G32" s="581">
        <v>0</v>
      </c>
      <c r="H32" s="471">
        <v>0</v>
      </c>
      <c r="I32" s="369">
        <v>0</v>
      </c>
      <c r="J32" s="481">
        <v>0</v>
      </c>
      <c r="K32" s="401">
        <v>0</v>
      </c>
      <c r="L32" s="472">
        <v>0</v>
      </c>
      <c r="M32" s="404">
        <v>0</v>
      </c>
      <c r="N32" s="35"/>
    </row>
    <row r="33" spans="1:14" s="11" customFormat="1" ht="44.25">
      <c r="A33" s="411" t="s">
        <v>33</v>
      </c>
      <c r="B33" s="575">
        <v>0</v>
      </c>
      <c r="C33" s="563">
        <v>0</v>
      </c>
      <c r="D33" s="587">
        <v>0</v>
      </c>
      <c r="E33" s="579">
        <v>0</v>
      </c>
      <c r="F33" s="577">
        <v>0</v>
      </c>
      <c r="G33" s="581">
        <v>0</v>
      </c>
      <c r="H33" s="471">
        <v>0</v>
      </c>
      <c r="I33" s="482">
        <v>0</v>
      </c>
      <c r="J33" s="481">
        <v>0</v>
      </c>
      <c r="K33" s="407">
        <v>0</v>
      </c>
      <c r="L33" s="472">
        <v>0</v>
      </c>
      <c r="M33" s="409">
        <v>0</v>
      </c>
      <c r="N33" s="35"/>
    </row>
    <row r="34" spans="1:14" s="491" customFormat="1" ht="45">
      <c r="A34" s="483" t="s">
        <v>34</v>
      </c>
      <c r="B34" s="590"/>
      <c r="C34" s="591" t="s">
        <v>4</v>
      </c>
      <c r="D34" s="587"/>
      <c r="E34" s="592" t="s">
        <v>4</v>
      </c>
      <c r="F34" s="577"/>
      <c r="G34" s="593" t="s">
        <v>4</v>
      </c>
      <c r="H34" s="484" t="s">
        <v>4</v>
      </c>
      <c r="I34" s="485" t="s">
        <v>4</v>
      </c>
      <c r="J34" s="486"/>
      <c r="K34" s="487" t="s">
        <v>4</v>
      </c>
      <c r="L34" s="488"/>
      <c r="M34" s="489" t="s">
        <v>11</v>
      </c>
      <c r="N34" s="490"/>
    </row>
    <row r="35" spans="1:14" s="11" customFormat="1" ht="44.25">
      <c r="A35" s="410" t="s">
        <v>35</v>
      </c>
      <c r="B35" s="575">
        <v>0</v>
      </c>
      <c r="C35" s="563">
        <v>0</v>
      </c>
      <c r="D35" s="587">
        <v>0</v>
      </c>
      <c r="E35" s="579">
        <v>0</v>
      </c>
      <c r="F35" s="577">
        <v>0</v>
      </c>
      <c r="G35" s="581">
        <v>0</v>
      </c>
      <c r="H35" s="461">
        <v>0</v>
      </c>
      <c r="I35" s="52">
        <v>0</v>
      </c>
      <c r="J35" s="477">
        <v>0</v>
      </c>
      <c r="K35" s="54">
        <v>0</v>
      </c>
      <c r="L35" s="480">
        <v>0</v>
      </c>
      <c r="M35" s="356">
        <v>0</v>
      </c>
      <c r="N35" s="35"/>
    </row>
    <row r="36" spans="1:14" s="11" customFormat="1" ht="45">
      <c r="A36" s="414" t="s">
        <v>36</v>
      </c>
      <c r="B36" s="590"/>
      <c r="C36" s="591" t="s">
        <v>4</v>
      </c>
      <c r="D36" s="587"/>
      <c r="E36" s="592" t="s">
        <v>4</v>
      </c>
      <c r="F36" s="577"/>
      <c r="G36" s="593" t="s">
        <v>4</v>
      </c>
      <c r="H36" s="492"/>
      <c r="I36" s="416" t="s">
        <v>4</v>
      </c>
      <c r="J36" s="481"/>
      <c r="K36" s="417" t="s">
        <v>4</v>
      </c>
      <c r="L36" s="472"/>
      <c r="M36" s="419" t="s">
        <v>4</v>
      </c>
      <c r="N36" s="35"/>
    </row>
    <row r="37" spans="1:14" s="11" customFormat="1" ht="44.25">
      <c r="A37" s="411" t="s">
        <v>35</v>
      </c>
      <c r="B37" s="594">
        <v>0</v>
      </c>
      <c r="C37" s="563">
        <v>0</v>
      </c>
      <c r="D37" s="595">
        <v>0</v>
      </c>
      <c r="E37" s="579">
        <v>0</v>
      </c>
      <c r="F37" s="596">
        <v>0</v>
      </c>
      <c r="G37" s="581">
        <v>0</v>
      </c>
      <c r="H37" s="493">
        <v>0</v>
      </c>
      <c r="I37" s="369">
        <v>0</v>
      </c>
      <c r="J37" s="494">
        <v>0</v>
      </c>
      <c r="K37" s="401">
        <v>0</v>
      </c>
      <c r="L37" s="495">
        <v>0</v>
      </c>
      <c r="M37" s="404">
        <v>0</v>
      </c>
      <c r="N37" s="35"/>
    </row>
    <row r="38" spans="1:14" s="11" customFormat="1" ht="44.25">
      <c r="A38" s="411" t="s">
        <v>76</v>
      </c>
      <c r="B38" s="594"/>
      <c r="C38" s="563" t="s">
        <v>11</v>
      </c>
      <c r="D38" s="595"/>
      <c r="E38" s="579" t="s">
        <v>11</v>
      </c>
      <c r="F38" s="577">
        <v>0</v>
      </c>
      <c r="G38" s="581">
        <v>0</v>
      </c>
      <c r="H38" s="493"/>
      <c r="I38" s="369" t="s">
        <v>11</v>
      </c>
      <c r="J38" s="494"/>
      <c r="K38" s="401" t="s">
        <v>11</v>
      </c>
      <c r="L38" s="472">
        <v>0</v>
      </c>
      <c r="M38" s="404">
        <v>0</v>
      </c>
      <c r="N38" s="35"/>
    </row>
    <row r="39" spans="1:14" s="85" customFormat="1" ht="45">
      <c r="A39" s="414" t="s">
        <v>37</v>
      </c>
      <c r="B39" s="597">
        <v>6410494</v>
      </c>
      <c r="C39" s="567">
        <v>1</v>
      </c>
      <c r="D39" s="597">
        <v>0</v>
      </c>
      <c r="E39" s="599">
        <v>0</v>
      </c>
      <c r="F39" s="597">
        <v>6410494</v>
      </c>
      <c r="G39" s="598">
        <v>0.25277067158752076</v>
      </c>
      <c r="H39" s="496">
        <v>6252616</v>
      </c>
      <c r="I39" s="372">
        <v>1</v>
      </c>
      <c r="J39" s="496">
        <v>0</v>
      </c>
      <c r="K39" s="425">
        <v>0</v>
      </c>
      <c r="L39" s="496">
        <v>6252616</v>
      </c>
      <c r="M39" s="426">
        <v>0.25886214303407135</v>
      </c>
      <c r="N39" s="84"/>
    </row>
    <row r="40" spans="1:14" s="11" customFormat="1" ht="45">
      <c r="A40" s="427" t="s">
        <v>38</v>
      </c>
      <c r="B40" s="582"/>
      <c r="C40" s="591" t="s">
        <v>4</v>
      </c>
      <c r="D40" s="587"/>
      <c r="E40" s="592" t="s">
        <v>4</v>
      </c>
      <c r="F40" s="577"/>
      <c r="G40" s="593" t="s">
        <v>4</v>
      </c>
      <c r="H40" s="479"/>
      <c r="I40" s="416" t="s">
        <v>4</v>
      </c>
      <c r="J40" s="481"/>
      <c r="K40" s="417" t="s">
        <v>4</v>
      </c>
      <c r="L40" s="472"/>
      <c r="M40" s="419" t="s">
        <v>4</v>
      </c>
      <c r="N40" s="35"/>
    </row>
    <row r="41" spans="1:14" s="11" customFormat="1" ht="44.25">
      <c r="A41" s="381" t="s">
        <v>39</v>
      </c>
      <c r="B41" s="46">
        <v>0</v>
      </c>
      <c r="C41" s="52">
        <v>0</v>
      </c>
      <c r="D41" s="87">
        <v>0</v>
      </c>
      <c r="E41" s="54">
        <v>0</v>
      </c>
      <c r="F41" s="48">
        <v>0</v>
      </c>
      <c r="G41" s="56">
        <v>0</v>
      </c>
      <c r="H41" s="473">
        <v>0</v>
      </c>
      <c r="I41" s="52">
        <v>0</v>
      </c>
      <c r="J41" s="497">
        <v>0</v>
      </c>
      <c r="K41" s="54">
        <v>0</v>
      </c>
      <c r="L41" s="474">
        <v>0</v>
      </c>
      <c r="M41" s="356">
        <v>0</v>
      </c>
      <c r="N41" s="35"/>
    </row>
    <row r="42" spans="1:14" s="11" customFormat="1" ht="44.25">
      <c r="A42" s="428" t="s">
        <v>40</v>
      </c>
      <c r="B42" s="575">
        <v>0</v>
      </c>
      <c r="C42" s="563">
        <v>0</v>
      </c>
      <c r="D42" s="587">
        <v>0</v>
      </c>
      <c r="E42" s="579">
        <v>0</v>
      </c>
      <c r="F42" s="577">
        <v>0</v>
      </c>
      <c r="G42" s="581">
        <v>0</v>
      </c>
      <c r="H42" s="471">
        <v>0</v>
      </c>
      <c r="I42" s="369">
        <v>0</v>
      </c>
      <c r="J42" s="481">
        <v>0</v>
      </c>
      <c r="K42" s="401">
        <v>0</v>
      </c>
      <c r="L42" s="472">
        <v>0</v>
      </c>
      <c r="M42" s="404">
        <v>0</v>
      </c>
      <c r="N42" s="35"/>
    </row>
    <row r="43" spans="1:14" s="11" customFormat="1" ht="44.25">
      <c r="A43" s="429" t="s">
        <v>41</v>
      </c>
      <c r="B43" s="575">
        <v>0</v>
      </c>
      <c r="C43" s="563">
        <v>0</v>
      </c>
      <c r="D43" s="587">
        <v>0</v>
      </c>
      <c r="E43" s="579">
        <v>0</v>
      </c>
      <c r="F43" s="596">
        <v>0</v>
      </c>
      <c r="G43" s="581">
        <v>0</v>
      </c>
      <c r="H43" s="471">
        <v>0</v>
      </c>
      <c r="I43" s="369">
        <v>0</v>
      </c>
      <c r="J43" s="481">
        <v>0</v>
      </c>
      <c r="K43" s="401">
        <v>0</v>
      </c>
      <c r="L43" s="495">
        <v>0</v>
      </c>
      <c r="M43" s="404">
        <v>0</v>
      </c>
      <c r="N43" s="35"/>
    </row>
    <row r="44" spans="1:14" s="11" customFormat="1" ht="44.25">
      <c r="A44" s="393" t="s">
        <v>42</v>
      </c>
      <c r="B44" s="575">
        <v>0</v>
      </c>
      <c r="C44" s="563">
        <v>0</v>
      </c>
      <c r="D44" s="587">
        <v>0</v>
      </c>
      <c r="E44" s="579">
        <v>0</v>
      </c>
      <c r="F44" s="596">
        <v>0</v>
      </c>
      <c r="G44" s="581">
        <v>0</v>
      </c>
      <c r="H44" s="471">
        <v>0</v>
      </c>
      <c r="I44" s="369">
        <v>0</v>
      </c>
      <c r="J44" s="481">
        <v>0</v>
      </c>
      <c r="K44" s="401">
        <v>0</v>
      </c>
      <c r="L44" s="495">
        <v>0</v>
      </c>
      <c r="M44" s="404">
        <v>0</v>
      </c>
      <c r="N44" s="35"/>
    </row>
    <row r="45" spans="1:14" s="11" customFormat="1" ht="44.25">
      <c r="A45" s="428" t="s">
        <v>43</v>
      </c>
      <c r="B45" s="575">
        <v>0</v>
      </c>
      <c r="C45" s="563">
        <v>0</v>
      </c>
      <c r="D45" s="587">
        <v>0</v>
      </c>
      <c r="E45" s="579">
        <v>0</v>
      </c>
      <c r="F45" s="596">
        <v>0</v>
      </c>
      <c r="G45" s="581">
        <v>0</v>
      </c>
      <c r="H45" s="471">
        <v>0</v>
      </c>
      <c r="I45" s="369">
        <v>0</v>
      </c>
      <c r="J45" s="481">
        <v>0</v>
      </c>
      <c r="K45" s="401">
        <v>0</v>
      </c>
      <c r="L45" s="495">
        <v>0</v>
      </c>
      <c r="M45" s="404">
        <v>0</v>
      </c>
      <c r="N45" s="35"/>
    </row>
    <row r="46" spans="1:14" s="85" customFormat="1" ht="45">
      <c r="A46" s="427" t="s">
        <v>44</v>
      </c>
      <c r="B46" s="602">
        <v>0</v>
      </c>
      <c r="C46" s="567">
        <v>0</v>
      </c>
      <c r="D46" s="603">
        <v>0</v>
      </c>
      <c r="E46" s="599">
        <v>0</v>
      </c>
      <c r="F46" s="604">
        <v>0</v>
      </c>
      <c r="G46" s="598">
        <v>0</v>
      </c>
      <c r="H46" s="498">
        <v>0</v>
      </c>
      <c r="I46" s="372">
        <v>0</v>
      </c>
      <c r="J46" s="499">
        <v>0</v>
      </c>
      <c r="K46" s="425">
        <v>0</v>
      </c>
      <c r="L46" s="500">
        <v>0</v>
      </c>
      <c r="M46" s="426">
        <v>0</v>
      </c>
      <c r="N46" s="84"/>
    </row>
    <row r="47" spans="1:14" s="85" customFormat="1" ht="45">
      <c r="A47" s="433" t="s">
        <v>45</v>
      </c>
      <c r="B47" s="606">
        <v>1948366</v>
      </c>
      <c r="C47" s="567">
        <v>1</v>
      </c>
      <c r="D47" s="606">
        <v>0</v>
      </c>
      <c r="E47" s="599">
        <v>0</v>
      </c>
      <c r="F47" s="608">
        <v>1948366</v>
      </c>
      <c r="G47" s="598">
        <v>7.6825558579150299E-2</v>
      </c>
      <c r="H47" s="501">
        <v>0</v>
      </c>
      <c r="I47" s="372">
        <v>0</v>
      </c>
      <c r="J47" s="501">
        <v>0</v>
      </c>
      <c r="K47" s="425">
        <v>0</v>
      </c>
      <c r="L47" s="503">
        <v>0</v>
      </c>
      <c r="M47" s="426">
        <v>0</v>
      </c>
      <c r="N47" s="84"/>
    </row>
    <row r="48" spans="1:14" s="11" customFormat="1" ht="45">
      <c r="A48" s="383" t="s">
        <v>46</v>
      </c>
      <c r="B48" s="96"/>
      <c r="C48" s="97" t="s">
        <v>4</v>
      </c>
      <c r="D48" s="59"/>
      <c r="E48" s="98" t="s">
        <v>4</v>
      </c>
      <c r="F48" s="48"/>
      <c r="G48" s="99" t="s">
        <v>4</v>
      </c>
      <c r="H48" s="504"/>
      <c r="I48" s="97" t="s">
        <v>4</v>
      </c>
      <c r="J48" s="477"/>
      <c r="K48" s="98" t="s">
        <v>4</v>
      </c>
      <c r="L48" s="474"/>
      <c r="M48" s="437" t="s">
        <v>4</v>
      </c>
      <c r="N48" s="35"/>
    </row>
    <row r="49" spans="1:14" s="11" customFormat="1" ht="44.25">
      <c r="A49" s="381" t="s">
        <v>47</v>
      </c>
      <c r="B49" s="96">
        <v>4706655</v>
      </c>
      <c r="C49" s="52">
        <v>0.99550751444353147</v>
      </c>
      <c r="D49" s="59">
        <v>21240</v>
      </c>
      <c r="E49" s="54">
        <v>3.9421410985841518E-3</v>
      </c>
      <c r="F49" s="100">
        <v>4727895</v>
      </c>
      <c r="G49" s="56">
        <v>0.1864245086798742</v>
      </c>
      <c r="H49" s="504">
        <v>5387935</v>
      </c>
      <c r="I49" s="52">
        <v>0.995381433547604</v>
      </c>
      <c r="J49" s="477">
        <v>25000</v>
      </c>
      <c r="K49" s="54">
        <v>4.6185664523959741E-3</v>
      </c>
      <c r="L49" s="505">
        <v>5412935</v>
      </c>
      <c r="M49" s="356">
        <v>0.22409883386475851</v>
      </c>
      <c r="N49" s="35"/>
    </row>
    <row r="50" spans="1:14" s="11" customFormat="1" ht="44.25">
      <c r="A50" s="393" t="s">
        <v>48</v>
      </c>
      <c r="B50" s="582">
        <v>99113</v>
      </c>
      <c r="C50" s="563">
        <v>1</v>
      </c>
      <c r="D50" s="587">
        <v>0</v>
      </c>
      <c r="E50" s="579">
        <v>0</v>
      </c>
      <c r="F50" s="609">
        <v>99113</v>
      </c>
      <c r="G50" s="581">
        <v>3.9081012435319253E-3</v>
      </c>
      <c r="H50" s="479">
        <v>105000</v>
      </c>
      <c r="I50" s="369">
        <v>1</v>
      </c>
      <c r="J50" s="481">
        <v>0</v>
      </c>
      <c r="K50" s="401">
        <v>0</v>
      </c>
      <c r="L50" s="506">
        <v>105000</v>
      </c>
      <c r="M50" s="404">
        <v>4.3470644956570964E-3</v>
      </c>
      <c r="N50" s="35"/>
    </row>
    <row r="51" spans="1:14" s="11" customFormat="1" ht="44.25">
      <c r="A51" s="439" t="s">
        <v>49</v>
      </c>
      <c r="B51" s="440">
        <v>637085</v>
      </c>
      <c r="C51" s="563">
        <v>1</v>
      </c>
      <c r="D51" s="441">
        <v>0</v>
      </c>
      <c r="E51" s="579">
        <v>0</v>
      </c>
      <c r="F51" s="442">
        <v>637085</v>
      </c>
      <c r="G51" s="581">
        <v>2.5120747840702399E-2</v>
      </c>
      <c r="H51" s="507">
        <v>650000</v>
      </c>
      <c r="I51" s="369">
        <v>1</v>
      </c>
      <c r="J51" s="508">
        <v>0</v>
      </c>
      <c r="K51" s="401">
        <v>0</v>
      </c>
      <c r="L51" s="509">
        <v>650000</v>
      </c>
      <c r="M51" s="404">
        <v>2.6910399258829643E-2</v>
      </c>
      <c r="N51" s="35"/>
    </row>
    <row r="52" spans="1:14" s="11" customFormat="1" ht="44.25">
      <c r="A52" s="439" t="s">
        <v>50</v>
      </c>
      <c r="B52" s="440">
        <v>198058</v>
      </c>
      <c r="C52" s="563">
        <v>1</v>
      </c>
      <c r="D52" s="441">
        <v>0</v>
      </c>
      <c r="E52" s="579">
        <v>0</v>
      </c>
      <c r="F52" s="442">
        <v>198058</v>
      </c>
      <c r="G52" s="581">
        <v>7.8095781188284698E-3</v>
      </c>
      <c r="H52" s="507">
        <v>205000</v>
      </c>
      <c r="I52" s="369">
        <v>1</v>
      </c>
      <c r="J52" s="508">
        <v>0</v>
      </c>
      <c r="K52" s="401">
        <v>0</v>
      </c>
      <c r="L52" s="509">
        <v>205000</v>
      </c>
      <c r="M52" s="404">
        <v>8.4871259200924257E-3</v>
      </c>
      <c r="N52" s="35"/>
    </row>
    <row r="53" spans="1:14" s="11" customFormat="1" ht="44.25">
      <c r="A53" s="393" t="s">
        <v>51</v>
      </c>
      <c r="B53" s="582">
        <v>283145</v>
      </c>
      <c r="C53" s="563">
        <v>0.25599980470798417</v>
      </c>
      <c r="D53" s="587">
        <v>822891</v>
      </c>
      <c r="E53" s="579">
        <v>2.8032396525293817</v>
      </c>
      <c r="F53" s="609">
        <v>1106036</v>
      </c>
      <c r="G53" s="581">
        <v>4.3611843723740343E-2</v>
      </c>
      <c r="H53" s="479">
        <v>293550</v>
      </c>
      <c r="I53" s="369">
        <v>0.24589566585329692</v>
      </c>
      <c r="J53" s="481">
        <v>900249</v>
      </c>
      <c r="K53" s="401">
        <v>0.75410433414670308</v>
      </c>
      <c r="L53" s="506">
        <v>1193799</v>
      </c>
      <c r="M53" s="404">
        <v>4.9424011884294725E-2</v>
      </c>
      <c r="N53" s="35"/>
    </row>
    <row r="54" spans="1:14" s="85" customFormat="1" ht="45">
      <c r="A54" s="433" t="s">
        <v>52</v>
      </c>
      <c r="B54" s="614">
        <v>5924056</v>
      </c>
      <c r="C54" s="567">
        <v>0.87527959850991111</v>
      </c>
      <c r="D54" s="603">
        <v>844131</v>
      </c>
      <c r="E54" s="599">
        <v>0.12709973748340922</v>
      </c>
      <c r="F54" s="615">
        <v>6768187</v>
      </c>
      <c r="G54" s="598">
        <v>0.26687477960667733</v>
      </c>
      <c r="H54" s="510">
        <v>6641485</v>
      </c>
      <c r="I54" s="372">
        <v>0.87772148459295651</v>
      </c>
      <c r="J54" s="499">
        <v>925249</v>
      </c>
      <c r="K54" s="425">
        <v>0.12227851540704351</v>
      </c>
      <c r="L54" s="511">
        <v>7566734</v>
      </c>
      <c r="M54" s="426">
        <v>0.31326743542363239</v>
      </c>
      <c r="N54" s="84"/>
    </row>
    <row r="55" spans="1:14" s="11" customFormat="1" ht="44.25">
      <c r="A55" s="400" t="s">
        <v>53</v>
      </c>
      <c r="B55" s="616">
        <v>0</v>
      </c>
      <c r="C55" s="563">
        <v>0</v>
      </c>
      <c r="D55" s="617">
        <v>0</v>
      </c>
      <c r="E55" s="579">
        <v>0</v>
      </c>
      <c r="F55" s="618">
        <v>0</v>
      </c>
      <c r="G55" s="581">
        <v>0</v>
      </c>
      <c r="H55" s="512">
        <v>0</v>
      </c>
      <c r="I55" s="369">
        <v>0</v>
      </c>
      <c r="J55" s="513">
        <v>0</v>
      </c>
      <c r="K55" s="401">
        <v>0</v>
      </c>
      <c r="L55" s="514">
        <v>0</v>
      </c>
      <c r="M55" s="404">
        <v>0</v>
      </c>
      <c r="N55" s="35"/>
    </row>
    <row r="56" spans="1:14" s="11" customFormat="1" ht="44.25">
      <c r="A56" s="448" t="s">
        <v>54</v>
      </c>
      <c r="B56" s="575">
        <v>0</v>
      </c>
      <c r="C56" s="563">
        <v>0</v>
      </c>
      <c r="D56" s="587">
        <v>0</v>
      </c>
      <c r="E56" s="579">
        <v>0</v>
      </c>
      <c r="F56" s="577">
        <v>0</v>
      </c>
      <c r="G56" s="581">
        <v>0</v>
      </c>
      <c r="H56" s="471">
        <v>0</v>
      </c>
      <c r="I56" s="369">
        <v>0</v>
      </c>
      <c r="J56" s="481">
        <v>0</v>
      </c>
      <c r="K56" s="401">
        <v>0</v>
      </c>
      <c r="L56" s="472">
        <v>0</v>
      </c>
      <c r="M56" s="404">
        <v>0</v>
      </c>
      <c r="N56" s="35"/>
    </row>
    <row r="57" spans="1:14" s="11" customFormat="1" ht="44.25">
      <c r="A57" s="429" t="s">
        <v>55</v>
      </c>
      <c r="B57" s="575">
        <v>0</v>
      </c>
      <c r="C57" s="563">
        <v>0</v>
      </c>
      <c r="D57" s="587">
        <v>2097</v>
      </c>
      <c r="E57" s="579">
        <v>1</v>
      </c>
      <c r="F57" s="577">
        <v>2097</v>
      </c>
      <c r="G57" s="581">
        <v>8.2686310652350822E-5</v>
      </c>
      <c r="H57" s="471">
        <v>0</v>
      </c>
      <c r="I57" s="369">
        <v>0</v>
      </c>
      <c r="J57" s="481">
        <v>0</v>
      </c>
      <c r="K57" s="401">
        <v>0</v>
      </c>
      <c r="L57" s="472">
        <v>0</v>
      </c>
      <c r="M57" s="404">
        <v>0</v>
      </c>
      <c r="N57" s="35"/>
    </row>
    <row r="58" spans="1:14" s="11" customFormat="1" ht="44.25">
      <c r="A58" s="428" t="s">
        <v>56</v>
      </c>
      <c r="B58" s="594">
        <v>0</v>
      </c>
      <c r="C58" s="563">
        <v>0</v>
      </c>
      <c r="D58" s="595">
        <v>678527</v>
      </c>
      <c r="E58" s="579">
        <v>1</v>
      </c>
      <c r="F58" s="596">
        <v>678527</v>
      </c>
      <c r="G58" s="581">
        <v>2.6754837533623104E-2</v>
      </c>
      <c r="H58" s="493">
        <v>0</v>
      </c>
      <c r="I58" s="369">
        <v>0</v>
      </c>
      <c r="J58" s="494">
        <v>700000</v>
      </c>
      <c r="K58" s="401">
        <v>1</v>
      </c>
      <c r="L58" s="495">
        <v>700000</v>
      </c>
      <c r="M58" s="404">
        <v>2.8980429971047307E-2</v>
      </c>
      <c r="N58" s="35"/>
    </row>
    <row r="59" spans="1:14" s="11" customFormat="1" ht="44.25">
      <c r="A59" s="449" t="s">
        <v>57</v>
      </c>
      <c r="B59" s="575">
        <v>0</v>
      </c>
      <c r="C59" s="563">
        <v>0</v>
      </c>
      <c r="D59" s="587">
        <v>0</v>
      </c>
      <c r="E59" s="579">
        <v>0</v>
      </c>
      <c r="F59" s="577">
        <v>0</v>
      </c>
      <c r="G59" s="581">
        <v>0</v>
      </c>
      <c r="H59" s="471">
        <v>0</v>
      </c>
      <c r="I59" s="369">
        <v>0</v>
      </c>
      <c r="J59" s="481">
        <v>0</v>
      </c>
      <c r="K59" s="401">
        <v>0</v>
      </c>
      <c r="L59" s="472">
        <v>0</v>
      </c>
      <c r="M59" s="404">
        <v>0</v>
      </c>
      <c r="N59" s="35"/>
    </row>
    <row r="60" spans="1:14" s="11" customFormat="1" ht="44.25">
      <c r="A60" s="449" t="s">
        <v>58</v>
      </c>
      <c r="B60" s="575">
        <v>0</v>
      </c>
      <c r="C60" s="563">
        <v>0</v>
      </c>
      <c r="D60" s="587">
        <v>40678</v>
      </c>
      <c r="E60" s="579">
        <v>1</v>
      </c>
      <c r="F60" s="577">
        <v>40678</v>
      </c>
      <c r="G60" s="581">
        <v>1.6039645897550439E-3</v>
      </c>
      <c r="H60" s="471">
        <v>0</v>
      </c>
      <c r="I60" s="369">
        <v>0</v>
      </c>
      <c r="J60" s="481">
        <v>40000</v>
      </c>
      <c r="K60" s="401">
        <v>1</v>
      </c>
      <c r="L60" s="472">
        <v>40000</v>
      </c>
      <c r="M60" s="404">
        <v>1.6560245697741318E-3</v>
      </c>
      <c r="N60" s="35"/>
    </row>
    <row r="61" spans="1:14" s="11" customFormat="1" ht="44.25">
      <c r="A61" s="450" t="s">
        <v>59</v>
      </c>
      <c r="B61" s="575">
        <v>0</v>
      </c>
      <c r="C61" s="563">
        <v>0</v>
      </c>
      <c r="D61" s="587">
        <v>2290188</v>
      </c>
      <c r="E61" s="579">
        <v>1</v>
      </c>
      <c r="F61" s="577">
        <v>2290188</v>
      </c>
      <c r="G61" s="581">
        <v>9.030386095387985E-2</v>
      </c>
      <c r="H61" s="471">
        <v>0</v>
      </c>
      <c r="I61" s="369">
        <v>0</v>
      </c>
      <c r="J61" s="481">
        <v>2106466</v>
      </c>
      <c r="K61" s="401">
        <v>1</v>
      </c>
      <c r="L61" s="472">
        <v>2106466</v>
      </c>
      <c r="M61" s="404">
        <v>8.7208986284845913E-2</v>
      </c>
      <c r="N61" s="35"/>
    </row>
    <row r="62" spans="1:14" s="11" customFormat="1" ht="44.25">
      <c r="A62" s="450" t="s">
        <v>60</v>
      </c>
      <c r="B62" s="575">
        <v>0</v>
      </c>
      <c r="C62" s="563">
        <v>0</v>
      </c>
      <c r="D62" s="587">
        <v>14116</v>
      </c>
      <c r="E62" s="579">
        <v>1</v>
      </c>
      <c r="F62" s="577">
        <v>14116</v>
      </c>
      <c r="G62" s="581">
        <v>5.5660465482526675E-4</v>
      </c>
      <c r="H62" s="471">
        <v>0</v>
      </c>
      <c r="I62" s="369">
        <v>0</v>
      </c>
      <c r="J62" s="481">
        <v>15000</v>
      </c>
      <c r="K62" s="401">
        <v>1</v>
      </c>
      <c r="L62" s="472">
        <v>15000</v>
      </c>
      <c r="M62" s="404">
        <v>6.2100921366529949E-4</v>
      </c>
      <c r="N62" s="35"/>
    </row>
    <row r="63" spans="1:14" s="11" customFormat="1" ht="44.25">
      <c r="A63" s="429" t="s">
        <v>61</v>
      </c>
      <c r="B63" s="575">
        <v>0</v>
      </c>
      <c r="C63" s="563">
        <v>0</v>
      </c>
      <c r="D63" s="587">
        <v>242492</v>
      </c>
      <c r="E63" s="579">
        <v>1</v>
      </c>
      <c r="F63" s="577">
        <v>242492</v>
      </c>
      <c r="G63" s="581">
        <v>9.5616446555602565E-3</v>
      </c>
      <c r="H63" s="471">
        <v>0</v>
      </c>
      <c r="I63" s="369">
        <v>0</v>
      </c>
      <c r="J63" s="481">
        <v>120000</v>
      </c>
      <c r="K63" s="401">
        <v>1</v>
      </c>
      <c r="L63" s="472">
        <v>120000</v>
      </c>
      <c r="M63" s="404">
        <v>4.9680737093223959E-3</v>
      </c>
      <c r="N63" s="35"/>
    </row>
    <row r="64" spans="1:14" s="11" customFormat="1" ht="44.25">
      <c r="A64" s="428" t="s">
        <v>114</v>
      </c>
      <c r="B64" s="575">
        <v>181069</v>
      </c>
      <c r="C64" s="563">
        <v>0.61393890075611157</v>
      </c>
      <c r="D64" s="587">
        <v>113861</v>
      </c>
      <c r="E64" s="579">
        <v>0.11967543080569468</v>
      </c>
      <c r="F64" s="577">
        <v>294930</v>
      </c>
      <c r="G64" s="581">
        <v>1.1629315021792003E-2</v>
      </c>
      <c r="H64" s="471">
        <v>951415</v>
      </c>
      <c r="I64" s="369">
        <v>0.90489007670615318</v>
      </c>
      <c r="J64" s="481">
        <v>100000</v>
      </c>
      <c r="K64" s="401">
        <v>9.5109923293846863E-2</v>
      </c>
      <c r="L64" s="472">
        <v>1051415</v>
      </c>
      <c r="M64" s="404">
        <v>4.352922682572672E-2</v>
      </c>
      <c r="N64" s="35"/>
    </row>
    <row r="65" spans="1:14" s="85" customFormat="1" ht="45">
      <c r="A65" s="451" t="s">
        <v>63</v>
      </c>
      <c r="B65" s="602">
        <v>6105125</v>
      </c>
      <c r="C65" s="567">
        <v>0.59093969102375665</v>
      </c>
      <c r="D65" s="603">
        <v>4226090</v>
      </c>
      <c r="E65" s="599">
        <v>0.55658444072752178</v>
      </c>
      <c r="F65" s="602">
        <v>10331215</v>
      </c>
      <c r="G65" s="598">
        <v>0.4073676933267652</v>
      </c>
      <c r="H65" s="498">
        <v>7592900</v>
      </c>
      <c r="I65" s="372">
        <v>0.65458207018077752</v>
      </c>
      <c r="J65" s="499">
        <v>4006715</v>
      </c>
      <c r="K65" s="425">
        <v>0.34541792981922242</v>
      </c>
      <c r="L65" s="498">
        <v>11599615</v>
      </c>
      <c r="M65" s="426">
        <v>0.48023118599801418</v>
      </c>
      <c r="N65" s="84"/>
    </row>
    <row r="66" spans="1:14" s="11" customFormat="1" ht="45">
      <c r="A66" s="383" t="s">
        <v>64</v>
      </c>
      <c r="B66" s="582"/>
      <c r="C66" s="591" t="s">
        <v>4</v>
      </c>
      <c r="D66" s="587"/>
      <c r="E66" s="592" t="s">
        <v>4</v>
      </c>
      <c r="F66" s="577"/>
      <c r="G66" s="593" t="s">
        <v>4</v>
      </c>
      <c r="H66" s="479"/>
      <c r="I66" s="416" t="s">
        <v>4</v>
      </c>
      <c r="J66" s="481"/>
      <c r="K66" s="417" t="s">
        <v>4</v>
      </c>
      <c r="L66" s="472"/>
      <c r="M66" s="419" t="s">
        <v>4</v>
      </c>
    </row>
    <row r="67" spans="1:14" s="11" customFormat="1" ht="44.25">
      <c r="A67" s="452" t="s">
        <v>65</v>
      </c>
      <c r="B67" s="5">
        <v>0</v>
      </c>
      <c r="C67" s="52">
        <v>0</v>
      </c>
      <c r="D67" s="59">
        <v>0</v>
      </c>
      <c r="E67" s="54">
        <v>0</v>
      </c>
      <c r="F67" s="69">
        <v>0</v>
      </c>
      <c r="G67" s="56">
        <v>0</v>
      </c>
      <c r="H67" s="461">
        <v>0</v>
      </c>
      <c r="I67" s="52">
        <v>0</v>
      </c>
      <c r="J67" s="477">
        <v>0</v>
      </c>
      <c r="K67" s="54">
        <v>0</v>
      </c>
      <c r="L67" s="480">
        <v>0</v>
      </c>
      <c r="M67" s="356">
        <v>0</v>
      </c>
    </row>
    <row r="68" spans="1:14" s="11" customFormat="1" ht="44.25">
      <c r="A68" s="393" t="s">
        <v>66</v>
      </c>
      <c r="B68" s="575">
        <v>0</v>
      </c>
      <c r="C68" s="563">
        <v>0</v>
      </c>
      <c r="D68" s="587">
        <v>0</v>
      </c>
      <c r="E68" s="579">
        <v>0</v>
      </c>
      <c r="F68" s="577">
        <v>0</v>
      </c>
      <c r="G68" s="581">
        <v>0</v>
      </c>
      <c r="H68" s="471">
        <v>0</v>
      </c>
      <c r="I68" s="369">
        <v>0</v>
      </c>
      <c r="J68" s="481">
        <v>0</v>
      </c>
      <c r="K68" s="401">
        <v>0</v>
      </c>
      <c r="L68" s="472">
        <v>0</v>
      </c>
      <c r="M68" s="404">
        <v>0</v>
      </c>
    </row>
    <row r="69" spans="1:14" s="11" customFormat="1" ht="45">
      <c r="A69" s="453" t="s">
        <v>67</v>
      </c>
      <c r="B69" s="582"/>
      <c r="C69" s="591" t="s">
        <v>4</v>
      </c>
      <c r="D69" s="587"/>
      <c r="E69" s="592" t="s">
        <v>4</v>
      </c>
      <c r="F69" s="577"/>
      <c r="G69" s="593" t="s">
        <v>4</v>
      </c>
      <c r="H69" s="479"/>
      <c r="I69" s="416" t="s">
        <v>4</v>
      </c>
      <c r="J69" s="481"/>
      <c r="K69" s="417" t="s">
        <v>4</v>
      </c>
      <c r="L69" s="472"/>
      <c r="M69" s="419" t="s">
        <v>4</v>
      </c>
    </row>
    <row r="70" spans="1:14" s="11" customFormat="1" ht="44.25">
      <c r="A70" s="429" t="s">
        <v>68</v>
      </c>
      <c r="B70" s="5">
        <v>0</v>
      </c>
      <c r="C70" s="52">
        <v>0</v>
      </c>
      <c r="D70" s="59">
        <v>5575830</v>
      </c>
      <c r="E70" s="54">
        <v>1</v>
      </c>
      <c r="F70" s="69">
        <v>5575830</v>
      </c>
      <c r="G70" s="56">
        <v>0.2198592329636134</v>
      </c>
      <c r="H70" s="461">
        <v>0</v>
      </c>
      <c r="I70" s="52">
        <v>0</v>
      </c>
      <c r="J70" s="477">
        <v>5500000</v>
      </c>
      <c r="K70" s="54">
        <v>1</v>
      </c>
      <c r="L70" s="480">
        <v>5500000</v>
      </c>
      <c r="M70" s="356">
        <v>0.22770337834394314</v>
      </c>
    </row>
    <row r="71" spans="1:14" s="11" customFormat="1" ht="44.25">
      <c r="A71" s="393" t="s">
        <v>69</v>
      </c>
      <c r="B71" s="575">
        <v>0</v>
      </c>
      <c r="C71" s="563">
        <v>0</v>
      </c>
      <c r="D71" s="587">
        <v>1095004</v>
      </c>
      <c r="E71" s="579">
        <v>1</v>
      </c>
      <c r="F71" s="577">
        <v>1095004</v>
      </c>
      <c r="G71" s="581">
        <v>4.3176843542950295E-2</v>
      </c>
      <c r="H71" s="471">
        <v>0</v>
      </c>
      <c r="I71" s="369">
        <v>0</v>
      </c>
      <c r="J71" s="481">
        <v>802000</v>
      </c>
      <c r="K71" s="401">
        <v>1</v>
      </c>
      <c r="L71" s="472">
        <v>802000</v>
      </c>
      <c r="M71" s="404">
        <v>3.3203292623971342E-2</v>
      </c>
    </row>
    <row r="72" spans="1:14" s="85" customFormat="1" ht="45">
      <c r="A72" s="427" t="s">
        <v>70</v>
      </c>
      <c r="B72" s="620">
        <v>0</v>
      </c>
      <c r="C72" s="567">
        <v>0</v>
      </c>
      <c r="D72" s="607">
        <v>6670834</v>
      </c>
      <c r="E72" s="599">
        <v>1</v>
      </c>
      <c r="F72" s="615">
        <v>6670834</v>
      </c>
      <c r="G72" s="721">
        <v>0.26303607650656369</v>
      </c>
      <c r="H72" s="515">
        <v>0</v>
      </c>
      <c r="I72" s="372">
        <v>0</v>
      </c>
      <c r="J72" s="502">
        <v>6302000</v>
      </c>
      <c r="K72" s="425">
        <v>1</v>
      </c>
      <c r="L72" s="516">
        <v>6302000</v>
      </c>
      <c r="M72" s="426">
        <v>0.26090667096791448</v>
      </c>
    </row>
    <row r="73" spans="1:14" s="85" customFormat="1" ht="45">
      <c r="A73" s="427" t="s">
        <v>71</v>
      </c>
      <c r="B73" s="620">
        <v>0</v>
      </c>
      <c r="C73" s="599">
        <v>0</v>
      </c>
      <c r="D73" s="606">
        <v>0</v>
      </c>
      <c r="E73" s="599">
        <v>0</v>
      </c>
      <c r="F73" s="722">
        <v>0</v>
      </c>
      <c r="G73" s="598">
        <v>0</v>
      </c>
      <c r="H73" s="515">
        <v>0</v>
      </c>
      <c r="I73" s="425">
        <v>0</v>
      </c>
      <c r="J73" s="501">
        <v>0</v>
      </c>
      <c r="K73" s="425">
        <v>0</v>
      </c>
      <c r="L73" s="517">
        <v>0</v>
      </c>
      <c r="M73" s="426">
        <v>0</v>
      </c>
    </row>
    <row r="74" spans="1:14" s="85" customFormat="1" ht="45.75" thickBot="1">
      <c r="A74" s="456" t="s">
        <v>72</v>
      </c>
      <c r="B74" s="120">
        <v>14463985</v>
      </c>
      <c r="C74" s="623">
        <v>0.57032596899425014</v>
      </c>
      <c r="D74" s="120">
        <v>10896924</v>
      </c>
      <c r="E74" s="624">
        <v>0.42967403100574986</v>
      </c>
      <c r="F74" s="120">
        <v>25360909</v>
      </c>
      <c r="G74" s="625">
        <v>1</v>
      </c>
      <c r="H74" s="518">
        <v>13845516</v>
      </c>
      <c r="I74" s="374">
        <v>0.57321286693002149</v>
      </c>
      <c r="J74" s="518">
        <v>10308715</v>
      </c>
      <c r="K74" s="458">
        <v>0.42678713306997851</v>
      </c>
      <c r="L74" s="518">
        <v>24154231</v>
      </c>
      <c r="M74" s="459">
        <v>1</v>
      </c>
    </row>
    <row r="75" spans="1:14" s="11" customFormat="1" ht="45" thickBot="1">
      <c r="A75" s="124"/>
      <c r="B75" s="460"/>
      <c r="C75" s="4"/>
      <c r="D75" s="460"/>
      <c r="E75" s="4"/>
      <c r="F75" s="460"/>
      <c r="G75" s="4"/>
      <c r="H75" s="460"/>
      <c r="I75" s="4"/>
      <c r="J75" s="460"/>
      <c r="K75" s="4"/>
      <c r="L75" s="460"/>
      <c r="M75" s="4"/>
    </row>
    <row r="76" spans="1:14" s="11" customFormat="1" ht="45">
      <c r="A76" s="347" t="s">
        <v>103</v>
      </c>
      <c r="B76" s="519"/>
      <c r="C76" s="349"/>
      <c r="D76" s="520"/>
      <c r="E76" s="349"/>
      <c r="F76" s="520"/>
      <c r="G76" s="351"/>
      <c r="H76" s="519"/>
      <c r="I76" s="349"/>
      <c r="J76" s="520"/>
      <c r="K76" s="349"/>
      <c r="L76" s="520"/>
      <c r="M76" s="351"/>
    </row>
    <row r="77" spans="1:14" s="11" customFormat="1" ht="44.25">
      <c r="A77" s="353" t="s">
        <v>104</v>
      </c>
      <c r="B77" s="521">
        <v>0</v>
      </c>
      <c r="C77" s="369">
        <v>0</v>
      </c>
      <c r="D77" s="522">
        <v>0</v>
      </c>
      <c r="E77" s="54">
        <v>0</v>
      </c>
      <c r="F77" s="522">
        <v>0</v>
      </c>
      <c r="G77" s="356">
        <v>0</v>
      </c>
      <c r="H77" s="521">
        <v>0</v>
      </c>
      <c r="I77" s="369">
        <v>0</v>
      </c>
      <c r="J77" s="522">
        <v>0</v>
      </c>
      <c r="K77" s="54">
        <v>0</v>
      </c>
      <c r="L77" s="522">
        <v>0</v>
      </c>
      <c r="M77" s="356">
        <v>0</v>
      </c>
    </row>
    <row r="78" spans="1:14" s="11" customFormat="1" ht="44.25">
      <c r="A78" s="353" t="s">
        <v>105</v>
      </c>
      <c r="B78" s="521">
        <v>0</v>
      </c>
      <c r="C78" s="369">
        <v>0</v>
      </c>
      <c r="D78" s="522">
        <v>0</v>
      </c>
      <c r="E78" s="54">
        <v>0</v>
      </c>
      <c r="F78" s="522">
        <v>0</v>
      </c>
      <c r="G78" s="356">
        <v>0</v>
      </c>
      <c r="H78" s="521">
        <v>0</v>
      </c>
      <c r="I78" s="369">
        <v>0</v>
      </c>
      <c r="J78" s="522">
        <v>0</v>
      </c>
      <c r="K78" s="54">
        <v>0</v>
      </c>
      <c r="L78" s="522">
        <v>0</v>
      </c>
      <c r="M78" s="356">
        <v>0</v>
      </c>
    </row>
    <row r="79" spans="1:14" s="11" customFormat="1" ht="44.25">
      <c r="A79" s="353" t="s">
        <v>106</v>
      </c>
      <c r="B79" s="521">
        <v>0</v>
      </c>
      <c r="C79" s="369">
        <v>0</v>
      </c>
      <c r="D79" s="522">
        <v>0</v>
      </c>
      <c r="E79" s="54">
        <v>0</v>
      </c>
      <c r="F79" s="522">
        <v>0</v>
      </c>
      <c r="G79" s="356">
        <v>0</v>
      </c>
      <c r="H79" s="521">
        <v>0</v>
      </c>
      <c r="I79" s="369">
        <v>0</v>
      </c>
      <c r="J79" s="522">
        <v>0</v>
      </c>
      <c r="K79" s="54">
        <v>0</v>
      </c>
      <c r="L79" s="522">
        <v>0</v>
      </c>
      <c r="M79" s="356">
        <v>0</v>
      </c>
    </row>
    <row r="80" spans="1:14" s="11" customFormat="1" ht="44.25">
      <c r="A80" s="353" t="s">
        <v>107</v>
      </c>
      <c r="B80" s="521">
        <v>0</v>
      </c>
      <c r="C80" s="369">
        <v>0</v>
      </c>
      <c r="D80" s="522">
        <v>0</v>
      </c>
      <c r="E80" s="54">
        <v>0</v>
      </c>
      <c r="F80" s="522">
        <v>0</v>
      </c>
      <c r="G80" s="356" t="e">
        <v>#REF!</v>
      </c>
      <c r="H80" s="521">
        <v>0</v>
      </c>
      <c r="I80" s="369">
        <v>0</v>
      </c>
      <c r="J80" s="522">
        <v>0</v>
      </c>
      <c r="K80" s="54">
        <v>0</v>
      </c>
      <c r="L80" s="522">
        <v>0</v>
      </c>
      <c r="M80" s="356" t="e">
        <v>#REF!</v>
      </c>
    </row>
    <row r="81" spans="1:13" s="11" customFormat="1" ht="44.25">
      <c r="A81" s="353" t="s">
        <v>108</v>
      </c>
      <c r="B81" s="521">
        <v>0</v>
      </c>
      <c r="C81" s="369">
        <v>0</v>
      </c>
      <c r="D81" s="522">
        <v>0</v>
      </c>
      <c r="E81" s="54">
        <v>0</v>
      </c>
      <c r="F81" s="522">
        <v>0</v>
      </c>
      <c r="G81" s="356" t="e">
        <v>#REF!</v>
      </c>
      <c r="H81" s="521">
        <v>0</v>
      </c>
      <c r="I81" s="369">
        <v>0</v>
      </c>
      <c r="J81" s="522">
        <v>0</v>
      </c>
      <c r="K81" s="54">
        <v>0</v>
      </c>
      <c r="L81" s="522">
        <v>0</v>
      </c>
      <c r="M81" s="356" t="e">
        <v>#REF!</v>
      </c>
    </row>
    <row r="82" spans="1:13" s="85" customFormat="1" ht="45">
      <c r="A82" s="357" t="s">
        <v>109</v>
      </c>
      <c r="B82" s="523">
        <v>0</v>
      </c>
      <c r="C82" s="372">
        <v>0</v>
      </c>
      <c r="D82" s="524">
        <v>0</v>
      </c>
      <c r="E82" s="127">
        <v>0</v>
      </c>
      <c r="F82" s="524">
        <v>0</v>
      </c>
      <c r="G82" s="366">
        <v>0</v>
      </c>
      <c r="H82" s="523">
        <v>0</v>
      </c>
      <c r="I82" s="372">
        <v>0</v>
      </c>
      <c r="J82" s="524">
        <v>0</v>
      </c>
      <c r="K82" s="127">
        <v>0</v>
      </c>
      <c r="L82" s="524">
        <v>0</v>
      </c>
      <c r="M82" s="366">
        <v>0</v>
      </c>
    </row>
    <row r="83" spans="1:13" s="11" customFormat="1" ht="45.75" thickBot="1">
      <c r="A83" s="358" t="s">
        <v>115</v>
      </c>
      <c r="B83" s="525">
        <v>13806784</v>
      </c>
      <c r="C83" s="374">
        <v>0.5635997372629753</v>
      </c>
      <c r="D83" s="526">
        <v>10690715</v>
      </c>
      <c r="E83" s="362">
        <v>0.4364002627370247</v>
      </c>
      <c r="F83" s="526">
        <v>24497499</v>
      </c>
      <c r="G83" s="363">
        <v>1</v>
      </c>
      <c r="H83" s="525">
        <v>13845516</v>
      </c>
      <c r="I83" s="374">
        <v>0.57321286693002149</v>
      </c>
      <c r="J83" s="526">
        <v>10308715</v>
      </c>
      <c r="K83" s="362">
        <v>0.42678713306997851</v>
      </c>
      <c r="L83" s="526">
        <v>24154231</v>
      </c>
      <c r="M83" s="363">
        <v>1</v>
      </c>
    </row>
    <row r="84" spans="1:13" s="11" customFormat="1" ht="45">
      <c r="A84" s="22" t="s">
        <v>122</v>
      </c>
      <c r="B84" s="462"/>
      <c r="C84" s="367"/>
      <c r="D84" s="462"/>
      <c r="E84" s="367"/>
      <c r="F84" s="462"/>
      <c r="G84" s="367"/>
      <c r="H84" s="462"/>
      <c r="I84" s="367"/>
      <c r="J84" s="462"/>
      <c r="K84" s="367"/>
      <c r="L84" s="462"/>
      <c r="M84" s="367"/>
    </row>
    <row r="85" spans="1:13" s="11" customFormat="1" ht="44.25">
      <c r="A85" s="4" t="s">
        <v>117</v>
      </c>
      <c r="B85" s="460"/>
      <c r="C85" s="4"/>
      <c r="D85" s="460"/>
      <c r="E85" s="4"/>
      <c r="F85" s="460"/>
      <c r="G85" s="4"/>
      <c r="H85" s="460"/>
      <c r="I85" s="4"/>
      <c r="J85" s="460"/>
      <c r="K85" s="4"/>
      <c r="L85" s="460"/>
      <c r="M85" s="4"/>
    </row>
    <row r="86" spans="1:13">
      <c r="B86" s="527">
        <v>0</v>
      </c>
    </row>
  </sheetData>
  <pageMargins left="0.76" right="0.26" top="0.45" bottom="0.54" header="0.3" footer="0.3"/>
  <pageSetup scale="17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86"/>
  <sheetViews>
    <sheetView topLeftCell="A40" zoomScale="30" zoomScaleNormal="30" workbookViewId="0">
      <selection activeCell="G25" sqref="G25"/>
    </sheetView>
  </sheetViews>
  <sheetFormatPr defaultColWidth="12.42578125" defaultRowHeight="15"/>
  <cols>
    <col min="1" max="1" width="186.7109375" style="133" customWidth="1"/>
    <col min="2" max="2" width="56.42578125" style="134" customWidth="1"/>
    <col min="3" max="3" width="45.5703125" style="133" customWidth="1"/>
    <col min="4" max="4" width="45.5703125" style="134" customWidth="1"/>
    <col min="5" max="5" width="45.5703125" style="133" customWidth="1"/>
    <col min="6" max="6" width="45.5703125" style="134" customWidth="1"/>
    <col min="7" max="7" width="45.5703125" style="133" customWidth="1"/>
    <col min="8" max="8" width="54.7109375" style="134" customWidth="1"/>
    <col min="9" max="9" width="45.5703125" style="133" customWidth="1"/>
    <col min="10" max="10" width="45.5703125" style="134" customWidth="1"/>
    <col min="11" max="11" width="45.5703125" style="133" customWidth="1"/>
    <col min="12" max="12" width="45.5703125" style="134" customWidth="1"/>
    <col min="13" max="13" width="45.5703125" style="133" customWidth="1"/>
    <col min="14" max="256" width="12.42578125" style="133"/>
    <col min="257" max="257" width="186.7109375" style="133" customWidth="1"/>
    <col min="258" max="258" width="56.42578125" style="133" customWidth="1"/>
    <col min="259" max="263" width="45.5703125" style="133" customWidth="1"/>
    <col min="264" max="264" width="54.7109375" style="133" customWidth="1"/>
    <col min="265" max="269" width="45.5703125" style="133" customWidth="1"/>
    <col min="270" max="512" width="12.42578125" style="133"/>
    <col min="513" max="513" width="186.7109375" style="133" customWidth="1"/>
    <col min="514" max="514" width="56.42578125" style="133" customWidth="1"/>
    <col min="515" max="519" width="45.5703125" style="133" customWidth="1"/>
    <col min="520" max="520" width="54.7109375" style="133" customWidth="1"/>
    <col min="521" max="525" width="45.5703125" style="133" customWidth="1"/>
    <col min="526" max="768" width="12.42578125" style="133"/>
    <col min="769" max="769" width="186.7109375" style="133" customWidth="1"/>
    <col min="770" max="770" width="56.42578125" style="133" customWidth="1"/>
    <col min="771" max="775" width="45.5703125" style="133" customWidth="1"/>
    <col min="776" max="776" width="54.7109375" style="133" customWidth="1"/>
    <col min="777" max="781" width="45.5703125" style="133" customWidth="1"/>
    <col min="782" max="1024" width="12.42578125" style="133"/>
    <col min="1025" max="1025" width="186.7109375" style="133" customWidth="1"/>
    <col min="1026" max="1026" width="56.42578125" style="133" customWidth="1"/>
    <col min="1027" max="1031" width="45.5703125" style="133" customWidth="1"/>
    <col min="1032" max="1032" width="54.7109375" style="133" customWidth="1"/>
    <col min="1033" max="1037" width="45.5703125" style="133" customWidth="1"/>
    <col min="1038" max="1280" width="12.42578125" style="133"/>
    <col min="1281" max="1281" width="186.7109375" style="133" customWidth="1"/>
    <col min="1282" max="1282" width="56.42578125" style="133" customWidth="1"/>
    <col min="1283" max="1287" width="45.5703125" style="133" customWidth="1"/>
    <col min="1288" max="1288" width="54.7109375" style="133" customWidth="1"/>
    <col min="1289" max="1293" width="45.5703125" style="133" customWidth="1"/>
    <col min="1294" max="1536" width="12.42578125" style="133"/>
    <col min="1537" max="1537" width="186.7109375" style="133" customWidth="1"/>
    <col min="1538" max="1538" width="56.42578125" style="133" customWidth="1"/>
    <col min="1539" max="1543" width="45.5703125" style="133" customWidth="1"/>
    <col min="1544" max="1544" width="54.7109375" style="133" customWidth="1"/>
    <col min="1545" max="1549" width="45.5703125" style="133" customWidth="1"/>
    <col min="1550" max="1792" width="12.42578125" style="133"/>
    <col min="1793" max="1793" width="186.7109375" style="133" customWidth="1"/>
    <col min="1794" max="1794" width="56.42578125" style="133" customWidth="1"/>
    <col min="1795" max="1799" width="45.5703125" style="133" customWidth="1"/>
    <col min="1800" max="1800" width="54.7109375" style="133" customWidth="1"/>
    <col min="1801" max="1805" width="45.5703125" style="133" customWidth="1"/>
    <col min="1806" max="2048" width="12.42578125" style="133"/>
    <col min="2049" max="2049" width="186.7109375" style="133" customWidth="1"/>
    <col min="2050" max="2050" width="56.42578125" style="133" customWidth="1"/>
    <col min="2051" max="2055" width="45.5703125" style="133" customWidth="1"/>
    <col min="2056" max="2056" width="54.7109375" style="133" customWidth="1"/>
    <col min="2057" max="2061" width="45.5703125" style="133" customWidth="1"/>
    <col min="2062" max="2304" width="12.42578125" style="133"/>
    <col min="2305" max="2305" width="186.7109375" style="133" customWidth="1"/>
    <col min="2306" max="2306" width="56.42578125" style="133" customWidth="1"/>
    <col min="2307" max="2311" width="45.5703125" style="133" customWidth="1"/>
    <col min="2312" max="2312" width="54.7109375" style="133" customWidth="1"/>
    <col min="2313" max="2317" width="45.5703125" style="133" customWidth="1"/>
    <col min="2318" max="2560" width="12.42578125" style="133"/>
    <col min="2561" max="2561" width="186.7109375" style="133" customWidth="1"/>
    <col min="2562" max="2562" width="56.42578125" style="133" customWidth="1"/>
    <col min="2563" max="2567" width="45.5703125" style="133" customWidth="1"/>
    <col min="2568" max="2568" width="54.7109375" style="133" customWidth="1"/>
    <col min="2569" max="2573" width="45.5703125" style="133" customWidth="1"/>
    <col min="2574" max="2816" width="12.42578125" style="133"/>
    <col min="2817" max="2817" width="186.7109375" style="133" customWidth="1"/>
    <col min="2818" max="2818" width="56.42578125" style="133" customWidth="1"/>
    <col min="2819" max="2823" width="45.5703125" style="133" customWidth="1"/>
    <col min="2824" max="2824" width="54.7109375" style="133" customWidth="1"/>
    <col min="2825" max="2829" width="45.5703125" style="133" customWidth="1"/>
    <col min="2830" max="3072" width="12.42578125" style="133"/>
    <col min="3073" max="3073" width="186.7109375" style="133" customWidth="1"/>
    <col min="3074" max="3074" width="56.42578125" style="133" customWidth="1"/>
    <col min="3075" max="3079" width="45.5703125" style="133" customWidth="1"/>
    <col min="3080" max="3080" width="54.7109375" style="133" customWidth="1"/>
    <col min="3081" max="3085" width="45.5703125" style="133" customWidth="1"/>
    <col min="3086" max="3328" width="12.42578125" style="133"/>
    <col min="3329" max="3329" width="186.7109375" style="133" customWidth="1"/>
    <col min="3330" max="3330" width="56.42578125" style="133" customWidth="1"/>
    <col min="3331" max="3335" width="45.5703125" style="133" customWidth="1"/>
    <col min="3336" max="3336" width="54.7109375" style="133" customWidth="1"/>
    <col min="3337" max="3341" width="45.5703125" style="133" customWidth="1"/>
    <col min="3342" max="3584" width="12.42578125" style="133"/>
    <col min="3585" max="3585" width="186.7109375" style="133" customWidth="1"/>
    <col min="3586" max="3586" width="56.42578125" style="133" customWidth="1"/>
    <col min="3587" max="3591" width="45.5703125" style="133" customWidth="1"/>
    <col min="3592" max="3592" width="54.7109375" style="133" customWidth="1"/>
    <col min="3593" max="3597" width="45.5703125" style="133" customWidth="1"/>
    <col min="3598" max="3840" width="12.42578125" style="133"/>
    <col min="3841" max="3841" width="186.7109375" style="133" customWidth="1"/>
    <col min="3842" max="3842" width="56.42578125" style="133" customWidth="1"/>
    <col min="3843" max="3847" width="45.5703125" style="133" customWidth="1"/>
    <col min="3848" max="3848" width="54.7109375" style="133" customWidth="1"/>
    <col min="3849" max="3853" width="45.5703125" style="133" customWidth="1"/>
    <col min="3854" max="4096" width="12.42578125" style="133"/>
    <col min="4097" max="4097" width="186.7109375" style="133" customWidth="1"/>
    <col min="4098" max="4098" width="56.42578125" style="133" customWidth="1"/>
    <col min="4099" max="4103" width="45.5703125" style="133" customWidth="1"/>
    <col min="4104" max="4104" width="54.7109375" style="133" customWidth="1"/>
    <col min="4105" max="4109" width="45.5703125" style="133" customWidth="1"/>
    <col min="4110" max="4352" width="12.42578125" style="133"/>
    <col min="4353" max="4353" width="186.7109375" style="133" customWidth="1"/>
    <col min="4354" max="4354" width="56.42578125" style="133" customWidth="1"/>
    <col min="4355" max="4359" width="45.5703125" style="133" customWidth="1"/>
    <col min="4360" max="4360" width="54.7109375" style="133" customWidth="1"/>
    <col min="4361" max="4365" width="45.5703125" style="133" customWidth="1"/>
    <col min="4366" max="4608" width="12.42578125" style="133"/>
    <col min="4609" max="4609" width="186.7109375" style="133" customWidth="1"/>
    <col min="4610" max="4610" width="56.42578125" style="133" customWidth="1"/>
    <col min="4611" max="4615" width="45.5703125" style="133" customWidth="1"/>
    <col min="4616" max="4616" width="54.7109375" style="133" customWidth="1"/>
    <col min="4617" max="4621" width="45.5703125" style="133" customWidth="1"/>
    <col min="4622" max="4864" width="12.42578125" style="133"/>
    <col min="4865" max="4865" width="186.7109375" style="133" customWidth="1"/>
    <col min="4866" max="4866" width="56.42578125" style="133" customWidth="1"/>
    <col min="4867" max="4871" width="45.5703125" style="133" customWidth="1"/>
    <col min="4872" max="4872" width="54.7109375" style="133" customWidth="1"/>
    <col min="4873" max="4877" width="45.5703125" style="133" customWidth="1"/>
    <col min="4878" max="5120" width="12.42578125" style="133"/>
    <col min="5121" max="5121" width="186.7109375" style="133" customWidth="1"/>
    <col min="5122" max="5122" width="56.42578125" style="133" customWidth="1"/>
    <col min="5123" max="5127" width="45.5703125" style="133" customWidth="1"/>
    <col min="5128" max="5128" width="54.7109375" style="133" customWidth="1"/>
    <col min="5129" max="5133" width="45.5703125" style="133" customWidth="1"/>
    <col min="5134" max="5376" width="12.42578125" style="133"/>
    <col min="5377" max="5377" width="186.7109375" style="133" customWidth="1"/>
    <col min="5378" max="5378" width="56.42578125" style="133" customWidth="1"/>
    <col min="5379" max="5383" width="45.5703125" style="133" customWidth="1"/>
    <col min="5384" max="5384" width="54.7109375" style="133" customWidth="1"/>
    <col min="5385" max="5389" width="45.5703125" style="133" customWidth="1"/>
    <col min="5390" max="5632" width="12.42578125" style="133"/>
    <col min="5633" max="5633" width="186.7109375" style="133" customWidth="1"/>
    <col min="5634" max="5634" width="56.42578125" style="133" customWidth="1"/>
    <col min="5635" max="5639" width="45.5703125" style="133" customWidth="1"/>
    <col min="5640" max="5640" width="54.7109375" style="133" customWidth="1"/>
    <col min="5641" max="5645" width="45.5703125" style="133" customWidth="1"/>
    <col min="5646" max="5888" width="12.42578125" style="133"/>
    <col min="5889" max="5889" width="186.7109375" style="133" customWidth="1"/>
    <col min="5890" max="5890" width="56.42578125" style="133" customWidth="1"/>
    <col min="5891" max="5895" width="45.5703125" style="133" customWidth="1"/>
    <col min="5896" max="5896" width="54.7109375" style="133" customWidth="1"/>
    <col min="5897" max="5901" width="45.5703125" style="133" customWidth="1"/>
    <col min="5902" max="6144" width="12.42578125" style="133"/>
    <col min="6145" max="6145" width="186.7109375" style="133" customWidth="1"/>
    <col min="6146" max="6146" width="56.42578125" style="133" customWidth="1"/>
    <col min="6147" max="6151" width="45.5703125" style="133" customWidth="1"/>
    <col min="6152" max="6152" width="54.7109375" style="133" customWidth="1"/>
    <col min="6153" max="6157" width="45.5703125" style="133" customWidth="1"/>
    <col min="6158" max="6400" width="12.42578125" style="133"/>
    <col min="6401" max="6401" width="186.7109375" style="133" customWidth="1"/>
    <col min="6402" max="6402" width="56.42578125" style="133" customWidth="1"/>
    <col min="6403" max="6407" width="45.5703125" style="133" customWidth="1"/>
    <col min="6408" max="6408" width="54.7109375" style="133" customWidth="1"/>
    <col min="6409" max="6413" width="45.5703125" style="133" customWidth="1"/>
    <col min="6414" max="6656" width="12.42578125" style="133"/>
    <col min="6657" max="6657" width="186.7109375" style="133" customWidth="1"/>
    <col min="6658" max="6658" width="56.42578125" style="133" customWidth="1"/>
    <col min="6659" max="6663" width="45.5703125" style="133" customWidth="1"/>
    <col min="6664" max="6664" width="54.7109375" style="133" customWidth="1"/>
    <col min="6665" max="6669" width="45.5703125" style="133" customWidth="1"/>
    <col min="6670" max="6912" width="12.42578125" style="133"/>
    <col min="6913" max="6913" width="186.7109375" style="133" customWidth="1"/>
    <col min="6914" max="6914" width="56.42578125" style="133" customWidth="1"/>
    <col min="6915" max="6919" width="45.5703125" style="133" customWidth="1"/>
    <col min="6920" max="6920" width="54.7109375" style="133" customWidth="1"/>
    <col min="6921" max="6925" width="45.5703125" style="133" customWidth="1"/>
    <col min="6926" max="7168" width="12.42578125" style="133"/>
    <col min="7169" max="7169" width="186.7109375" style="133" customWidth="1"/>
    <col min="7170" max="7170" width="56.42578125" style="133" customWidth="1"/>
    <col min="7171" max="7175" width="45.5703125" style="133" customWidth="1"/>
    <col min="7176" max="7176" width="54.7109375" style="133" customWidth="1"/>
    <col min="7177" max="7181" width="45.5703125" style="133" customWidth="1"/>
    <col min="7182" max="7424" width="12.42578125" style="133"/>
    <col min="7425" max="7425" width="186.7109375" style="133" customWidth="1"/>
    <col min="7426" max="7426" width="56.42578125" style="133" customWidth="1"/>
    <col min="7427" max="7431" width="45.5703125" style="133" customWidth="1"/>
    <col min="7432" max="7432" width="54.7109375" style="133" customWidth="1"/>
    <col min="7433" max="7437" width="45.5703125" style="133" customWidth="1"/>
    <col min="7438" max="7680" width="12.42578125" style="133"/>
    <col min="7681" max="7681" width="186.7109375" style="133" customWidth="1"/>
    <col min="7682" max="7682" width="56.42578125" style="133" customWidth="1"/>
    <col min="7683" max="7687" width="45.5703125" style="133" customWidth="1"/>
    <col min="7688" max="7688" width="54.7109375" style="133" customWidth="1"/>
    <col min="7689" max="7693" width="45.5703125" style="133" customWidth="1"/>
    <col min="7694" max="7936" width="12.42578125" style="133"/>
    <col min="7937" max="7937" width="186.7109375" style="133" customWidth="1"/>
    <col min="7938" max="7938" width="56.42578125" style="133" customWidth="1"/>
    <col min="7939" max="7943" width="45.5703125" style="133" customWidth="1"/>
    <col min="7944" max="7944" width="54.7109375" style="133" customWidth="1"/>
    <col min="7945" max="7949" width="45.5703125" style="133" customWidth="1"/>
    <col min="7950" max="8192" width="12.42578125" style="133"/>
    <col min="8193" max="8193" width="186.7109375" style="133" customWidth="1"/>
    <col min="8194" max="8194" width="56.42578125" style="133" customWidth="1"/>
    <col min="8195" max="8199" width="45.5703125" style="133" customWidth="1"/>
    <col min="8200" max="8200" width="54.7109375" style="133" customWidth="1"/>
    <col min="8201" max="8205" width="45.5703125" style="133" customWidth="1"/>
    <col min="8206" max="8448" width="12.42578125" style="133"/>
    <col min="8449" max="8449" width="186.7109375" style="133" customWidth="1"/>
    <col min="8450" max="8450" width="56.42578125" style="133" customWidth="1"/>
    <col min="8451" max="8455" width="45.5703125" style="133" customWidth="1"/>
    <col min="8456" max="8456" width="54.7109375" style="133" customWidth="1"/>
    <col min="8457" max="8461" width="45.5703125" style="133" customWidth="1"/>
    <col min="8462" max="8704" width="12.42578125" style="133"/>
    <col min="8705" max="8705" width="186.7109375" style="133" customWidth="1"/>
    <col min="8706" max="8706" width="56.42578125" style="133" customWidth="1"/>
    <col min="8707" max="8711" width="45.5703125" style="133" customWidth="1"/>
    <col min="8712" max="8712" width="54.7109375" style="133" customWidth="1"/>
    <col min="8713" max="8717" width="45.5703125" style="133" customWidth="1"/>
    <col min="8718" max="8960" width="12.42578125" style="133"/>
    <col min="8961" max="8961" width="186.7109375" style="133" customWidth="1"/>
    <col min="8962" max="8962" width="56.42578125" style="133" customWidth="1"/>
    <col min="8963" max="8967" width="45.5703125" style="133" customWidth="1"/>
    <col min="8968" max="8968" width="54.7109375" style="133" customWidth="1"/>
    <col min="8969" max="8973" width="45.5703125" style="133" customWidth="1"/>
    <col min="8974" max="9216" width="12.42578125" style="133"/>
    <col min="9217" max="9217" width="186.7109375" style="133" customWidth="1"/>
    <col min="9218" max="9218" width="56.42578125" style="133" customWidth="1"/>
    <col min="9219" max="9223" width="45.5703125" style="133" customWidth="1"/>
    <col min="9224" max="9224" width="54.7109375" style="133" customWidth="1"/>
    <col min="9225" max="9229" width="45.5703125" style="133" customWidth="1"/>
    <col min="9230" max="9472" width="12.42578125" style="133"/>
    <col min="9473" max="9473" width="186.7109375" style="133" customWidth="1"/>
    <col min="9474" max="9474" width="56.42578125" style="133" customWidth="1"/>
    <col min="9475" max="9479" width="45.5703125" style="133" customWidth="1"/>
    <col min="9480" max="9480" width="54.7109375" style="133" customWidth="1"/>
    <col min="9481" max="9485" width="45.5703125" style="133" customWidth="1"/>
    <col min="9486" max="9728" width="12.42578125" style="133"/>
    <col min="9729" max="9729" width="186.7109375" style="133" customWidth="1"/>
    <col min="9730" max="9730" width="56.42578125" style="133" customWidth="1"/>
    <col min="9731" max="9735" width="45.5703125" style="133" customWidth="1"/>
    <col min="9736" max="9736" width="54.7109375" style="133" customWidth="1"/>
    <col min="9737" max="9741" width="45.5703125" style="133" customWidth="1"/>
    <col min="9742" max="9984" width="12.42578125" style="133"/>
    <col min="9985" max="9985" width="186.7109375" style="133" customWidth="1"/>
    <col min="9986" max="9986" width="56.42578125" style="133" customWidth="1"/>
    <col min="9987" max="9991" width="45.5703125" style="133" customWidth="1"/>
    <col min="9992" max="9992" width="54.7109375" style="133" customWidth="1"/>
    <col min="9993" max="9997" width="45.5703125" style="133" customWidth="1"/>
    <col min="9998" max="10240" width="12.42578125" style="133"/>
    <col min="10241" max="10241" width="186.7109375" style="133" customWidth="1"/>
    <col min="10242" max="10242" width="56.42578125" style="133" customWidth="1"/>
    <col min="10243" max="10247" width="45.5703125" style="133" customWidth="1"/>
    <col min="10248" max="10248" width="54.7109375" style="133" customWidth="1"/>
    <col min="10249" max="10253" width="45.5703125" style="133" customWidth="1"/>
    <col min="10254" max="10496" width="12.42578125" style="133"/>
    <col min="10497" max="10497" width="186.7109375" style="133" customWidth="1"/>
    <col min="10498" max="10498" width="56.42578125" style="133" customWidth="1"/>
    <col min="10499" max="10503" width="45.5703125" style="133" customWidth="1"/>
    <col min="10504" max="10504" width="54.7109375" style="133" customWidth="1"/>
    <col min="10505" max="10509" width="45.5703125" style="133" customWidth="1"/>
    <col min="10510" max="10752" width="12.42578125" style="133"/>
    <col min="10753" max="10753" width="186.7109375" style="133" customWidth="1"/>
    <col min="10754" max="10754" width="56.42578125" style="133" customWidth="1"/>
    <col min="10755" max="10759" width="45.5703125" style="133" customWidth="1"/>
    <col min="10760" max="10760" width="54.7109375" style="133" customWidth="1"/>
    <col min="10761" max="10765" width="45.5703125" style="133" customWidth="1"/>
    <col min="10766" max="11008" width="12.42578125" style="133"/>
    <col min="11009" max="11009" width="186.7109375" style="133" customWidth="1"/>
    <col min="11010" max="11010" width="56.42578125" style="133" customWidth="1"/>
    <col min="11011" max="11015" width="45.5703125" style="133" customWidth="1"/>
    <col min="11016" max="11016" width="54.7109375" style="133" customWidth="1"/>
    <col min="11017" max="11021" width="45.5703125" style="133" customWidth="1"/>
    <col min="11022" max="11264" width="12.42578125" style="133"/>
    <col min="11265" max="11265" width="186.7109375" style="133" customWidth="1"/>
    <col min="11266" max="11266" width="56.42578125" style="133" customWidth="1"/>
    <col min="11267" max="11271" width="45.5703125" style="133" customWidth="1"/>
    <col min="11272" max="11272" width="54.7109375" style="133" customWidth="1"/>
    <col min="11273" max="11277" width="45.5703125" style="133" customWidth="1"/>
    <col min="11278" max="11520" width="12.42578125" style="133"/>
    <col min="11521" max="11521" width="186.7109375" style="133" customWidth="1"/>
    <col min="11522" max="11522" width="56.42578125" style="133" customWidth="1"/>
    <col min="11523" max="11527" width="45.5703125" style="133" customWidth="1"/>
    <col min="11528" max="11528" width="54.7109375" style="133" customWidth="1"/>
    <col min="11529" max="11533" width="45.5703125" style="133" customWidth="1"/>
    <col min="11534" max="11776" width="12.42578125" style="133"/>
    <col min="11777" max="11777" width="186.7109375" style="133" customWidth="1"/>
    <col min="11778" max="11778" width="56.42578125" style="133" customWidth="1"/>
    <col min="11779" max="11783" width="45.5703125" style="133" customWidth="1"/>
    <col min="11784" max="11784" width="54.7109375" style="133" customWidth="1"/>
    <col min="11785" max="11789" width="45.5703125" style="133" customWidth="1"/>
    <col min="11790" max="12032" width="12.42578125" style="133"/>
    <col min="12033" max="12033" width="186.7109375" style="133" customWidth="1"/>
    <col min="12034" max="12034" width="56.42578125" style="133" customWidth="1"/>
    <col min="12035" max="12039" width="45.5703125" style="133" customWidth="1"/>
    <col min="12040" max="12040" width="54.7109375" style="133" customWidth="1"/>
    <col min="12041" max="12045" width="45.5703125" style="133" customWidth="1"/>
    <col min="12046" max="12288" width="12.42578125" style="133"/>
    <col min="12289" max="12289" width="186.7109375" style="133" customWidth="1"/>
    <col min="12290" max="12290" width="56.42578125" style="133" customWidth="1"/>
    <col min="12291" max="12295" width="45.5703125" style="133" customWidth="1"/>
    <col min="12296" max="12296" width="54.7109375" style="133" customWidth="1"/>
    <col min="12297" max="12301" width="45.5703125" style="133" customWidth="1"/>
    <col min="12302" max="12544" width="12.42578125" style="133"/>
    <col min="12545" max="12545" width="186.7109375" style="133" customWidth="1"/>
    <col min="12546" max="12546" width="56.42578125" style="133" customWidth="1"/>
    <col min="12547" max="12551" width="45.5703125" style="133" customWidth="1"/>
    <col min="12552" max="12552" width="54.7109375" style="133" customWidth="1"/>
    <col min="12553" max="12557" width="45.5703125" style="133" customWidth="1"/>
    <col min="12558" max="12800" width="12.42578125" style="133"/>
    <col min="12801" max="12801" width="186.7109375" style="133" customWidth="1"/>
    <col min="12802" max="12802" width="56.42578125" style="133" customWidth="1"/>
    <col min="12803" max="12807" width="45.5703125" style="133" customWidth="1"/>
    <col min="12808" max="12808" width="54.7109375" style="133" customWidth="1"/>
    <col min="12809" max="12813" width="45.5703125" style="133" customWidth="1"/>
    <col min="12814" max="13056" width="12.42578125" style="133"/>
    <col min="13057" max="13057" width="186.7109375" style="133" customWidth="1"/>
    <col min="13058" max="13058" width="56.42578125" style="133" customWidth="1"/>
    <col min="13059" max="13063" width="45.5703125" style="133" customWidth="1"/>
    <col min="13064" max="13064" width="54.7109375" style="133" customWidth="1"/>
    <col min="13065" max="13069" width="45.5703125" style="133" customWidth="1"/>
    <col min="13070" max="13312" width="12.42578125" style="133"/>
    <col min="13313" max="13313" width="186.7109375" style="133" customWidth="1"/>
    <col min="13314" max="13314" width="56.42578125" style="133" customWidth="1"/>
    <col min="13315" max="13319" width="45.5703125" style="133" customWidth="1"/>
    <col min="13320" max="13320" width="54.7109375" style="133" customWidth="1"/>
    <col min="13321" max="13325" width="45.5703125" style="133" customWidth="1"/>
    <col min="13326" max="13568" width="12.42578125" style="133"/>
    <col min="13569" max="13569" width="186.7109375" style="133" customWidth="1"/>
    <col min="13570" max="13570" width="56.42578125" style="133" customWidth="1"/>
    <col min="13571" max="13575" width="45.5703125" style="133" customWidth="1"/>
    <col min="13576" max="13576" width="54.7109375" style="133" customWidth="1"/>
    <col min="13577" max="13581" width="45.5703125" style="133" customWidth="1"/>
    <col min="13582" max="13824" width="12.42578125" style="133"/>
    <col min="13825" max="13825" width="186.7109375" style="133" customWidth="1"/>
    <col min="13826" max="13826" width="56.42578125" style="133" customWidth="1"/>
    <col min="13827" max="13831" width="45.5703125" style="133" customWidth="1"/>
    <col min="13832" max="13832" width="54.7109375" style="133" customWidth="1"/>
    <col min="13833" max="13837" width="45.5703125" style="133" customWidth="1"/>
    <col min="13838" max="14080" width="12.42578125" style="133"/>
    <col min="14081" max="14081" width="186.7109375" style="133" customWidth="1"/>
    <col min="14082" max="14082" width="56.42578125" style="133" customWidth="1"/>
    <col min="14083" max="14087" width="45.5703125" style="133" customWidth="1"/>
    <col min="14088" max="14088" width="54.7109375" style="133" customWidth="1"/>
    <col min="14089" max="14093" width="45.5703125" style="133" customWidth="1"/>
    <col min="14094" max="14336" width="12.42578125" style="133"/>
    <col min="14337" max="14337" width="186.7109375" style="133" customWidth="1"/>
    <col min="14338" max="14338" width="56.42578125" style="133" customWidth="1"/>
    <col min="14339" max="14343" width="45.5703125" style="133" customWidth="1"/>
    <col min="14344" max="14344" width="54.7109375" style="133" customWidth="1"/>
    <col min="14345" max="14349" width="45.5703125" style="133" customWidth="1"/>
    <col min="14350" max="14592" width="12.42578125" style="133"/>
    <col min="14593" max="14593" width="186.7109375" style="133" customWidth="1"/>
    <col min="14594" max="14594" width="56.42578125" style="133" customWidth="1"/>
    <col min="14595" max="14599" width="45.5703125" style="133" customWidth="1"/>
    <col min="14600" max="14600" width="54.7109375" style="133" customWidth="1"/>
    <col min="14601" max="14605" width="45.5703125" style="133" customWidth="1"/>
    <col min="14606" max="14848" width="12.42578125" style="133"/>
    <col min="14849" max="14849" width="186.7109375" style="133" customWidth="1"/>
    <col min="14850" max="14850" width="56.42578125" style="133" customWidth="1"/>
    <col min="14851" max="14855" width="45.5703125" style="133" customWidth="1"/>
    <col min="14856" max="14856" width="54.7109375" style="133" customWidth="1"/>
    <col min="14857" max="14861" width="45.5703125" style="133" customWidth="1"/>
    <col min="14862" max="15104" width="12.42578125" style="133"/>
    <col min="15105" max="15105" width="186.7109375" style="133" customWidth="1"/>
    <col min="15106" max="15106" width="56.42578125" style="133" customWidth="1"/>
    <col min="15107" max="15111" width="45.5703125" style="133" customWidth="1"/>
    <col min="15112" max="15112" width="54.7109375" style="133" customWidth="1"/>
    <col min="15113" max="15117" width="45.5703125" style="133" customWidth="1"/>
    <col min="15118" max="15360" width="12.42578125" style="133"/>
    <col min="15361" max="15361" width="186.7109375" style="133" customWidth="1"/>
    <col min="15362" max="15362" width="56.42578125" style="133" customWidth="1"/>
    <col min="15363" max="15367" width="45.5703125" style="133" customWidth="1"/>
    <col min="15368" max="15368" width="54.7109375" style="133" customWidth="1"/>
    <col min="15369" max="15373" width="45.5703125" style="133" customWidth="1"/>
    <col min="15374" max="15616" width="12.42578125" style="133"/>
    <col min="15617" max="15617" width="186.7109375" style="133" customWidth="1"/>
    <col min="15618" max="15618" width="56.42578125" style="133" customWidth="1"/>
    <col min="15619" max="15623" width="45.5703125" style="133" customWidth="1"/>
    <col min="15624" max="15624" width="54.7109375" style="133" customWidth="1"/>
    <col min="15625" max="15629" width="45.5703125" style="133" customWidth="1"/>
    <col min="15630" max="15872" width="12.42578125" style="133"/>
    <col min="15873" max="15873" width="186.7109375" style="133" customWidth="1"/>
    <col min="15874" max="15874" width="56.42578125" style="133" customWidth="1"/>
    <col min="15875" max="15879" width="45.5703125" style="133" customWidth="1"/>
    <col min="15880" max="15880" width="54.7109375" style="133" customWidth="1"/>
    <col min="15881" max="15885" width="45.5703125" style="133" customWidth="1"/>
    <col min="15886" max="16128" width="12.42578125" style="133"/>
    <col min="16129" max="16129" width="186.7109375" style="133" customWidth="1"/>
    <col min="16130" max="16130" width="56.42578125" style="133" customWidth="1"/>
    <col min="16131" max="16135" width="45.5703125" style="133" customWidth="1"/>
    <col min="16136" max="16136" width="54.7109375" style="133" customWidth="1"/>
    <col min="16137" max="16141" width="45.5703125" style="133" customWidth="1"/>
    <col min="16142" max="16384" width="12.42578125" style="133"/>
  </cols>
  <sheetData>
    <row r="1" spans="1:17" s="11" customFormat="1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129</v>
      </c>
      <c r="L1" s="9"/>
      <c r="M1" s="8"/>
      <c r="N1" s="10"/>
      <c r="O1" s="10"/>
      <c r="P1" s="10"/>
      <c r="Q1" s="10"/>
    </row>
    <row r="2" spans="1:17" s="11" customFormat="1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s="11" customFormat="1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s="11" customFormat="1" ht="19.5" customHeight="1" thickTop="1">
      <c r="A4" s="17"/>
      <c r="B4" s="18"/>
      <c r="C4" s="19"/>
      <c r="D4" s="18"/>
      <c r="E4" s="19"/>
      <c r="F4" s="18"/>
      <c r="G4" s="20"/>
      <c r="H4" s="18" t="s">
        <v>4</v>
      </c>
      <c r="I4" s="19"/>
      <c r="J4" s="18"/>
      <c r="K4" s="19"/>
      <c r="L4" s="18"/>
      <c r="M4" s="20"/>
    </row>
    <row r="5" spans="1:17" s="11" customFormat="1" ht="19.5" customHeight="1">
      <c r="A5" s="21"/>
      <c r="B5" s="5"/>
      <c r="C5" s="22"/>
      <c r="D5" s="5"/>
      <c r="E5" s="22"/>
      <c r="F5" s="5"/>
      <c r="G5" s="23"/>
      <c r="H5" s="5"/>
      <c r="I5" s="22"/>
      <c r="J5" s="5"/>
      <c r="K5" s="22"/>
      <c r="L5" s="5"/>
      <c r="M5" s="23"/>
    </row>
    <row r="6" spans="1:17" s="11" customFormat="1" ht="45">
      <c r="A6" s="24"/>
      <c r="B6" s="25" t="s">
        <v>148</v>
      </c>
      <c r="C6" s="26"/>
      <c r="D6" s="27"/>
      <c r="E6" s="26"/>
      <c r="F6" s="27"/>
      <c r="G6" s="28"/>
      <c r="H6" s="25" t="s">
        <v>5</v>
      </c>
      <c r="I6" s="26"/>
      <c r="J6" s="27"/>
      <c r="K6" s="26"/>
      <c r="L6" s="27"/>
      <c r="M6" s="29" t="s">
        <v>4</v>
      </c>
    </row>
    <row r="7" spans="1:17" s="11" customFormat="1" ht="18.75" customHeight="1">
      <c r="A7" s="21" t="s">
        <v>4</v>
      </c>
      <c r="B7" s="5" t="s">
        <v>4</v>
      </c>
      <c r="C7" s="22"/>
      <c r="D7" s="5" t="s">
        <v>4</v>
      </c>
      <c r="E7" s="22"/>
      <c r="F7" s="5" t="s">
        <v>4</v>
      </c>
      <c r="G7" s="23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 s="11" customFormat="1" ht="18.75" customHeight="1">
      <c r="A8" s="21" t="s">
        <v>4</v>
      </c>
      <c r="B8" s="5" t="s">
        <v>4</v>
      </c>
      <c r="C8" s="22"/>
      <c r="D8" s="5" t="s">
        <v>4</v>
      </c>
      <c r="E8" s="22"/>
      <c r="F8" s="5" t="s">
        <v>4</v>
      </c>
      <c r="G8" s="23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s="11" customFormat="1" ht="45">
      <c r="A9" s="30" t="s">
        <v>4</v>
      </c>
      <c r="B9" s="570" t="s">
        <v>4</v>
      </c>
      <c r="C9" s="571" t="s">
        <v>6</v>
      </c>
      <c r="D9" s="572" t="s">
        <v>4</v>
      </c>
      <c r="E9" s="571" t="s">
        <v>6</v>
      </c>
      <c r="F9" s="572" t="s">
        <v>4</v>
      </c>
      <c r="G9" s="573" t="s">
        <v>6</v>
      </c>
      <c r="H9" s="386" t="s">
        <v>4</v>
      </c>
      <c r="I9" s="387" t="s">
        <v>6</v>
      </c>
      <c r="J9" s="388" t="s">
        <v>4</v>
      </c>
      <c r="K9" s="387" t="s">
        <v>6</v>
      </c>
      <c r="L9" s="388" t="s">
        <v>4</v>
      </c>
      <c r="M9" s="389" t="s">
        <v>6</v>
      </c>
      <c r="N9" s="35"/>
    </row>
    <row r="10" spans="1:17" s="11" customFormat="1" ht="45">
      <c r="A10" s="36" t="s">
        <v>7</v>
      </c>
      <c r="B10" s="37" t="s">
        <v>8</v>
      </c>
      <c r="C10" s="38" t="s">
        <v>9</v>
      </c>
      <c r="D10" s="39" t="s">
        <v>10</v>
      </c>
      <c r="E10" s="38" t="s">
        <v>9</v>
      </c>
      <c r="F10" s="39" t="s">
        <v>9</v>
      </c>
      <c r="G10" s="40" t="s">
        <v>9</v>
      </c>
      <c r="H10" s="37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35"/>
    </row>
    <row r="11" spans="1:17" s="11" customFormat="1" ht="44.25">
      <c r="A11" s="528" t="s">
        <v>11</v>
      </c>
      <c r="B11" s="575" t="s">
        <v>4</v>
      </c>
      <c r="C11" s="576"/>
      <c r="D11" s="577" t="s">
        <v>4</v>
      </c>
      <c r="E11" s="576"/>
      <c r="F11" s="577" t="s">
        <v>4</v>
      </c>
      <c r="G11" s="578"/>
      <c r="H11" s="394" t="s">
        <v>4</v>
      </c>
      <c r="I11" s="395"/>
      <c r="J11" s="396" t="s">
        <v>4</v>
      </c>
      <c r="K11" s="395"/>
      <c r="L11" s="396" t="s">
        <v>4</v>
      </c>
      <c r="M11" s="397" t="s">
        <v>11</v>
      </c>
      <c r="N11" s="35"/>
    </row>
    <row r="12" spans="1:17" s="11" customFormat="1" ht="45">
      <c r="A12" s="24" t="s">
        <v>12</v>
      </c>
      <c r="B12" s="46" t="s">
        <v>4</v>
      </c>
      <c r="C12" s="47" t="s">
        <v>4</v>
      </c>
      <c r="D12" s="48"/>
      <c r="E12" s="49"/>
      <c r="F12" s="48"/>
      <c r="G12" s="50"/>
      <c r="H12" s="46"/>
      <c r="I12" s="49"/>
      <c r="J12" s="48"/>
      <c r="K12" s="49"/>
      <c r="L12" s="48"/>
      <c r="M12" s="50"/>
      <c r="N12" s="35"/>
    </row>
    <row r="13" spans="1:17" s="10" customFormat="1" ht="44.25">
      <c r="A13" s="51" t="s">
        <v>13</v>
      </c>
      <c r="B13" s="9">
        <v>5834433</v>
      </c>
      <c r="C13" s="52">
        <v>1</v>
      </c>
      <c r="D13" s="53">
        <v>0</v>
      </c>
      <c r="E13" s="54">
        <v>0</v>
      </c>
      <c r="F13" s="55">
        <v>5834433</v>
      </c>
      <c r="G13" s="56">
        <v>0.25571704331817874</v>
      </c>
      <c r="H13" s="9">
        <v>6529100</v>
      </c>
      <c r="I13" s="52">
        <v>1</v>
      </c>
      <c r="J13" s="53">
        <v>0</v>
      </c>
      <c r="K13" s="54">
        <v>0</v>
      </c>
      <c r="L13" s="55">
        <v>6529100</v>
      </c>
      <c r="M13" s="56">
        <v>0.27167868223418401</v>
      </c>
      <c r="N13" s="57"/>
    </row>
    <row r="14" spans="1:17" s="11" customFormat="1" ht="44.25">
      <c r="A14" s="21" t="s">
        <v>14</v>
      </c>
      <c r="B14" s="5">
        <v>0</v>
      </c>
      <c r="C14" s="563">
        <v>0</v>
      </c>
      <c r="D14" s="59">
        <v>0</v>
      </c>
      <c r="E14" s="579">
        <v>0</v>
      </c>
      <c r="F14" s="61">
        <v>0</v>
      </c>
      <c r="G14" s="581">
        <v>0</v>
      </c>
      <c r="H14" s="5">
        <v>0</v>
      </c>
      <c r="I14" s="369">
        <v>0</v>
      </c>
      <c r="J14" s="59">
        <v>0</v>
      </c>
      <c r="K14" s="401">
        <v>0</v>
      </c>
      <c r="L14" s="402">
        <v>0</v>
      </c>
      <c r="M14" s="403">
        <v>0</v>
      </c>
      <c r="N14" s="35"/>
    </row>
    <row r="15" spans="1:17" s="11" customFormat="1" ht="44.25">
      <c r="A15" s="528" t="s">
        <v>15</v>
      </c>
      <c r="B15" s="582">
        <v>402574.15</v>
      </c>
      <c r="C15" s="632">
        <v>1</v>
      </c>
      <c r="D15" s="587">
        <v>0</v>
      </c>
      <c r="E15" s="584">
        <v>0</v>
      </c>
      <c r="F15" s="48">
        <v>402574.15</v>
      </c>
      <c r="G15" s="585">
        <v>1</v>
      </c>
      <c r="H15" s="405">
        <v>401817</v>
      </c>
      <c r="I15" s="406">
        <v>1</v>
      </c>
      <c r="J15" s="394">
        <v>0</v>
      </c>
      <c r="K15" s="407">
        <v>0</v>
      </c>
      <c r="L15" s="48">
        <v>401817</v>
      </c>
      <c r="M15" s="408">
        <v>1.6719779611170469E-2</v>
      </c>
      <c r="N15" s="35"/>
    </row>
    <row r="16" spans="1:17" s="11" customFormat="1" ht="44.25">
      <c r="A16" s="68" t="s">
        <v>16</v>
      </c>
      <c r="B16" s="5">
        <v>5354</v>
      </c>
      <c r="C16" s="52">
        <v>1</v>
      </c>
      <c r="D16" s="59">
        <v>0</v>
      </c>
      <c r="E16" s="54">
        <v>0</v>
      </c>
      <c r="F16" s="69">
        <v>5354</v>
      </c>
      <c r="G16" s="56">
        <v>2.3466017176399642E-4</v>
      </c>
      <c r="H16" s="5">
        <v>0</v>
      </c>
      <c r="I16" s="52">
        <v>0</v>
      </c>
      <c r="J16" s="59">
        <v>0</v>
      </c>
      <c r="K16" s="54">
        <v>0</v>
      </c>
      <c r="L16" s="69">
        <v>0</v>
      </c>
      <c r="M16" s="56">
        <v>0</v>
      </c>
      <c r="N16" s="35"/>
    </row>
    <row r="17" spans="1:14" s="11" customFormat="1" ht="44.25">
      <c r="A17" s="529" t="s">
        <v>17</v>
      </c>
      <c r="B17" s="575">
        <v>397220.15</v>
      </c>
      <c r="C17" s="563">
        <v>1</v>
      </c>
      <c r="D17" s="587">
        <v>0</v>
      </c>
      <c r="E17" s="579">
        <v>0</v>
      </c>
      <c r="F17" s="577">
        <v>397220.15</v>
      </c>
      <c r="G17" s="581">
        <v>1.7409740124602245E-2</v>
      </c>
      <c r="H17" s="394">
        <v>401817</v>
      </c>
      <c r="I17" s="369">
        <v>1</v>
      </c>
      <c r="J17" s="412">
        <v>0</v>
      </c>
      <c r="K17" s="401">
        <v>0</v>
      </c>
      <c r="L17" s="396">
        <v>401817</v>
      </c>
      <c r="M17" s="403">
        <v>1.6719779611170469E-2</v>
      </c>
      <c r="N17" s="35"/>
    </row>
    <row r="18" spans="1:14" s="11" customFormat="1" ht="44.25">
      <c r="A18" s="529" t="s">
        <v>18</v>
      </c>
      <c r="B18" s="575">
        <v>0</v>
      </c>
      <c r="C18" s="563">
        <v>0</v>
      </c>
      <c r="D18" s="587">
        <v>0</v>
      </c>
      <c r="E18" s="579">
        <v>0</v>
      </c>
      <c r="F18" s="577">
        <v>0</v>
      </c>
      <c r="G18" s="581">
        <v>0</v>
      </c>
      <c r="H18" s="394">
        <v>0</v>
      </c>
      <c r="I18" s="369">
        <v>0</v>
      </c>
      <c r="J18" s="412">
        <v>0</v>
      </c>
      <c r="K18" s="401">
        <v>0</v>
      </c>
      <c r="L18" s="396">
        <v>0</v>
      </c>
      <c r="M18" s="403">
        <v>0</v>
      </c>
      <c r="N18" s="35"/>
    </row>
    <row r="19" spans="1:14" s="11" customFormat="1" ht="44.25">
      <c r="A19" s="529" t="s">
        <v>19</v>
      </c>
      <c r="B19" s="575">
        <v>0</v>
      </c>
      <c r="C19" s="563">
        <v>0</v>
      </c>
      <c r="D19" s="587">
        <v>0</v>
      </c>
      <c r="E19" s="579">
        <v>0</v>
      </c>
      <c r="F19" s="577">
        <v>0</v>
      </c>
      <c r="G19" s="581">
        <v>0</v>
      </c>
      <c r="H19" s="394">
        <v>0</v>
      </c>
      <c r="I19" s="369">
        <v>0</v>
      </c>
      <c r="J19" s="412">
        <v>0</v>
      </c>
      <c r="K19" s="401">
        <v>0</v>
      </c>
      <c r="L19" s="396">
        <v>0</v>
      </c>
      <c r="M19" s="403">
        <v>0</v>
      </c>
      <c r="N19" s="35"/>
    </row>
    <row r="20" spans="1:14" s="11" customFormat="1" ht="44.25">
      <c r="A20" s="529" t="s">
        <v>20</v>
      </c>
      <c r="B20" s="575">
        <v>0</v>
      </c>
      <c r="C20" s="563">
        <v>0</v>
      </c>
      <c r="D20" s="587">
        <v>0</v>
      </c>
      <c r="E20" s="579">
        <v>0</v>
      </c>
      <c r="F20" s="577">
        <v>0</v>
      </c>
      <c r="G20" s="581">
        <v>0</v>
      </c>
      <c r="H20" s="394">
        <v>0</v>
      </c>
      <c r="I20" s="369">
        <v>0</v>
      </c>
      <c r="J20" s="412">
        <v>0</v>
      </c>
      <c r="K20" s="401">
        <v>0</v>
      </c>
      <c r="L20" s="396">
        <v>0</v>
      </c>
      <c r="M20" s="403">
        <v>0</v>
      </c>
      <c r="N20" s="35"/>
    </row>
    <row r="21" spans="1:14" s="11" customFormat="1" ht="44.25">
      <c r="A21" s="529" t="s">
        <v>21</v>
      </c>
      <c r="B21" s="575">
        <v>0</v>
      </c>
      <c r="C21" s="563">
        <v>0</v>
      </c>
      <c r="D21" s="587">
        <v>0</v>
      </c>
      <c r="E21" s="579">
        <v>0</v>
      </c>
      <c r="F21" s="577">
        <v>0</v>
      </c>
      <c r="G21" s="581">
        <v>0</v>
      </c>
      <c r="H21" s="394">
        <v>0</v>
      </c>
      <c r="I21" s="369">
        <v>0</v>
      </c>
      <c r="J21" s="412">
        <v>0</v>
      </c>
      <c r="K21" s="401">
        <v>0</v>
      </c>
      <c r="L21" s="396">
        <v>0</v>
      </c>
      <c r="M21" s="403">
        <v>0</v>
      </c>
      <c r="N21" s="35"/>
    </row>
    <row r="22" spans="1:14" s="11" customFormat="1" ht="44.25">
      <c r="A22" s="529" t="s">
        <v>22</v>
      </c>
      <c r="B22" s="575">
        <v>0</v>
      </c>
      <c r="C22" s="563">
        <v>0</v>
      </c>
      <c r="D22" s="587">
        <v>0</v>
      </c>
      <c r="E22" s="579">
        <v>0</v>
      </c>
      <c r="F22" s="577">
        <v>0</v>
      </c>
      <c r="G22" s="581">
        <v>0</v>
      </c>
      <c r="H22" s="394">
        <v>0</v>
      </c>
      <c r="I22" s="369">
        <v>0</v>
      </c>
      <c r="J22" s="412">
        <v>0</v>
      </c>
      <c r="K22" s="401">
        <v>0</v>
      </c>
      <c r="L22" s="396">
        <v>0</v>
      </c>
      <c r="M22" s="403">
        <v>0</v>
      </c>
      <c r="N22" s="35"/>
    </row>
    <row r="23" spans="1:14" s="11" customFormat="1" ht="44.25">
      <c r="A23" s="529" t="s">
        <v>23</v>
      </c>
      <c r="B23" s="575">
        <v>0</v>
      </c>
      <c r="C23" s="563">
        <v>0</v>
      </c>
      <c r="D23" s="587">
        <v>0</v>
      </c>
      <c r="E23" s="579">
        <v>0</v>
      </c>
      <c r="F23" s="577">
        <v>0</v>
      </c>
      <c r="G23" s="581">
        <v>0</v>
      </c>
      <c r="H23" s="394">
        <v>0</v>
      </c>
      <c r="I23" s="369">
        <v>0</v>
      </c>
      <c r="J23" s="412">
        <v>0</v>
      </c>
      <c r="K23" s="401">
        <v>0</v>
      </c>
      <c r="L23" s="396">
        <v>0</v>
      </c>
      <c r="M23" s="403">
        <v>0</v>
      </c>
      <c r="N23" s="35"/>
    </row>
    <row r="24" spans="1:14" s="11" customFormat="1" ht="44.25">
      <c r="A24" s="529" t="s">
        <v>24</v>
      </c>
      <c r="B24" s="575">
        <v>0</v>
      </c>
      <c r="C24" s="563">
        <v>0</v>
      </c>
      <c r="D24" s="587">
        <v>0</v>
      </c>
      <c r="E24" s="579">
        <v>0</v>
      </c>
      <c r="F24" s="577">
        <v>0</v>
      </c>
      <c r="G24" s="581">
        <v>0</v>
      </c>
      <c r="H24" s="394">
        <v>0</v>
      </c>
      <c r="I24" s="369">
        <v>0</v>
      </c>
      <c r="J24" s="412">
        <v>0</v>
      </c>
      <c r="K24" s="401">
        <v>0</v>
      </c>
      <c r="L24" s="396">
        <v>0</v>
      </c>
      <c r="M24" s="403">
        <v>0</v>
      </c>
      <c r="N24" s="35"/>
    </row>
    <row r="25" spans="1:14" s="11" customFormat="1" ht="44.25">
      <c r="A25" s="529" t="s">
        <v>25</v>
      </c>
      <c r="B25" s="575">
        <v>0</v>
      </c>
      <c r="C25" s="563">
        <v>0</v>
      </c>
      <c r="D25" s="587">
        <v>0</v>
      </c>
      <c r="E25" s="579">
        <v>0</v>
      </c>
      <c r="F25" s="577">
        <v>0</v>
      </c>
      <c r="G25" s="581">
        <v>0</v>
      </c>
      <c r="H25" s="394">
        <v>0</v>
      </c>
      <c r="I25" s="369">
        <v>0</v>
      </c>
      <c r="J25" s="412">
        <v>0</v>
      </c>
      <c r="K25" s="401">
        <v>0</v>
      </c>
      <c r="L25" s="396">
        <v>0</v>
      </c>
      <c r="M25" s="403">
        <v>0</v>
      </c>
      <c r="N25" s="35"/>
    </row>
    <row r="26" spans="1:14" s="11" customFormat="1" ht="44.25">
      <c r="A26" s="529" t="s">
        <v>26</v>
      </c>
      <c r="B26" s="575">
        <v>0</v>
      </c>
      <c r="C26" s="563">
        <v>0</v>
      </c>
      <c r="D26" s="587">
        <v>0</v>
      </c>
      <c r="E26" s="579">
        <v>0</v>
      </c>
      <c r="F26" s="577">
        <v>0</v>
      </c>
      <c r="G26" s="581">
        <v>0</v>
      </c>
      <c r="H26" s="394">
        <v>0</v>
      </c>
      <c r="I26" s="369">
        <v>0</v>
      </c>
      <c r="J26" s="412">
        <v>0</v>
      </c>
      <c r="K26" s="401">
        <v>0</v>
      </c>
      <c r="L26" s="396">
        <v>0</v>
      </c>
      <c r="M26" s="403">
        <v>0</v>
      </c>
      <c r="N26" s="35"/>
    </row>
    <row r="27" spans="1:14" s="11" customFormat="1" ht="44.25">
      <c r="A27" s="529" t="s">
        <v>27</v>
      </c>
      <c r="B27" s="575">
        <v>0</v>
      </c>
      <c r="C27" s="563">
        <v>0</v>
      </c>
      <c r="D27" s="587">
        <v>0</v>
      </c>
      <c r="E27" s="579">
        <v>0</v>
      </c>
      <c r="F27" s="577">
        <v>0</v>
      </c>
      <c r="G27" s="581">
        <v>0</v>
      </c>
      <c r="H27" s="394">
        <v>0</v>
      </c>
      <c r="I27" s="369">
        <v>0</v>
      </c>
      <c r="J27" s="412">
        <v>0</v>
      </c>
      <c r="K27" s="401">
        <v>0</v>
      </c>
      <c r="L27" s="396">
        <v>0</v>
      </c>
      <c r="M27" s="403">
        <v>0</v>
      </c>
      <c r="N27" s="35"/>
    </row>
    <row r="28" spans="1:14" s="11" customFormat="1" ht="44.25">
      <c r="A28" s="530" t="s">
        <v>28</v>
      </c>
      <c r="B28" s="575">
        <v>0</v>
      </c>
      <c r="C28" s="563">
        <v>0</v>
      </c>
      <c r="D28" s="587">
        <v>0</v>
      </c>
      <c r="E28" s="579">
        <v>0</v>
      </c>
      <c r="F28" s="577">
        <v>0</v>
      </c>
      <c r="G28" s="581">
        <v>0</v>
      </c>
      <c r="H28" s="394">
        <v>0</v>
      </c>
      <c r="I28" s="369">
        <v>0</v>
      </c>
      <c r="J28" s="412">
        <v>0</v>
      </c>
      <c r="K28" s="401">
        <v>0</v>
      </c>
      <c r="L28" s="396">
        <v>0</v>
      </c>
      <c r="M28" s="403">
        <v>0</v>
      </c>
      <c r="N28" s="35"/>
    </row>
    <row r="29" spans="1:14" s="11" customFormat="1" ht="44.25">
      <c r="A29" s="530" t="s">
        <v>29</v>
      </c>
      <c r="B29" s="575">
        <v>0</v>
      </c>
      <c r="C29" s="563">
        <v>0</v>
      </c>
      <c r="D29" s="587">
        <v>0</v>
      </c>
      <c r="E29" s="579">
        <v>0</v>
      </c>
      <c r="F29" s="577">
        <v>0</v>
      </c>
      <c r="G29" s="581">
        <v>0</v>
      </c>
      <c r="H29" s="394">
        <v>0</v>
      </c>
      <c r="I29" s="369">
        <v>0</v>
      </c>
      <c r="J29" s="412">
        <v>0</v>
      </c>
      <c r="K29" s="401">
        <v>0</v>
      </c>
      <c r="L29" s="396">
        <v>0</v>
      </c>
      <c r="M29" s="403">
        <v>0</v>
      </c>
      <c r="N29" s="35"/>
    </row>
    <row r="30" spans="1:14" s="11" customFormat="1" ht="44.25">
      <c r="A30" s="530" t="s">
        <v>30</v>
      </c>
      <c r="B30" s="575">
        <v>0</v>
      </c>
      <c r="C30" s="563">
        <v>0</v>
      </c>
      <c r="D30" s="587">
        <v>0</v>
      </c>
      <c r="E30" s="579">
        <v>0</v>
      </c>
      <c r="F30" s="577">
        <v>0</v>
      </c>
      <c r="G30" s="581">
        <v>0</v>
      </c>
      <c r="H30" s="394">
        <v>0</v>
      </c>
      <c r="I30" s="369">
        <v>0</v>
      </c>
      <c r="J30" s="412">
        <v>0</v>
      </c>
      <c r="K30" s="401">
        <v>0</v>
      </c>
      <c r="L30" s="396">
        <v>0</v>
      </c>
      <c r="M30" s="403">
        <v>0</v>
      </c>
      <c r="N30" s="35"/>
    </row>
    <row r="31" spans="1:14" s="11" customFormat="1" ht="44.25">
      <c r="A31" s="530" t="s">
        <v>31</v>
      </c>
      <c r="B31" s="575">
        <v>0</v>
      </c>
      <c r="C31" s="563">
        <v>0</v>
      </c>
      <c r="D31" s="587">
        <v>0</v>
      </c>
      <c r="E31" s="579">
        <v>0</v>
      </c>
      <c r="F31" s="577">
        <v>0</v>
      </c>
      <c r="G31" s="581">
        <v>0</v>
      </c>
      <c r="H31" s="394">
        <v>0</v>
      </c>
      <c r="I31" s="369">
        <v>0</v>
      </c>
      <c r="J31" s="412">
        <v>0</v>
      </c>
      <c r="K31" s="401">
        <v>0</v>
      </c>
      <c r="L31" s="396">
        <v>0</v>
      </c>
      <c r="M31" s="403">
        <v>0</v>
      </c>
      <c r="N31" s="35"/>
    </row>
    <row r="32" spans="1:14" s="11" customFormat="1" ht="44.25">
      <c r="A32" s="530" t="s">
        <v>32</v>
      </c>
      <c r="B32" s="575">
        <v>0</v>
      </c>
      <c r="C32" s="563">
        <v>0</v>
      </c>
      <c r="D32" s="587">
        <v>0</v>
      </c>
      <c r="E32" s="579">
        <v>0</v>
      </c>
      <c r="F32" s="577">
        <v>0</v>
      </c>
      <c r="G32" s="581">
        <v>0</v>
      </c>
      <c r="H32" s="394">
        <v>0</v>
      </c>
      <c r="I32" s="369">
        <v>0</v>
      </c>
      <c r="J32" s="412">
        <v>0</v>
      </c>
      <c r="K32" s="401">
        <v>0</v>
      </c>
      <c r="L32" s="396">
        <v>0</v>
      </c>
      <c r="M32" s="403">
        <v>0</v>
      </c>
      <c r="N32" s="35"/>
    </row>
    <row r="33" spans="1:14" s="11" customFormat="1" ht="44.25">
      <c r="A33" s="530" t="s">
        <v>33</v>
      </c>
      <c r="B33" s="575">
        <v>0</v>
      </c>
      <c r="C33" s="563">
        <v>0</v>
      </c>
      <c r="D33" s="587">
        <v>0</v>
      </c>
      <c r="E33" s="579">
        <v>0</v>
      </c>
      <c r="F33" s="577">
        <v>0</v>
      </c>
      <c r="G33" s="581">
        <v>0</v>
      </c>
      <c r="H33" s="394">
        <v>0</v>
      </c>
      <c r="I33" s="369">
        <v>0</v>
      </c>
      <c r="J33" s="412">
        <v>0</v>
      </c>
      <c r="K33" s="401">
        <v>0</v>
      </c>
      <c r="L33" s="396">
        <v>0</v>
      </c>
      <c r="M33" s="403">
        <v>0</v>
      </c>
      <c r="N33" s="35"/>
    </row>
    <row r="34" spans="1:14" s="11" customFormat="1" ht="45">
      <c r="A34" s="531" t="s">
        <v>34</v>
      </c>
      <c r="B34" s="590"/>
      <c r="C34" s="591" t="s">
        <v>4</v>
      </c>
      <c r="D34" s="587"/>
      <c r="E34" s="592" t="s">
        <v>4</v>
      </c>
      <c r="F34" s="577"/>
      <c r="G34" s="593" t="s">
        <v>4</v>
      </c>
      <c r="H34" s="415" t="s">
        <v>4</v>
      </c>
      <c r="I34" s="416" t="s">
        <v>4</v>
      </c>
      <c r="J34" s="412"/>
      <c r="K34" s="417" t="s">
        <v>4</v>
      </c>
      <c r="L34" s="396"/>
      <c r="M34" s="418" t="s">
        <v>4</v>
      </c>
      <c r="N34" s="35"/>
    </row>
    <row r="35" spans="1:14" s="11" customFormat="1" ht="44.25">
      <c r="A35" s="68" t="s">
        <v>35</v>
      </c>
      <c r="B35" s="575">
        <v>0</v>
      </c>
      <c r="C35" s="563">
        <v>0</v>
      </c>
      <c r="D35" s="587">
        <v>0</v>
      </c>
      <c r="E35" s="579">
        <v>0</v>
      </c>
      <c r="F35" s="577">
        <v>0</v>
      </c>
      <c r="G35" s="581">
        <v>0</v>
      </c>
      <c r="H35" s="394">
        <v>0</v>
      </c>
      <c r="I35" s="369">
        <v>0</v>
      </c>
      <c r="J35" s="412">
        <v>0</v>
      </c>
      <c r="K35" s="401">
        <v>0</v>
      </c>
      <c r="L35" s="396">
        <v>0</v>
      </c>
      <c r="M35" s="403">
        <v>0</v>
      </c>
      <c r="N35" s="35"/>
    </row>
    <row r="36" spans="1:14" s="11" customFormat="1" ht="45">
      <c r="A36" s="531" t="s">
        <v>36</v>
      </c>
      <c r="B36" s="590"/>
      <c r="C36" s="591" t="s">
        <v>4</v>
      </c>
      <c r="D36" s="587"/>
      <c r="E36" s="592" t="s">
        <v>4</v>
      </c>
      <c r="F36" s="577"/>
      <c r="G36" s="593" t="s">
        <v>4</v>
      </c>
      <c r="H36" s="415"/>
      <c r="I36" s="416" t="s">
        <v>4</v>
      </c>
      <c r="J36" s="412"/>
      <c r="K36" s="417" t="s">
        <v>4</v>
      </c>
      <c r="L36" s="396"/>
      <c r="M36" s="418" t="s">
        <v>4</v>
      </c>
      <c r="N36" s="35"/>
    </row>
    <row r="37" spans="1:14" s="11" customFormat="1" ht="44.25">
      <c r="A37" s="529" t="s">
        <v>35</v>
      </c>
      <c r="B37" s="594">
        <v>0</v>
      </c>
      <c r="C37" s="563">
        <v>0</v>
      </c>
      <c r="D37" s="595">
        <v>0</v>
      </c>
      <c r="E37" s="579">
        <v>0</v>
      </c>
      <c r="F37" s="596">
        <v>0</v>
      </c>
      <c r="G37" s="581">
        <v>0</v>
      </c>
      <c r="H37" s="420">
        <v>0</v>
      </c>
      <c r="I37" s="369">
        <v>0</v>
      </c>
      <c r="J37" s="421">
        <v>0</v>
      </c>
      <c r="K37" s="401">
        <v>0</v>
      </c>
      <c r="L37" s="422">
        <v>0</v>
      </c>
      <c r="M37" s="403">
        <v>0</v>
      </c>
      <c r="N37" s="35"/>
    </row>
    <row r="38" spans="1:14" s="11" customFormat="1" ht="44.25">
      <c r="A38" s="529" t="s">
        <v>76</v>
      </c>
      <c r="B38" s="594"/>
      <c r="C38" s="563" t="s">
        <v>11</v>
      </c>
      <c r="D38" s="595"/>
      <c r="E38" s="579" t="s">
        <v>11</v>
      </c>
      <c r="F38" s="577">
        <v>0</v>
      </c>
      <c r="G38" s="581">
        <v>0</v>
      </c>
      <c r="H38" s="420"/>
      <c r="I38" s="369" t="s">
        <v>11</v>
      </c>
      <c r="J38" s="421"/>
      <c r="K38" s="401" t="s">
        <v>11</v>
      </c>
      <c r="L38" s="396">
        <v>0</v>
      </c>
      <c r="M38" s="403">
        <v>0</v>
      </c>
      <c r="N38" s="35"/>
    </row>
    <row r="39" spans="1:14" s="85" customFormat="1" ht="45">
      <c r="A39" s="531" t="s">
        <v>37</v>
      </c>
      <c r="B39" s="597">
        <v>6237007.1500000004</v>
      </c>
      <c r="C39" s="567">
        <v>1</v>
      </c>
      <c r="D39" s="597">
        <v>0</v>
      </c>
      <c r="E39" s="599">
        <v>0</v>
      </c>
      <c r="F39" s="597">
        <v>6237007.1500000004</v>
      </c>
      <c r="G39" s="598">
        <v>0.27336144361454501</v>
      </c>
      <c r="H39" s="423">
        <v>6930917</v>
      </c>
      <c r="I39" s="372">
        <v>1</v>
      </c>
      <c r="J39" s="423">
        <v>0</v>
      </c>
      <c r="K39" s="425">
        <v>0</v>
      </c>
      <c r="L39" s="423">
        <v>6930917</v>
      </c>
      <c r="M39" s="424">
        <v>0.2883984618453545</v>
      </c>
      <c r="N39" s="84"/>
    </row>
    <row r="40" spans="1:14" s="11" customFormat="1" ht="45">
      <c r="A40" s="532" t="s">
        <v>38</v>
      </c>
      <c r="B40" s="582"/>
      <c r="C40" s="591" t="s">
        <v>4</v>
      </c>
      <c r="D40" s="587"/>
      <c r="E40" s="592" t="s">
        <v>4</v>
      </c>
      <c r="F40" s="577"/>
      <c r="G40" s="593" t="s">
        <v>4</v>
      </c>
      <c r="H40" s="405"/>
      <c r="I40" s="416" t="s">
        <v>4</v>
      </c>
      <c r="J40" s="412"/>
      <c r="K40" s="417" t="s">
        <v>4</v>
      </c>
      <c r="L40" s="396"/>
      <c r="M40" s="418" t="s">
        <v>4</v>
      </c>
      <c r="N40" s="35"/>
    </row>
    <row r="41" spans="1:14" s="11" customFormat="1" ht="44.25">
      <c r="A41" s="21" t="s">
        <v>39</v>
      </c>
      <c r="B41" s="46">
        <v>0</v>
      </c>
      <c r="C41" s="52">
        <v>0</v>
      </c>
      <c r="D41" s="87">
        <v>0</v>
      </c>
      <c r="E41" s="54">
        <v>0</v>
      </c>
      <c r="F41" s="48">
        <v>0</v>
      </c>
      <c r="G41" s="56">
        <v>0</v>
      </c>
      <c r="H41" s="46">
        <v>0</v>
      </c>
      <c r="I41" s="52">
        <v>0</v>
      </c>
      <c r="J41" s="87">
        <v>0</v>
      </c>
      <c r="K41" s="54">
        <v>0</v>
      </c>
      <c r="L41" s="48">
        <v>0</v>
      </c>
      <c r="M41" s="56">
        <v>0</v>
      </c>
      <c r="N41" s="35"/>
    </row>
    <row r="42" spans="1:14" s="11" customFormat="1" ht="44.25">
      <c r="A42" s="533" t="s">
        <v>40</v>
      </c>
      <c r="B42" s="575">
        <v>0</v>
      </c>
      <c r="C42" s="563">
        <v>0</v>
      </c>
      <c r="D42" s="587">
        <v>0</v>
      </c>
      <c r="E42" s="579">
        <v>0</v>
      </c>
      <c r="F42" s="577">
        <v>0</v>
      </c>
      <c r="G42" s="581">
        <v>0</v>
      </c>
      <c r="H42" s="394">
        <v>0</v>
      </c>
      <c r="I42" s="369">
        <v>0</v>
      </c>
      <c r="J42" s="412">
        <v>0</v>
      </c>
      <c r="K42" s="401">
        <v>0</v>
      </c>
      <c r="L42" s="396">
        <v>0</v>
      </c>
      <c r="M42" s="403">
        <v>0</v>
      </c>
      <c r="N42" s="35"/>
    </row>
    <row r="43" spans="1:14" s="11" customFormat="1" ht="44.25">
      <c r="A43" s="89" t="s">
        <v>41</v>
      </c>
      <c r="B43" s="575">
        <v>0</v>
      </c>
      <c r="C43" s="563">
        <v>0</v>
      </c>
      <c r="D43" s="587">
        <v>0</v>
      </c>
      <c r="E43" s="579">
        <v>0</v>
      </c>
      <c r="F43" s="596">
        <v>0</v>
      </c>
      <c r="G43" s="581">
        <v>0</v>
      </c>
      <c r="H43" s="394">
        <v>0</v>
      </c>
      <c r="I43" s="369">
        <v>0</v>
      </c>
      <c r="J43" s="412">
        <v>0</v>
      </c>
      <c r="K43" s="401">
        <v>0</v>
      </c>
      <c r="L43" s="422">
        <v>0</v>
      </c>
      <c r="M43" s="403">
        <v>0</v>
      </c>
      <c r="N43" s="35"/>
    </row>
    <row r="44" spans="1:14" s="11" customFormat="1" ht="44.25">
      <c r="A44" s="528" t="s">
        <v>42</v>
      </c>
      <c r="B44" s="575">
        <v>0</v>
      </c>
      <c r="C44" s="563">
        <v>0</v>
      </c>
      <c r="D44" s="587">
        <v>0</v>
      </c>
      <c r="E44" s="579">
        <v>0</v>
      </c>
      <c r="F44" s="596">
        <v>0</v>
      </c>
      <c r="G44" s="581">
        <v>0</v>
      </c>
      <c r="H44" s="394">
        <v>0</v>
      </c>
      <c r="I44" s="369">
        <v>0</v>
      </c>
      <c r="J44" s="412">
        <v>0</v>
      </c>
      <c r="K44" s="401">
        <v>0</v>
      </c>
      <c r="L44" s="422">
        <v>0</v>
      </c>
      <c r="M44" s="403">
        <v>0</v>
      </c>
      <c r="N44" s="35"/>
    </row>
    <row r="45" spans="1:14" s="11" customFormat="1" ht="44.25">
      <c r="A45" s="533" t="s">
        <v>43</v>
      </c>
      <c r="B45" s="575">
        <v>0</v>
      </c>
      <c r="C45" s="563">
        <v>0</v>
      </c>
      <c r="D45" s="587">
        <v>0</v>
      </c>
      <c r="E45" s="579">
        <v>0</v>
      </c>
      <c r="F45" s="596">
        <v>0</v>
      </c>
      <c r="G45" s="581">
        <v>0</v>
      </c>
      <c r="H45" s="394">
        <v>0</v>
      </c>
      <c r="I45" s="369">
        <v>0</v>
      </c>
      <c r="J45" s="412">
        <v>420000</v>
      </c>
      <c r="K45" s="401">
        <v>1</v>
      </c>
      <c r="L45" s="422">
        <v>420000</v>
      </c>
      <c r="M45" s="403">
        <v>1.7476382125921994E-2</v>
      </c>
      <c r="N45" s="35"/>
    </row>
    <row r="46" spans="1:14" s="85" customFormat="1" ht="45">
      <c r="A46" s="532" t="s">
        <v>44</v>
      </c>
      <c r="B46" s="602">
        <v>0</v>
      </c>
      <c r="C46" s="567">
        <v>0</v>
      </c>
      <c r="D46" s="603">
        <v>0</v>
      </c>
      <c r="E46" s="599">
        <v>0</v>
      </c>
      <c r="F46" s="604">
        <v>0</v>
      </c>
      <c r="G46" s="598">
        <v>0</v>
      </c>
      <c r="H46" s="430">
        <v>0</v>
      </c>
      <c r="I46" s="372">
        <v>0</v>
      </c>
      <c r="J46" s="431">
        <v>420000</v>
      </c>
      <c r="K46" s="425">
        <v>1</v>
      </c>
      <c r="L46" s="432">
        <v>420000</v>
      </c>
      <c r="M46" s="424">
        <v>1.7476382125921994E-2</v>
      </c>
      <c r="N46" s="84"/>
    </row>
    <row r="47" spans="1:14" s="85" customFormat="1" ht="45">
      <c r="A47" s="534" t="s">
        <v>45</v>
      </c>
      <c r="B47" s="606">
        <v>2455272</v>
      </c>
      <c r="C47" s="567">
        <v>1</v>
      </c>
      <c r="D47" s="606">
        <v>0</v>
      </c>
      <c r="E47" s="599">
        <v>0</v>
      </c>
      <c r="F47" s="608">
        <v>2455272</v>
      </c>
      <c r="G47" s="598">
        <v>0.1076119815553476</v>
      </c>
      <c r="H47" s="434">
        <v>0</v>
      </c>
      <c r="I47" s="372">
        <v>0</v>
      </c>
      <c r="J47" s="434">
        <v>0</v>
      </c>
      <c r="K47" s="425">
        <v>0</v>
      </c>
      <c r="L47" s="436">
        <v>0</v>
      </c>
      <c r="M47" s="424">
        <v>0</v>
      </c>
      <c r="N47" s="84"/>
    </row>
    <row r="48" spans="1:14" s="11" customFormat="1" ht="45">
      <c r="A48" s="24" t="s">
        <v>46</v>
      </c>
      <c r="B48" s="96"/>
      <c r="C48" s="97" t="s">
        <v>4</v>
      </c>
      <c r="D48" s="59"/>
      <c r="E48" s="98" t="s">
        <v>4</v>
      </c>
      <c r="F48" s="48"/>
      <c r="G48" s="99" t="s">
        <v>4</v>
      </c>
      <c r="H48" s="96"/>
      <c r="I48" s="97" t="s">
        <v>4</v>
      </c>
      <c r="J48" s="59"/>
      <c r="K48" s="98" t="s">
        <v>4</v>
      </c>
      <c r="L48" s="48"/>
      <c r="M48" s="99" t="s">
        <v>4</v>
      </c>
      <c r="N48" s="35"/>
    </row>
    <row r="49" spans="1:14" s="11" customFormat="1" ht="44.25">
      <c r="A49" s="21" t="s">
        <v>47</v>
      </c>
      <c r="B49" s="96">
        <v>9069094.6899999995</v>
      </c>
      <c r="C49" s="52">
        <v>1</v>
      </c>
      <c r="D49" s="59">
        <v>0</v>
      </c>
      <c r="E49" s="54">
        <v>0</v>
      </c>
      <c r="F49" s="100">
        <v>9069094.6899999995</v>
      </c>
      <c r="G49" s="56">
        <v>0.39748885276416657</v>
      </c>
      <c r="H49" s="96">
        <v>10118726</v>
      </c>
      <c r="I49" s="52">
        <v>1</v>
      </c>
      <c r="J49" s="59">
        <v>0</v>
      </c>
      <c r="K49" s="54">
        <v>0</v>
      </c>
      <c r="L49" s="100">
        <v>10118726</v>
      </c>
      <c r="M49" s="56">
        <v>0.42104457667500511</v>
      </c>
      <c r="N49" s="35"/>
    </row>
    <row r="50" spans="1:14" s="11" customFormat="1" ht="44.25">
      <c r="A50" s="528" t="s">
        <v>48</v>
      </c>
      <c r="B50" s="582">
        <v>2183733.35</v>
      </c>
      <c r="C50" s="563">
        <v>1</v>
      </c>
      <c r="D50" s="587">
        <v>0</v>
      </c>
      <c r="E50" s="579">
        <v>0</v>
      </c>
      <c r="F50" s="609">
        <v>2183733.35</v>
      </c>
      <c r="G50" s="581">
        <v>9.5710728987255758E-2</v>
      </c>
      <c r="H50" s="405">
        <v>3424463</v>
      </c>
      <c r="I50" s="369">
        <v>1</v>
      </c>
      <c r="J50" s="412">
        <v>0</v>
      </c>
      <c r="K50" s="401">
        <v>0</v>
      </c>
      <c r="L50" s="438">
        <v>3424463</v>
      </c>
      <c r="M50" s="403">
        <v>0.14249339039066955</v>
      </c>
      <c r="N50" s="35"/>
    </row>
    <row r="51" spans="1:14" s="11" customFormat="1" ht="44.25">
      <c r="A51" s="535" t="s">
        <v>49</v>
      </c>
      <c r="B51" s="440">
        <v>161176</v>
      </c>
      <c r="C51" s="563">
        <v>1</v>
      </c>
      <c r="D51" s="441">
        <v>0</v>
      </c>
      <c r="E51" s="579">
        <v>0</v>
      </c>
      <c r="F51" s="442">
        <v>161176</v>
      </c>
      <c r="G51" s="581">
        <v>7.0641740463641923E-3</v>
      </c>
      <c r="H51" s="440">
        <v>181560</v>
      </c>
      <c r="I51" s="369">
        <v>1</v>
      </c>
      <c r="J51" s="441">
        <v>0</v>
      </c>
      <c r="K51" s="401">
        <v>0</v>
      </c>
      <c r="L51" s="442">
        <v>181560</v>
      </c>
      <c r="M51" s="403">
        <v>7.5547903304342794E-3</v>
      </c>
      <c r="N51" s="35"/>
    </row>
    <row r="52" spans="1:14" s="11" customFormat="1" ht="44.25">
      <c r="A52" s="535" t="s">
        <v>50</v>
      </c>
      <c r="B52" s="440">
        <v>294146.08</v>
      </c>
      <c r="C52" s="563">
        <v>1</v>
      </c>
      <c r="D52" s="441">
        <v>0</v>
      </c>
      <c r="E52" s="579">
        <v>0</v>
      </c>
      <c r="F52" s="442">
        <v>294146.08</v>
      </c>
      <c r="G52" s="581">
        <v>1.2892112375141247E-2</v>
      </c>
      <c r="H52" s="440">
        <v>330025</v>
      </c>
      <c r="I52" s="369">
        <v>1</v>
      </c>
      <c r="J52" s="441">
        <v>0</v>
      </c>
      <c r="K52" s="401">
        <v>0</v>
      </c>
      <c r="L52" s="442">
        <v>330025</v>
      </c>
      <c r="M52" s="403">
        <v>1.3732483359779538E-2</v>
      </c>
      <c r="N52" s="35"/>
    </row>
    <row r="53" spans="1:14" s="11" customFormat="1" ht="44.25">
      <c r="A53" s="528" t="s">
        <v>51</v>
      </c>
      <c r="B53" s="582">
        <v>1246675.8400000001</v>
      </c>
      <c r="C53" s="563">
        <v>0.92849476128739195</v>
      </c>
      <c r="D53" s="587">
        <v>96009</v>
      </c>
      <c r="E53" s="579">
        <v>7.8392228139191944E-2</v>
      </c>
      <c r="F53" s="609">
        <v>1342684.84</v>
      </c>
      <c r="G53" s="581">
        <v>5.884846006337581E-2</v>
      </c>
      <c r="H53" s="405">
        <v>1224726</v>
      </c>
      <c r="I53" s="369">
        <v>0.92801536076427982</v>
      </c>
      <c r="J53" s="412">
        <v>95000</v>
      </c>
      <c r="K53" s="401">
        <v>7.1984639235720141E-2</v>
      </c>
      <c r="L53" s="438">
        <v>1319726</v>
      </c>
      <c r="M53" s="403">
        <v>5.4914371136939352E-2</v>
      </c>
      <c r="N53" s="35"/>
    </row>
    <row r="54" spans="1:14" s="85" customFormat="1" ht="45">
      <c r="A54" s="534" t="s">
        <v>52</v>
      </c>
      <c r="B54" s="614">
        <v>12954825.960000001</v>
      </c>
      <c r="C54" s="567">
        <v>0.99264345918906627</v>
      </c>
      <c r="D54" s="603">
        <v>96009</v>
      </c>
      <c r="E54" s="599">
        <v>6.2835171307961644E-3</v>
      </c>
      <c r="F54" s="615">
        <v>13050834.960000001</v>
      </c>
      <c r="G54" s="598">
        <v>0.57200432823630365</v>
      </c>
      <c r="H54" s="443">
        <v>15279500</v>
      </c>
      <c r="I54" s="372">
        <v>0.99382093726625254</v>
      </c>
      <c r="J54" s="431">
        <v>95000</v>
      </c>
      <c r="K54" s="425">
        <v>6.1790627337474386E-3</v>
      </c>
      <c r="L54" s="444">
        <v>15374500</v>
      </c>
      <c r="M54" s="424">
        <v>0.6397396118928278</v>
      </c>
      <c r="N54" s="84"/>
    </row>
    <row r="55" spans="1:14" s="11" customFormat="1" ht="44.25">
      <c r="A55" s="51" t="s">
        <v>53</v>
      </c>
      <c r="B55" s="616">
        <v>0</v>
      </c>
      <c r="C55" s="563">
        <v>0</v>
      </c>
      <c r="D55" s="617">
        <v>0</v>
      </c>
      <c r="E55" s="579">
        <v>0</v>
      </c>
      <c r="F55" s="618">
        <v>0</v>
      </c>
      <c r="G55" s="581">
        <v>0</v>
      </c>
      <c r="H55" s="445">
        <v>0</v>
      </c>
      <c r="I55" s="369">
        <v>0</v>
      </c>
      <c r="J55" s="446">
        <v>0</v>
      </c>
      <c r="K55" s="401">
        <v>0</v>
      </c>
      <c r="L55" s="447">
        <v>0</v>
      </c>
      <c r="M55" s="403">
        <v>0</v>
      </c>
      <c r="N55" s="35"/>
    </row>
    <row r="56" spans="1:14" s="11" customFormat="1" ht="44.25">
      <c r="A56" s="111" t="s">
        <v>54</v>
      </c>
      <c r="B56" s="575">
        <v>0</v>
      </c>
      <c r="C56" s="563">
        <v>0</v>
      </c>
      <c r="D56" s="587">
        <v>0</v>
      </c>
      <c r="E56" s="579">
        <v>0</v>
      </c>
      <c r="F56" s="577">
        <v>0</v>
      </c>
      <c r="G56" s="581">
        <v>0</v>
      </c>
      <c r="H56" s="394">
        <v>0</v>
      </c>
      <c r="I56" s="369">
        <v>0</v>
      </c>
      <c r="J56" s="412">
        <v>0</v>
      </c>
      <c r="K56" s="401">
        <v>0</v>
      </c>
      <c r="L56" s="396">
        <v>0</v>
      </c>
      <c r="M56" s="403">
        <v>0</v>
      </c>
      <c r="N56" s="35"/>
    </row>
    <row r="57" spans="1:14" s="11" customFormat="1" ht="44.25">
      <c r="A57" s="89" t="s">
        <v>55</v>
      </c>
      <c r="B57" s="575">
        <v>17239.28</v>
      </c>
      <c r="C57" s="563">
        <v>0.10368414037927365</v>
      </c>
      <c r="D57" s="587">
        <v>149028</v>
      </c>
      <c r="E57" s="579">
        <v>8.1883516483516487</v>
      </c>
      <c r="F57" s="577">
        <v>166267.28</v>
      </c>
      <c r="G57" s="581">
        <v>7.2873194776863067E-3</v>
      </c>
      <c r="H57" s="394">
        <v>18200</v>
      </c>
      <c r="I57" s="369">
        <v>9.6705632306057387E-2</v>
      </c>
      <c r="J57" s="412">
        <v>170000</v>
      </c>
      <c r="K57" s="401">
        <v>0.90329436769394267</v>
      </c>
      <c r="L57" s="396">
        <v>188200</v>
      </c>
      <c r="M57" s="403">
        <v>7.8310836097583783E-3</v>
      </c>
      <c r="N57" s="35"/>
    </row>
    <row r="58" spans="1:14" s="11" customFormat="1" ht="44.25">
      <c r="A58" s="533" t="s">
        <v>56</v>
      </c>
      <c r="B58" s="594">
        <v>0</v>
      </c>
      <c r="C58" s="563">
        <v>0</v>
      </c>
      <c r="D58" s="595">
        <v>88673</v>
      </c>
      <c r="E58" s="579">
        <v>1</v>
      </c>
      <c r="F58" s="596">
        <v>88673</v>
      </c>
      <c r="G58" s="581">
        <v>3.886444043860451E-3</v>
      </c>
      <c r="H58" s="420">
        <v>0</v>
      </c>
      <c r="I58" s="369">
        <v>0</v>
      </c>
      <c r="J58" s="421">
        <v>88000</v>
      </c>
      <c r="K58" s="401">
        <v>1</v>
      </c>
      <c r="L58" s="422">
        <v>88000</v>
      </c>
      <c r="M58" s="403">
        <v>3.6617181597169892E-3</v>
      </c>
      <c r="N58" s="35"/>
    </row>
    <row r="59" spans="1:14" s="11" customFormat="1" ht="44.25">
      <c r="A59" s="112" t="s">
        <v>57</v>
      </c>
      <c r="B59" s="575">
        <v>0</v>
      </c>
      <c r="C59" s="563">
        <v>0</v>
      </c>
      <c r="D59" s="587">
        <v>0</v>
      </c>
      <c r="E59" s="579">
        <v>0</v>
      </c>
      <c r="F59" s="577">
        <v>0</v>
      </c>
      <c r="G59" s="581">
        <v>0</v>
      </c>
      <c r="H59" s="394">
        <v>0</v>
      </c>
      <c r="I59" s="369">
        <v>0</v>
      </c>
      <c r="J59" s="412">
        <v>0</v>
      </c>
      <c r="K59" s="401">
        <v>0</v>
      </c>
      <c r="L59" s="396">
        <v>0</v>
      </c>
      <c r="M59" s="403">
        <v>0</v>
      </c>
      <c r="N59" s="35"/>
    </row>
    <row r="60" spans="1:14" s="11" customFormat="1" ht="44.25">
      <c r="A60" s="112" t="s">
        <v>58</v>
      </c>
      <c r="B60" s="575">
        <v>0</v>
      </c>
      <c r="C60" s="563">
        <v>0</v>
      </c>
      <c r="D60" s="587">
        <v>0</v>
      </c>
      <c r="E60" s="579">
        <v>0</v>
      </c>
      <c r="F60" s="577">
        <v>0</v>
      </c>
      <c r="G60" s="581">
        <v>0</v>
      </c>
      <c r="H60" s="394">
        <v>0</v>
      </c>
      <c r="I60" s="369">
        <v>0</v>
      </c>
      <c r="J60" s="412">
        <v>0</v>
      </c>
      <c r="K60" s="401">
        <v>0</v>
      </c>
      <c r="L60" s="396">
        <v>0</v>
      </c>
      <c r="M60" s="403">
        <v>0</v>
      </c>
      <c r="N60" s="35"/>
    </row>
    <row r="61" spans="1:14" s="11" customFormat="1" ht="44.25">
      <c r="A61" s="113" t="s">
        <v>59</v>
      </c>
      <c r="B61" s="575">
        <v>0</v>
      </c>
      <c r="C61" s="563">
        <v>0</v>
      </c>
      <c r="D61" s="587">
        <v>0</v>
      </c>
      <c r="E61" s="579">
        <v>0</v>
      </c>
      <c r="F61" s="577">
        <v>0</v>
      </c>
      <c r="G61" s="581">
        <v>0</v>
      </c>
      <c r="H61" s="394">
        <v>0</v>
      </c>
      <c r="I61" s="369">
        <v>0</v>
      </c>
      <c r="J61" s="412">
        <v>0</v>
      </c>
      <c r="K61" s="401">
        <v>0</v>
      </c>
      <c r="L61" s="396">
        <v>0</v>
      </c>
      <c r="M61" s="403">
        <v>0</v>
      </c>
      <c r="N61" s="35"/>
    </row>
    <row r="62" spans="1:14" s="11" customFormat="1" ht="44.25">
      <c r="A62" s="113" t="s">
        <v>60</v>
      </c>
      <c r="B62" s="575">
        <v>0</v>
      </c>
      <c r="C62" s="563">
        <v>0</v>
      </c>
      <c r="D62" s="587">
        <v>26845</v>
      </c>
      <c r="E62" s="579">
        <v>1</v>
      </c>
      <c r="F62" s="577">
        <v>26845</v>
      </c>
      <c r="G62" s="581">
        <v>1.17658802969826E-3</v>
      </c>
      <c r="H62" s="394">
        <v>0</v>
      </c>
      <c r="I62" s="369">
        <v>0</v>
      </c>
      <c r="J62" s="412">
        <v>40000</v>
      </c>
      <c r="K62" s="401">
        <v>1</v>
      </c>
      <c r="L62" s="396">
        <v>40000</v>
      </c>
      <c r="M62" s="403">
        <v>1.6644173453259042E-3</v>
      </c>
      <c r="N62" s="35"/>
    </row>
    <row r="63" spans="1:14" s="11" customFormat="1" ht="44.25">
      <c r="A63" s="89" t="s">
        <v>61</v>
      </c>
      <c r="B63" s="575">
        <v>0</v>
      </c>
      <c r="C63" s="563">
        <v>0</v>
      </c>
      <c r="D63" s="587">
        <v>492617</v>
      </c>
      <c r="E63" s="579">
        <v>1</v>
      </c>
      <c r="F63" s="577">
        <v>492617</v>
      </c>
      <c r="G63" s="581">
        <v>2.1590883420594811E-2</v>
      </c>
      <c r="H63" s="394">
        <v>0</v>
      </c>
      <c r="I63" s="369">
        <v>0</v>
      </c>
      <c r="J63" s="412">
        <v>744650</v>
      </c>
      <c r="K63" s="401">
        <v>1</v>
      </c>
      <c r="L63" s="396">
        <v>744650</v>
      </c>
      <c r="M63" s="403">
        <v>3.0985209404923362E-2</v>
      </c>
      <c r="N63" s="35"/>
    </row>
    <row r="64" spans="1:14" s="11" customFormat="1" ht="44.25">
      <c r="A64" s="533" t="s">
        <v>114</v>
      </c>
      <c r="B64" s="575">
        <v>222381</v>
      </c>
      <c r="C64" s="563">
        <v>0.74510480606856622</v>
      </c>
      <c r="D64" s="587">
        <v>76075</v>
      </c>
      <c r="E64" s="579">
        <v>0.5032513710002845</v>
      </c>
      <c r="F64" s="577">
        <v>298456</v>
      </c>
      <c r="G64" s="581">
        <v>1.3081011621964012E-2</v>
      </c>
      <c r="H64" s="394">
        <v>151167</v>
      </c>
      <c r="I64" s="369">
        <v>0.614083122433145</v>
      </c>
      <c r="J64" s="412">
        <v>95000</v>
      </c>
      <c r="K64" s="401">
        <v>0.385916877566855</v>
      </c>
      <c r="L64" s="396">
        <v>246167</v>
      </c>
      <c r="M64" s="403">
        <v>1.0243115616171047E-2</v>
      </c>
      <c r="N64" s="35"/>
    </row>
    <row r="65" spans="1:29" s="85" customFormat="1" ht="45">
      <c r="A65" s="114" t="s">
        <v>63</v>
      </c>
      <c r="B65" s="602">
        <v>13194446.24</v>
      </c>
      <c r="C65" s="567">
        <v>0.93420651495260032</v>
      </c>
      <c r="D65" s="603">
        <v>929247</v>
      </c>
      <c r="E65" s="599">
        <v>6.0149847882048565E-2</v>
      </c>
      <c r="F65" s="602">
        <v>14123693.24</v>
      </c>
      <c r="G65" s="598">
        <v>0.61902657483010737</v>
      </c>
      <c r="H65" s="430">
        <v>15448867</v>
      </c>
      <c r="I65" s="372">
        <v>0.92610684028317092</v>
      </c>
      <c r="J65" s="431">
        <v>1232650</v>
      </c>
      <c r="K65" s="425">
        <v>7.389315971682911E-2</v>
      </c>
      <c r="L65" s="430">
        <v>16681517</v>
      </c>
      <c r="M65" s="424">
        <v>0.69412515602872349</v>
      </c>
      <c r="N65" s="84"/>
    </row>
    <row r="66" spans="1:29" s="11" customFormat="1" ht="45">
      <c r="A66" s="24" t="s">
        <v>64</v>
      </c>
      <c r="B66" s="582"/>
      <c r="C66" s="591" t="s">
        <v>4</v>
      </c>
      <c r="D66" s="587"/>
      <c r="E66" s="592" t="s">
        <v>4</v>
      </c>
      <c r="F66" s="577"/>
      <c r="G66" s="593" t="s">
        <v>4</v>
      </c>
      <c r="H66" s="405"/>
      <c r="I66" s="416" t="s">
        <v>4</v>
      </c>
      <c r="J66" s="412"/>
      <c r="K66" s="417" t="s">
        <v>4</v>
      </c>
      <c r="L66" s="396"/>
      <c r="M66" s="418" t="s">
        <v>4</v>
      </c>
    </row>
    <row r="67" spans="1:29" s="11" customFormat="1" ht="44.25">
      <c r="A67" s="115" t="s">
        <v>65</v>
      </c>
      <c r="B67" s="5">
        <v>0</v>
      </c>
      <c r="C67" s="52">
        <v>0</v>
      </c>
      <c r="D67" s="59">
        <v>0</v>
      </c>
      <c r="E67" s="54">
        <v>0</v>
      </c>
      <c r="F67" s="69">
        <v>0</v>
      </c>
      <c r="G67" s="56">
        <v>0</v>
      </c>
      <c r="H67" s="5">
        <v>0</v>
      </c>
      <c r="I67" s="52">
        <v>0</v>
      </c>
      <c r="J67" s="59">
        <v>0</v>
      </c>
      <c r="K67" s="54">
        <v>0</v>
      </c>
      <c r="L67" s="69">
        <v>0</v>
      </c>
      <c r="M67" s="56">
        <v>0</v>
      </c>
    </row>
    <row r="68" spans="1:29" s="11" customFormat="1" ht="44.25">
      <c r="A68" s="528" t="s">
        <v>66</v>
      </c>
      <c r="B68" s="575">
        <v>0</v>
      </c>
      <c r="C68" s="563">
        <v>0</v>
      </c>
      <c r="D68" s="587">
        <v>0</v>
      </c>
      <c r="E68" s="579">
        <v>0</v>
      </c>
      <c r="F68" s="577">
        <v>0</v>
      </c>
      <c r="G68" s="581">
        <v>0</v>
      </c>
      <c r="H68" s="394">
        <v>0</v>
      </c>
      <c r="I68" s="369">
        <v>0</v>
      </c>
      <c r="J68" s="412">
        <v>0</v>
      </c>
      <c r="K68" s="401">
        <v>0</v>
      </c>
      <c r="L68" s="396">
        <v>0</v>
      </c>
      <c r="M68" s="403">
        <v>0</v>
      </c>
    </row>
    <row r="69" spans="1:29" s="11" customFormat="1" ht="45">
      <c r="A69" s="536" t="s">
        <v>67</v>
      </c>
      <c r="B69" s="582"/>
      <c r="C69" s="591" t="s">
        <v>4</v>
      </c>
      <c r="D69" s="587"/>
      <c r="E69" s="592" t="s">
        <v>4</v>
      </c>
      <c r="F69" s="577"/>
      <c r="G69" s="593" t="s">
        <v>4</v>
      </c>
      <c r="H69" s="405"/>
      <c r="I69" s="416" t="s">
        <v>4</v>
      </c>
      <c r="J69" s="412"/>
      <c r="K69" s="417" t="s">
        <v>4</v>
      </c>
      <c r="L69" s="396"/>
      <c r="M69" s="418" t="s">
        <v>4</v>
      </c>
    </row>
    <row r="70" spans="1:29" s="11" customFormat="1" ht="44.25">
      <c r="A70" s="89" t="s">
        <v>68</v>
      </c>
      <c r="B70" s="5">
        <v>0</v>
      </c>
      <c r="C70" s="52">
        <v>0</v>
      </c>
      <c r="D70" s="59">
        <v>0</v>
      </c>
      <c r="E70" s="54">
        <v>0</v>
      </c>
      <c r="F70" s="69">
        <v>0</v>
      </c>
      <c r="G70" s="56">
        <v>0</v>
      </c>
      <c r="H70" s="5">
        <v>0</v>
      </c>
      <c r="I70" s="52">
        <v>0</v>
      </c>
      <c r="J70" s="59">
        <v>0</v>
      </c>
      <c r="K70" s="54">
        <v>0</v>
      </c>
      <c r="L70" s="69">
        <v>0</v>
      </c>
      <c r="M70" s="56">
        <v>0</v>
      </c>
    </row>
    <row r="71" spans="1:29" s="11" customFormat="1" ht="44.25">
      <c r="A71" s="528" t="s">
        <v>69</v>
      </c>
      <c r="B71" s="575">
        <v>0</v>
      </c>
      <c r="C71" s="563">
        <v>0</v>
      </c>
      <c r="D71" s="587">
        <v>0</v>
      </c>
      <c r="E71" s="579">
        <v>0</v>
      </c>
      <c r="F71" s="577">
        <v>0</v>
      </c>
      <c r="G71" s="581">
        <v>0</v>
      </c>
      <c r="H71" s="394">
        <v>0</v>
      </c>
      <c r="I71" s="369">
        <v>0</v>
      </c>
      <c r="J71" s="412">
        <v>0</v>
      </c>
      <c r="K71" s="401">
        <v>0</v>
      </c>
      <c r="L71" s="396">
        <v>0</v>
      </c>
      <c r="M71" s="403">
        <v>0</v>
      </c>
    </row>
    <row r="72" spans="1:29" s="85" customFormat="1" ht="45">
      <c r="A72" s="532" t="s">
        <v>70</v>
      </c>
      <c r="B72" s="620">
        <v>0</v>
      </c>
      <c r="C72" s="567">
        <v>0</v>
      </c>
      <c r="D72" s="607">
        <v>0</v>
      </c>
      <c r="E72" s="599">
        <v>0</v>
      </c>
      <c r="F72" s="615">
        <v>0</v>
      </c>
      <c r="G72" s="721">
        <v>0</v>
      </c>
      <c r="H72" s="454">
        <v>0</v>
      </c>
      <c r="I72" s="372">
        <v>0</v>
      </c>
      <c r="J72" s="435">
        <v>0</v>
      </c>
      <c r="K72" s="425">
        <v>0</v>
      </c>
      <c r="L72" s="455">
        <v>0</v>
      </c>
      <c r="M72" s="424">
        <v>0</v>
      </c>
    </row>
    <row r="73" spans="1:29" s="85" customFormat="1" ht="45">
      <c r="A73" s="532" t="s">
        <v>71</v>
      </c>
      <c r="B73" s="620">
        <v>0</v>
      </c>
      <c r="C73" s="599">
        <v>0</v>
      </c>
      <c r="D73" s="606">
        <v>0</v>
      </c>
      <c r="E73" s="599">
        <v>0</v>
      </c>
      <c r="F73" s="722">
        <v>0</v>
      </c>
      <c r="G73" s="598">
        <v>0</v>
      </c>
      <c r="H73" s="454">
        <v>0</v>
      </c>
      <c r="I73" s="425">
        <v>0</v>
      </c>
      <c r="J73" s="434">
        <v>0</v>
      </c>
      <c r="K73" s="425">
        <v>0</v>
      </c>
      <c r="L73" s="129">
        <v>0</v>
      </c>
      <c r="M73" s="424">
        <v>0</v>
      </c>
    </row>
    <row r="74" spans="1:29" s="85" customFormat="1" ht="45.75" thickBot="1">
      <c r="A74" s="537" t="s">
        <v>72</v>
      </c>
      <c r="B74" s="120">
        <v>21886725.390000001</v>
      </c>
      <c r="C74" s="623">
        <v>0.95927208430497224</v>
      </c>
      <c r="D74" s="120">
        <v>929247</v>
      </c>
      <c r="E74" s="624">
        <v>4.0727915695027712E-2</v>
      </c>
      <c r="F74" s="120">
        <v>22815972.390000001</v>
      </c>
      <c r="G74" s="625">
        <v>1</v>
      </c>
      <c r="H74" s="120">
        <v>22379784</v>
      </c>
      <c r="I74" s="538">
        <v>0.93123251685617858</v>
      </c>
      <c r="J74" s="120">
        <v>1652650</v>
      </c>
      <c r="K74" s="539">
        <v>6.876748314382139E-2</v>
      </c>
      <c r="L74" s="120">
        <v>24032434</v>
      </c>
      <c r="M74" s="540">
        <v>1</v>
      </c>
    </row>
    <row r="75" spans="1:29" ht="45" thickTop="1">
      <c r="A75" s="124"/>
      <c r="B75" s="2"/>
      <c r="C75" s="4"/>
      <c r="D75" s="2"/>
      <c r="E75" s="4"/>
      <c r="F75" s="2"/>
      <c r="G75" s="4"/>
      <c r="H75" s="2"/>
      <c r="I75" s="4"/>
      <c r="J75" s="2"/>
      <c r="K75" s="4"/>
      <c r="L75" s="2"/>
      <c r="M75" s="4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</row>
    <row r="76" spans="1:29" s="11" customFormat="1" ht="45" hidden="1">
      <c r="A76" s="347" t="s">
        <v>103</v>
      </c>
      <c r="B76" s="348"/>
      <c r="C76" s="349"/>
      <c r="D76" s="350"/>
      <c r="E76" s="349"/>
      <c r="F76" s="349"/>
      <c r="G76" s="351"/>
      <c r="H76" s="352"/>
      <c r="I76" s="349"/>
      <c r="J76" s="349"/>
      <c r="K76" s="349"/>
      <c r="L76" s="349"/>
      <c r="M76" s="351"/>
    </row>
    <row r="77" spans="1:29" s="11" customFormat="1" ht="44.25" hidden="1">
      <c r="A77" s="353" t="s">
        <v>104</v>
      </c>
      <c r="B77" s="368">
        <v>0</v>
      </c>
      <c r="C77" s="369">
        <v>0</v>
      </c>
      <c r="D77" s="370">
        <v>0</v>
      </c>
      <c r="E77" s="54">
        <v>0</v>
      </c>
      <c r="F77" s="370">
        <v>0</v>
      </c>
      <c r="G77" s="356">
        <v>0</v>
      </c>
      <c r="H77" s="368">
        <v>0</v>
      </c>
      <c r="I77" s="369">
        <v>0</v>
      </c>
      <c r="J77" s="370">
        <v>0</v>
      </c>
      <c r="K77" s="54">
        <v>0</v>
      </c>
      <c r="L77" s="370">
        <v>0</v>
      </c>
      <c r="M77" s="356">
        <v>0</v>
      </c>
    </row>
    <row r="78" spans="1:29" ht="44.25" hidden="1">
      <c r="A78" s="353" t="s">
        <v>105</v>
      </c>
      <c r="B78" s="368">
        <v>0</v>
      </c>
      <c r="C78" s="369">
        <v>0</v>
      </c>
      <c r="D78" s="370">
        <v>0</v>
      </c>
      <c r="E78" s="54">
        <v>0</v>
      </c>
      <c r="F78" s="370">
        <v>0</v>
      </c>
      <c r="G78" s="356">
        <v>0</v>
      </c>
      <c r="H78" s="368">
        <v>0</v>
      </c>
      <c r="I78" s="369">
        <v>0</v>
      </c>
      <c r="J78" s="370">
        <v>0</v>
      </c>
      <c r="K78" s="54">
        <v>0</v>
      </c>
      <c r="L78" s="370">
        <v>0</v>
      </c>
      <c r="M78" s="356">
        <v>0</v>
      </c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</row>
    <row r="79" spans="1:29" ht="44.25" hidden="1">
      <c r="A79" s="353" t="s">
        <v>106</v>
      </c>
      <c r="B79" s="368">
        <v>0</v>
      </c>
      <c r="C79" s="369">
        <v>0</v>
      </c>
      <c r="D79" s="370">
        <v>0</v>
      </c>
      <c r="E79" s="54">
        <v>0</v>
      </c>
      <c r="F79" s="370">
        <v>0</v>
      </c>
      <c r="G79" s="356">
        <v>0</v>
      </c>
      <c r="H79" s="368">
        <v>0</v>
      </c>
      <c r="I79" s="369">
        <v>0</v>
      </c>
      <c r="J79" s="370">
        <v>0</v>
      </c>
      <c r="K79" s="54">
        <v>0</v>
      </c>
      <c r="L79" s="370">
        <v>0</v>
      </c>
      <c r="M79" s="356">
        <v>0</v>
      </c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</row>
    <row r="80" spans="1:29" ht="44.25" hidden="1">
      <c r="A80" s="353" t="s">
        <v>107</v>
      </c>
      <c r="B80" s="368">
        <v>0</v>
      </c>
      <c r="C80" s="369">
        <v>0</v>
      </c>
      <c r="D80" s="370">
        <v>0</v>
      </c>
      <c r="E80" s="54">
        <v>0</v>
      </c>
      <c r="F80" s="370">
        <v>0</v>
      </c>
      <c r="G80" s="356">
        <v>0</v>
      </c>
      <c r="H80" s="368">
        <v>0</v>
      </c>
      <c r="I80" s="369">
        <v>0</v>
      </c>
      <c r="J80" s="370">
        <v>0</v>
      </c>
      <c r="K80" s="54">
        <v>0</v>
      </c>
      <c r="L80" s="370">
        <v>0</v>
      </c>
      <c r="M80" s="356">
        <v>0</v>
      </c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</row>
    <row r="81" spans="1:29" ht="44.25" hidden="1">
      <c r="A81" s="353" t="s">
        <v>108</v>
      </c>
      <c r="B81" s="368">
        <v>0</v>
      </c>
      <c r="C81" s="369">
        <v>0</v>
      </c>
      <c r="D81" s="370">
        <v>0</v>
      </c>
      <c r="E81" s="54">
        <v>0</v>
      </c>
      <c r="F81" s="370">
        <v>0</v>
      </c>
      <c r="G81" s="356">
        <v>0</v>
      </c>
      <c r="H81" s="368">
        <v>0</v>
      </c>
      <c r="I81" s="369">
        <v>0</v>
      </c>
      <c r="J81" s="370">
        <v>0</v>
      </c>
      <c r="K81" s="54">
        <v>0</v>
      </c>
      <c r="L81" s="370">
        <v>0</v>
      </c>
      <c r="M81" s="356">
        <v>0</v>
      </c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</row>
    <row r="82" spans="1:29" ht="45" hidden="1">
      <c r="A82" s="357" t="s">
        <v>109</v>
      </c>
      <c r="B82" s="371">
        <v>0</v>
      </c>
      <c r="C82" s="372">
        <v>0</v>
      </c>
      <c r="D82" s="373">
        <v>0</v>
      </c>
      <c r="E82" s="127">
        <v>0</v>
      </c>
      <c r="F82" s="373">
        <v>0</v>
      </c>
      <c r="G82" s="366">
        <v>0</v>
      </c>
      <c r="H82" s="371">
        <v>0</v>
      </c>
      <c r="I82" s="372">
        <v>0</v>
      </c>
      <c r="J82" s="373">
        <v>0</v>
      </c>
      <c r="K82" s="127">
        <v>0</v>
      </c>
      <c r="L82" s="373">
        <v>0</v>
      </c>
      <c r="M82" s="366">
        <v>0</v>
      </c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  <c r="AA82" s="85"/>
      <c r="AB82" s="85"/>
      <c r="AC82" s="85"/>
    </row>
    <row r="83" spans="1:29" ht="45.75" hidden="1" thickBot="1">
      <c r="A83" s="358" t="s">
        <v>115</v>
      </c>
      <c r="B83" s="359">
        <v>21857522</v>
      </c>
      <c r="C83" s="374">
        <v>0.9560415950611223</v>
      </c>
      <c r="D83" s="361">
        <v>1005000</v>
      </c>
      <c r="E83" s="362">
        <v>4.3958404938877697E-2</v>
      </c>
      <c r="F83" s="361">
        <v>22862522</v>
      </c>
      <c r="G83" s="363">
        <v>1</v>
      </c>
      <c r="H83" s="359">
        <v>22379784</v>
      </c>
      <c r="I83" s="374">
        <v>0.93123251685617858</v>
      </c>
      <c r="J83" s="361">
        <v>1652650</v>
      </c>
      <c r="K83" s="362">
        <v>6.876748314382139E-2</v>
      </c>
      <c r="L83" s="361">
        <v>24032434</v>
      </c>
      <c r="M83" s="363">
        <v>1</v>
      </c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</row>
    <row r="84" spans="1:29" ht="45">
      <c r="A84" s="22" t="s">
        <v>130</v>
      </c>
      <c r="B84" s="7"/>
      <c r="C84" s="367"/>
      <c r="D84" s="7"/>
      <c r="E84" s="367"/>
      <c r="F84" s="7"/>
      <c r="G84" s="367"/>
      <c r="H84" s="7"/>
      <c r="I84" s="367"/>
      <c r="J84" s="7"/>
      <c r="K84" s="367"/>
      <c r="L84" s="7"/>
      <c r="M84" s="367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</row>
    <row r="85" spans="1:29" ht="44.25">
      <c r="A85" s="4" t="s">
        <v>117</v>
      </c>
      <c r="B85" s="2"/>
      <c r="C85" s="4"/>
      <c r="D85" s="2"/>
      <c r="E85" s="4"/>
      <c r="F85" s="2"/>
      <c r="G85" s="4"/>
      <c r="H85" s="2"/>
      <c r="I85" s="4"/>
      <c r="J85" s="2"/>
      <c r="K85" s="4"/>
      <c r="L85" s="2"/>
      <c r="M85" s="4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</row>
    <row r="86" spans="1:29">
      <c r="B86" s="134">
        <v>0</v>
      </c>
    </row>
  </sheetData>
  <pageMargins left="0.28999999999999998" right="0.26" top="0.45" bottom="0.3" header="0.3" footer="0.3"/>
  <pageSetup scale="17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7"/>
  <sheetViews>
    <sheetView topLeftCell="A40" zoomScale="30" zoomScaleNormal="30" workbookViewId="0">
      <selection activeCell="H21" sqref="H21"/>
    </sheetView>
  </sheetViews>
  <sheetFormatPr defaultColWidth="12.42578125" defaultRowHeight="15"/>
  <cols>
    <col min="1" max="1" width="186.7109375" style="133" customWidth="1"/>
    <col min="2" max="2" width="56.42578125" style="134" customWidth="1"/>
    <col min="3" max="3" width="45.5703125" style="133" customWidth="1"/>
    <col min="4" max="4" width="45.5703125" style="134" customWidth="1"/>
    <col min="5" max="5" width="45.5703125" style="133" customWidth="1"/>
    <col min="6" max="6" width="45.5703125" style="134" customWidth="1"/>
    <col min="7" max="7" width="45.5703125" style="133" customWidth="1"/>
    <col min="8" max="8" width="54.7109375" style="134" customWidth="1"/>
    <col min="9" max="9" width="45.5703125" style="133" customWidth="1"/>
    <col min="10" max="10" width="45.5703125" style="134" customWidth="1"/>
    <col min="11" max="11" width="45.5703125" style="133" customWidth="1"/>
    <col min="12" max="12" width="45.5703125" style="134" customWidth="1"/>
    <col min="13" max="13" width="45.5703125" style="133" customWidth="1"/>
    <col min="14" max="256" width="12.42578125" style="133"/>
    <col min="257" max="257" width="186.7109375" style="133" customWidth="1"/>
    <col min="258" max="258" width="56.42578125" style="133" customWidth="1"/>
    <col min="259" max="263" width="45.5703125" style="133" customWidth="1"/>
    <col min="264" max="264" width="54.7109375" style="133" customWidth="1"/>
    <col min="265" max="269" width="45.5703125" style="133" customWidth="1"/>
    <col min="270" max="512" width="12.42578125" style="133"/>
    <col min="513" max="513" width="186.7109375" style="133" customWidth="1"/>
    <col min="514" max="514" width="56.42578125" style="133" customWidth="1"/>
    <col min="515" max="519" width="45.5703125" style="133" customWidth="1"/>
    <col min="520" max="520" width="54.7109375" style="133" customWidth="1"/>
    <col min="521" max="525" width="45.5703125" style="133" customWidth="1"/>
    <col min="526" max="768" width="12.42578125" style="133"/>
    <col min="769" max="769" width="186.7109375" style="133" customWidth="1"/>
    <col min="770" max="770" width="56.42578125" style="133" customWidth="1"/>
    <col min="771" max="775" width="45.5703125" style="133" customWidth="1"/>
    <col min="776" max="776" width="54.7109375" style="133" customWidth="1"/>
    <col min="777" max="781" width="45.5703125" style="133" customWidth="1"/>
    <col min="782" max="1024" width="12.42578125" style="133"/>
    <col min="1025" max="1025" width="186.7109375" style="133" customWidth="1"/>
    <col min="1026" max="1026" width="56.42578125" style="133" customWidth="1"/>
    <col min="1027" max="1031" width="45.5703125" style="133" customWidth="1"/>
    <col min="1032" max="1032" width="54.7109375" style="133" customWidth="1"/>
    <col min="1033" max="1037" width="45.5703125" style="133" customWidth="1"/>
    <col min="1038" max="1280" width="12.42578125" style="133"/>
    <col min="1281" max="1281" width="186.7109375" style="133" customWidth="1"/>
    <col min="1282" max="1282" width="56.42578125" style="133" customWidth="1"/>
    <col min="1283" max="1287" width="45.5703125" style="133" customWidth="1"/>
    <col min="1288" max="1288" width="54.7109375" style="133" customWidth="1"/>
    <col min="1289" max="1293" width="45.5703125" style="133" customWidth="1"/>
    <col min="1294" max="1536" width="12.42578125" style="133"/>
    <col min="1537" max="1537" width="186.7109375" style="133" customWidth="1"/>
    <col min="1538" max="1538" width="56.42578125" style="133" customWidth="1"/>
    <col min="1539" max="1543" width="45.5703125" style="133" customWidth="1"/>
    <col min="1544" max="1544" width="54.7109375" style="133" customWidth="1"/>
    <col min="1545" max="1549" width="45.5703125" style="133" customWidth="1"/>
    <col min="1550" max="1792" width="12.42578125" style="133"/>
    <col min="1793" max="1793" width="186.7109375" style="133" customWidth="1"/>
    <col min="1794" max="1794" width="56.42578125" style="133" customWidth="1"/>
    <col min="1795" max="1799" width="45.5703125" style="133" customWidth="1"/>
    <col min="1800" max="1800" width="54.7109375" style="133" customWidth="1"/>
    <col min="1801" max="1805" width="45.5703125" style="133" customWidth="1"/>
    <col min="1806" max="2048" width="12.42578125" style="133"/>
    <col min="2049" max="2049" width="186.7109375" style="133" customWidth="1"/>
    <col min="2050" max="2050" width="56.42578125" style="133" customWidth="1"/>
    <col min="2051" max="2055" width="45.5703125" style="133" customWidth="1"/>
    <col min="2056" max="2056" width="54.7109375" style="133" customWidth="1"/>
    <col min="2057" max="2061" width="45.5703125" style="133" customWidth="1"/>
    <col min="2062" max="2304" width="12.42578125" style="133"/>
    <col min="2305" max="2305" width="186.7109375" style="133" customWidth="1"/>
    <col min="2306" max="2306" width="56.42578125" style="133" customWidth="1"/>
    <col min="2307" max="2311" width="45.5703125" style="133" customWidth="1"/>
    <col min="2312" max="2312" width="54.7109375" style="133" customWidth="1"/>
    <col min="2313" max="2317" width="45.5703125" style="133" customWidth="1"/>
    <col min="2318" max="2560" width="12.42578125" style="133"/>
    <col min="2561" max="2561" width="186.7109375" style="133" customWidth="1"/>
    <col min="2562" max="2562" width="56.42578125" style="133" customWidth="1"/>
    <col min="2563" max="2567" width="45.5703125" style="133" customWidth="1"/>
    <col min="2568" max="2568" width="54.7109375" style="133" customWidth="1"/>
    <col min="2569" max="2573" width="45.5703125" style="133" customWidth="1"/>
    <col min="2574" max="2816" width="12.42578125" style="133"/>
    <col min="2817" max="2817" width="186.7109375" style="133" customWidth="1"/>
    <col min="2818" max="2818" width="56.42578125" style="133" customWidth="1"/>
    <col min="2819" max="2823" width="45.5703125" style="133" customWidth="1"/>
    <col min="2824" max="2824" width="54.7109375" style="133" customWidth="1"/>
    <col min="2825" max="2829" width="45.5703125" style="133" customWidth="1"/>
    <col min="2830" max="3072" width="12.42578125" style="133"/>
    <col min="3073" max="3073" width="186.7109375" style="133" customWidth="1"/>
    <col min="3074" max="3074" width="56.42578125" style="133" customWidth="1"/>
    <col min="3075" max="3079" width="45.5703125" style="133" customWidth="1"/>
    <col min="3080" max="3080" width="54.7109375" style="133" customWidth="1"/>
    <col min="3081" max="3085" width="45.5703125" style="133" customWidth="1"/>
    <col min="3086" max="3328" width="12.42578125" style="133"/>
    <col min="3329" max="3329" width="186.7109375" style="133" customWidth="1"/>
    <col min="3330" max="3330" width="56.42578125" style="133" customWidth="1"/>
    <col min="3331" max="3335" width="45.5703125" style="133" customWidth="1"/>
    <col min="3336" max="3336" width="54.7109375" style="133" customWidth="1"/>
    <col min="3337" max="3341" width="45.5703125" style="133" customWidth="1"/>
    <col min="3342" max="3584" width="12.42578125" style="133"/>
    <col min="3585" max="3585" width="186.7109375" style="133" customWidth="1"/>
    <col min="3586" max="3586" width="56.42578125" style="133" customWidth="1"/>
    <col min="3587" max="3591" width="45.5703125" style="133" customWidth="1"/>
    <col min="3592" max="3592" width="54.7109375" style="133" customWidth="1"/>
    <col min="3593" max="3597" width="45.5703125" style="133" customWidth="1"/>
    <col min="3598" max="3840" width="12.42578125" style="133"/>
    <col min="3841" max="3841" width="186.7109375" style="133" customWidth="1"/>
    <col min="3842" max="3842" width="56.42578125" style="133" customWidth="1"/>
    <col min="3843" max="3847" width="45.5703125" style="133" customWidth="1"/>
    <col min="3848" max="3848" width="54.7109375" style="133" customWidth="1"/>
    <col min="3849" max="3853" width="45.5703125" style="133" customWidth="1"/>
    <col min="3854" max="4096" width="12.42578125" style="133"/>
    <col min="4097" max="4097" width="186.7109375" style="133" customWidth="1"/>
    <col min="4098" max="4098" width="56.42578125" style="133" customWidth="1"/>
    <col min="4099" max="4103" width="45.5703125" style="133" customWidth="1"/>
    <col min="4104" max="4104" width="54.7109375" style="133" customWidth="1"/>
    <col min="4105" max="4109" width="45.5703125" style="133" customWidth="1"/>
    <col min="4110" max="4352" width="12.42578125" style="133"/>
    <col min="4353" max="4353" width="186.7109375" style="133" customWidth="1"/>
    <col min="4354" max="4354" width="56.42578125" style="133" customWidth="1"/>
    <col min="4355" max="4359" width="45.5703125" style="133" customWidth="1"/>
    <col min="4360" max="4360" width="54.7109375" style="133" customWidth="1"/>
    <col min="4361" max="4365" width="45.5703125" style="133" customWidth="1"/>
    <col min="4366" max="4608" width="12.42578125" style="133"/>
    <col min="4609" max="4609" width="186.7109375" style="133" customWidth="1"/>
    <col min="4610" max="4610" width="56.42578125" style="133" customWidth="1"/>
    <col min="4611" max="4615" width="45.5703125" style="133" customWidth="1"/>
    <col min="4616" max="4616" width="54.7109375" style="133" customWidth="1"/>
    <col min="4617" max="4621" width="45.5703125" style="133" customWidth="1"/>
    <col min="4622" max="4864" width="12.42578125" style="133"/>
    <col min="4865" max="4865" width="186.7109375" style="133" customWidth="1"/>
    <col min="4866" max="4866" width="56.42578125" style="133" customWidth="1"/>
    <col min="4867" max="4871" width="45.5703125" style="133" customWidth="1"/>
    <col min="4872" max="4872" width="54.7109375" style="133" customWidth="1"/>
    <col min="4873" max="4877" width="45.5703125" style="133" customWidth="1"/>
    <col min="4878" max="5120" width="12.42578125" style="133"/>
    <col min="5121" max="5121" width="186.7109375" style="133" customWidth="1"/>
    <col min="5122" max="5122" width="56.42578125" style="133" customWidth="1"/>
    <col min="5123" max="5127" width="45.5703125" style="133" customWidth="1"/>
    <col min="5128" max="5128" width="54.7109375" style="133" customWidth="1"/>
    <col min="5129" max="5133" width="45.5703125" style="133" customWidth="1"/>
    <col min="5134" max="5376" width="12.42578125" style="133"/>
    <col min="5377" max="5377" width="186.7109375" style="133" customWidth="1"/>
    <col min="5378" max="5378" width="56.42578125" style="133" customWidth="1"/>
    <col min="5379" max="5383" width="45.5703125" style="133" customWidth="1"/>
    <col min="5384" max="5384" width="54.7109375" style="133" customWidth="1"/>
    <col min="5385" max="5389" width="45.5703125" style="133" customWidth="1"/>
    <col min="5390" max="5632" width="12.42578125" style="133"/>
    <col min="5633" max="5633" width="186.7109375" style="133" customWidth="1"/>
    <col min="5634" max="5634" width="56.42578125" style="133" customWidth="1"/>
    <col min="5635" max="5639" width="45.5703125" style="133" customWidth="1"/>
    <col min="5640" max="5640" width="54.7109375" style="133" customWidth="1"/>
    <col min="5641" max="5645" width="45.5703125" style="133" customWidth="1"/>
    <col min="5646" max="5888" width="12.42578125" style="133"/>
    <col min="5889" max="5889" width="186.7109375" style="133" customWidth="1"/>
    <col min="5890" max="5890" width="56.42578125" style="133" customWidth="1"/>
    <col min="5891" max="5895" width="45.5703125" style="133" customWidth="1"/>
    <col min="5896" max="5896" width="54.7109375" style="133" customWidth="1"/>
    <col min="5897" max="5901" width="45.5703125" style="133" customWidth="1"/>
    <col min="5902" max="6144" width="12.42578125" style="133"/>
    <col min="6145" max="6145" width="186.7109375" style="133" customWidth="1"/>
    <col min="6146" max="6146" width="56.42578125" style="133" customWidth="1"/>
    <col min="6147" max="6151" width="45.5703125" style="133" customWidth="1"/>
    <col min="6152" max="6152" width="54.7109375" style="133" customWidth="1"/>
    <col min="6153" max="6157" width="45.5703125" style="133" customWidth="1"/>
    <col min="6158" max="6400" width="12.42578125" style="133"/>
    <col min="6401" max="6401" width="186.7109375" style="133" customWidth="1"/>
    <col min="6402" max="6402" width="56.42578125" style="133" customWidth="1"/>
    <col min="6403" max="6407" width="45.5703125" style="133" customWidth="1"/>
    <col min="6408" max="6408" width="54.7109375" style="133" customWidth="1"/>
    <col min="6409" max="6413" width="45.5703125" style="133" customWidth="1"/>
    <col min="6414" max="6656" width="12.42578125" style="133"/>
    <col min="6657" max="6657" width="186.7109375" style="133" customWidth="1"/>
    <col min="6658" max="6658" width="56.42578125" style="133" customWidth="1"/>
    <col min="6659" max="6663" width="45.5703125" style="133" customWidth="1"/>
    <col min="6664" max="6664" width="54.7109375" style="133" customWidth="1"/>
    <col min="6665" max="6669" width="45.5703125" style="133" customWidth="1"/>
    <col min="6670" max="6912" width="12.42578125" style="133"/>
    <col min="6913" max="6913" width="186.7109375" style="133" customWidth="1"/>
    <col min="6914" max="6914" width="56.42578125" style="133" customWidth="1"/>
    <col min="6915" max="6919" width="45.5703125" style="133" customWidth="1"/>
    <col min="6920" max="6920" width="54.7109375" style="133" customWidth="1"/>
    <col min="6921" max="6925" width="45.5703125" style="133" customWidth="1"/>
    <col min="6926" max="7168" width="12.42578125" style="133"/>
    <col min="7169" max="7169" width="186.7109375" style="133" customWidth="1"/>
    <col min="7170" max="7170" width="56.42578125" style="133" customWidth="1"/>
    <col min="7171" max="7175" width="45.5703125" style="133" customWidth="1"/>
    <col min="7176" max="7176" width="54.7109375" style="133" customWidth="1"/>
    <col min="7177" max="7181" width="45.5703125" style="133" customWidth="1"/>
    <col min="7182" max="7424" width="12.42578125" style="133"/>
    <col min="7425" max="7425" width="186.7109375" style="133" customWidth="1"/>
    <col min="7426" max="7426" width="56.42578125" style="133" customWidth="1"/>
    <col min="7427" max="7431" width="45.5703125" style="133" customWidth="1"/>
    <col min="7432" max="7432" width="54.7109375" style="133" customWidth="1"/>
    <col min="7433" max="7437" width="45.5703125" style="133" customWidth="1"/>
    <col min="7438" max="7680" width="12.42578125" style="133"/>
    <col min="7681" max="7681" width="186.7109375" style="133" customWidth="1"/>
    <col min="7682" max="7682" width="56.42578125" style="133" customWidth="1"/>
    <col min="7683" max="7687" width="45.5703125" style="133" customWidth="1"/>
    <col min="7688" max="7688" width="54.7109375" style="133" customWidth="1"/>
    <col min="7689" max="7693" width="45.5703125" style="133" customWidth="1"/>
    <col min="7694" max="7936" width="12.42578125" style="133"/>
    <col min="7937" max="7937" width="186.7109375" style="133" customWidth="1"/>
    <col min="7938" max="7938" width="56.42578125" style="133" customWidth="1"/>
    <col min="7939" max="7943" width="45.5703125" style="133" customWidth="1"/>
    <col min="7944" max="7944" width="54.7109375" style="133" customWidth="1"/>
    <col min="7945" max="7949" width="45.5703125" style="133" customWidth="1"/>
    <col min="7950" max="8192" width="12.42578125" style="133"/>
    <col min="8193" max="8193" width="186.7109375" style="133" customWidth="1"/>
    <col min="8194" max="8194" width="56.42578125" style="133" customWidth="1"/>
    <col min="8195" max="8199" width="45.5703125" style="133" customWidth="1"/>
    <col min="8200" max="8200" width="54.7109375" style="133" customWidth="1"/>
    <col min="8201" max="8205" width="45.5703125" style="133" customWidth="1"/>
    <col min="8206" max="8448" width="12.42578125" style="133"/>
    <col min="8449" max="8449" width="186.7109375" style="133" customWidth="1"/>
    <col min="8450" max="8450" width="56.42578125" style="133" customWidth="1"/>
    <col min="8451" max="8455" width="45.5703125" style="133" customWidth="1"/>
    <col min="8456" max="8456" width="54.7109375" style="133" customWidth="1"/>
    <col min="8457" max="8461" width="45.5703125" style="133" customWidth="1"/>
    <col min="8462" max="8704" width="12.42578125" style="133"/>
    <col min="8705" max="8705" width="186.7109375" style="133" customWidth="1"/>
    <col min="8706" max="8706" width="56.42578125" style="133" customWidth="1"/>
    <col min="8707" max="8711" width="45.5703125" style="133" customWidth="1"/>
    <col min="8712" max="8712" width="54.7109375" style="133" customWidth="1"/>
    <col min="8713" max="8717" width="45.5703125" style="133" customWidth="1"/>
    <col min="8718" max="8960" width="12.42578125" style="133"/>
    <col min="8961" max="8961" width="186.7109375" style="133" customWidth="1"/>
    <col min="8962" max="8962" width="56.42578125" style="133" customWidth="1"/>
    <col min="8963" max="8967" width="45.5703125" style="133" customWidth="1"/>
    <col min="8968" max="8968" width="54.7109375" style="133" customWidth="1"/>
    <col min="8969" max="8973" width="45.5703125" style="133" customWidth="1"/>
    <col min="8974" max="9216" width="12.42578125" style="133"/>
    <col min="9217" max="9217" width="186.7109375" style="133" customWidth="1"/>
    <col min="9218" max="9218" width="56.42578125" style="133" customWidth="1"/>
    <col min="9219" max="9223" width="45.5703125" style="133" customWidth="1"/>
    <col min="9224" max="9224" width="54.7109375" style="133" customWidth="1"/>
    <col min="9225" max="9229" width="45.5703125" style="133" customWidth="1"/>
    <col min="9230" max="9472" width="12.42578125" style="133"/>
    <col min="9473" max="9473" width="186.7109375" style="133" customWidth="1"/>
    <col min="9474" max="9474" width="56.42578125" style="133" customWidth="1"/>
    <col min="9475" max="9479" width="45.5703125" style="133" customWidth="1"/>
    <col min="9480" max="9480" width="54.7109375" style="133" customWidth="1"/>
    <col min="9481" max="9485" width="45.5703125" style="133" customWidth="1"/>
    <col min="9486" max="9728" width="12.42578125" style="133"/>
    <col min="9729" max="9729" width="186.7109375" style="133" customWidth="1"/>
    <col min="9730" max="9730" width="56.42578125" style="133" customWidth="1"/>
    <col min="9731" max="9735" width="45.5703125" style="133" customWidth="1"/>
    <col min="9736" max="9736" width="54.7109375" style="133" customWidth="1"/>
    <col min="9737" max="9741" width="45.5703125" style="133" customWidth="1"/>
    <col min="9742" max="9984" width="12.42578125" style="133"/>
    <col min="9985" max="9985" width="186.7109375" style="133" customWidth="1"/>
    <col min="9986" max="9986" width="56.42578125" style="133" customWidth="1"/>
    <col min="9987" max="9991" width="45.5703125" style="133" customWidth="1"/>
    <col min="9992" max="9992" width="54.7109375" style="133" customWidth="1"/>
    <col min="9993" max="9997" width="45.5703125" style="133" customWidth="1"/>
    <col min="9998" max="10240" width="12.42578125" style="133"/>
    <col min="10241" max="10241" width="186.7109375" style="133" customWidth="1"/>
    <col min="10242" max="10242" width="56.42578125" style="133" customWidth="1"/>
    <col min="10243" max="10247" width="45.5703125" style="133" customWidth="1"/>
    <col min="10248" max="10248" width="54.7109375" style="133" customWidth="1"/>
    <col min="10249" max="10253" width="45.5703125" style="133" customWidth="1"/>
    <col min="10254" max="10496" width="12.42578125" style="133"/>
    <col min="10497" max="10497" width="186.7109375" style="133" customWidth="1"/>
    <col min="10498" max="10498" width="56.42578125" style="133" customWidth="1"/>
    <col min="10499" max="10503" width="45.5703125" style="133" customWidth="1"/>
    <col min="10504" max="10504" width="54.7109375" style="133" customWidth="1"/>
    <col min="10505" max="10509" width="45.5703125" style="133" customWidth="1"/>
    <col min="10510" max="10752" width="12.42578125" style="133"/>
    <col min="10753" max="10753" width="186.7109375" style="133" customWidth="1"/>
    <col min="10754" max="10754" width="56.42578125" style="133" customWidth="1"/>
    <col min="10755" max="10759" width="45.5703125" style="133" customWidth="1"/>
    <col min="10760" max="10760" width="54.7109375" style="133" customWidth="1"/>
    <col min="10761" max="10765" width="45.5703125" style="133" customWidth="1"/>
    <col min="10766" max="11008" width="12.42578125" style="133"/>
    <col min="11009" max="11009" width="186.7109375" style="133" customWidth="1"/>
    <col min="11010" max="11010" width="56.42578125" style="133" customWidth="1"/>
    <col min="11011" max="11015" width="45.5703125" style="133" customWidth="1"/>
    <col min="11016" max="11016" width="54.7109375" style="133" customWidth="1"/>
    <col min="11017" max="11021" width="45.5703125" style="133" customWidth="1"/>
    <col min="11022" max="11264" width="12.42578125" style="133"/>
    <col min="11265" max="11265" width="186.7109375" style="133" customWidth="1"/>
    <col min="11266" max="11266" width="56.42578125" style="133" customWidth="1"/>
    <col min="11267" max="11271" width="45.5703125" style="133" customWidth="1"/>
    <col min="11272" max="11272" width="54.7109375" style="133" customWidth="1"/>
    <col min="11273" max="11277" width="45.5703125" style="133" customWidth="1"/>
    <col min="11278" max="11520" width="12.42578125" style="133"/>
    <col min="11521" max="11521" width="186.7109375" style="133" customWidth="1"/>
    <col min="11522" max="11522" width="56.42578125" style="133" customWidth="1"/>
    <col min="11523" max="11527" width="45.5703125" style="133" customWidth="1"/>
    <col min="11528" max="11528" width="54.7109375" style="133" customWidth="1"/>
    <col min="11529" max="11533" width="45.5703125" style="133" customWidth="1"/>
    <col min="11534" max="11776" width="12.42578125" style="133"/>
    <col min="11777" max="11777" width="186.7109375" style="133" customWidth="1"/>
    <col min="11778" max="11778" width="56.42578125" style="133" customWidth="1"/>
    <col min="11779" max="11783" width="45.5703125" style="133" customWidth="1"/>
    <col min="11784" max="11784" width="54.7109375" style="133" customWidth="1"/>
    <col min="11785" max="11789" width="45.5703125" style="133" customWidth="1"/>
    <col min="11790" max="12032" width="12.42578125" style="133"/>
    <col min="12033" max="12033" width="186.7109375" style="133" customWidth="1"/>
    <col min="12034" max="12034" width="56.42578125" style="133" customWidth="1"/>
    <col min="12035" max="12039" width="45.5703125" style="133" customWidth="1"/>
    <col min="12040" max="12040" width="54.7109375" style="133" customWidth="1"/>
    <col min="12041" max="12045" width="45.5703125" style="133" customWidth="1"/>
    <col min="12046" max="12288" width="12.42578125" style="133"/>
    <col min="12289" max="12289" width="186.7109375" style="133" customWidth="1"/>
    <col min="12290" max="12290" width="56.42578125" style="133" customWidth="1"/>
    <col min="12291" max="12295" width="45.5703125" style="133" customWidth="1"/>
    <col min="12296" max="12296" width="54.7109375" style="133" customWidth="1"/>
    <col min="12297" max="12301" width="45.5703125" style="133" customWidth="1"/>
    <col min="12302" max="12544" width="12.42578125" style="133"/>
    <col min="12545" max="12545" width="186.7109375" style="133" customWidth="1"/>
    <col min="12546" max="12546" width="56.42578125" style="133" customWidth="1"/>
    <col min="12547" max="12551" width="45.5703125" style="133" customWidth="1"/>
    <col min="12552" max="12552" width="54.7109375" style="133" customWidth="1"/>
    <col min="12553" max="12557" width="45.5703125" style="133" customWidth="1"/>
    <col min="12558" max="12800" width="12.42578125" style="133"/>
    <col min="12801" max="12801" width="186.7109375" style="133" customWidth="1"/>
    <col min="12802" max="12802" width="56.42578125" style="133" customWidth="1"/>
    <col min="12803" max="12807" width="45.5703125" style="133" customWidth="1"/>
    <col min="12808" max="12808" width="54.7109375" style="133" customWidth="1"/>
    <col min="12809" max="12813" width="45.5703125" style="133" customWidth="1"/>
    <col min="12814" max="13056" width="12.42578125" style="133"/>
    <col min="13057" max="13057" width="186.7109375" style="133" customWidth="1"/>
    <col min="13058" max="13058" width="56.42578125" style="133" customWidth="1"/>
    <col min="13059" max="13063" width="45.5703125" style="133" customWidth="1"/>
    <col min="13064" max="13064" width="54.7109375" style="133" customWidth="1"/>
    <col min="13065" max="13069" width="45.5703125" style="133" customWidth="1"/>
    <col min="13070" max="13312" width="12.42578125" style="133"/>
    <col min="13313" max="13313" width="186.7109375" style="133" customWidth="1"/>
    <col min="13314" max="13314" width="56.42578125" style="133" customWidth="1"/>
    <col min="13315" max="13319" width="45.5703125" style="133" customWidth="1"/>
    <col min="13320" max="13320" width="54.7109375" style="133" customWidth="1"/>
    <col min="13321" max="13325" width="45.5703125" style="133" customWidth="1"/>
    <col min="13326" max="13568" width="12.42578125" style="133"/>
    <col min="13569" max="13569" width="186.7109375" style="133" customWidth="1"/>
    <col min="13570" max="13570" width="56.42578125" style="133" customWidth="1"/>
    <col min="13571" max="13575" width="45.5703125" style="133" customWidth="1"/>
    <col min="13576" max="13576" width="54.7109375" style="133" customWidth="1"/>
    <col min="13577" max="13581" width="45.5703125" style="133" customWidth="1"/>
    <col min="13582" max="13824" width="12.42578125" style="133"/>
    <col min="13825" max="13825" width="186.7109375" style="133" customWidth="1"/>
    <col min="13826" max="13826" width="56.42578125" style="133" customWidth="1"/>
    <col min="13827" max="13831" width="45.5703125" style="133" customWidth="1"/>
    <col min="13832" max="13832" width="54.7109375" style="133" customWidth="1"/>
    <col min="13833" max="13837" width="45.5703125" style="133" customWidth="1"/>
    <col min="13838" max="14080" width="12.42578125" style="133"/>
    <col min="14081" max="14081" width="186.7109375" style="133" customWidth="1"/>
    <col min="14082" max="14082" width="56.42578125" style="133" customWidth="1"/>
    <col min="14083" max="14087" width="45.5703125" style="133" customWidth="1"/>
    <col min="14088" max="14088" width="54.7109375" style="133" customWidth="1"/>
    <col min="14089" max="14093" width="45.5703125" style="133" customWidth="1"/>
    <col min="14094" max="14336" width="12.42578125" style="133"/>
    <col min="14337" max="14337" width="186.7109375" style="133" customWidth="1"/>
    <col min="14338" max="14338" width="56.42578125" style="133" customWidth="1"/>
    <col min="14339" max="14343" width="45.5703125" style="133" customWidth="1"/>
    <col min="14344" max="14344" width="54.7109375" style="133" customWidth="1"/>
    <col min="14345" max="14349" width="45.5703125" style="133" customWidth="1"/>
    <col min="14350" max="14592" width="12.42578125" style="133"/>
    <col min="14593" max="14593" width="186.7109375" style="133" customWidth="1"/>
    <col min="14594" max="14594" width="56.42578125" style="133" customWidth="1"/>
    <col min="14595" max="14599" width="45.5703125" style="133" customWidth="1"/>
    <col min="14600" max="14600" width="54.7109375" style="133" customWidth="1"/>
    <col min="14601" max="14605" width="45.5703125" style="133" customWidth="1"/>
    <col min="14606" max="14848" width="12.42578125" style="133"/>
    <col min="14849" max="14849" width="186.7109375" style="133" customWidth="1"/>
    <col min="14850" max="14850" width="56.42578125" style="133" customWidth="1"/>
    <col min="14851" max="14855" width="45.5703125" style="133" customWidth="1"/>
    <col min="14856" max="14856" width="54.7109375" style="133" customWidth="1"/>
    <col min="14857" max="14861" width="45.5703125" style="133" customWidth="1"/>
    <col min="14862" max="15104" width="12.42578125" style="133"/>
    <col min="15105" max="15105" width="186.7109375" style="133" customWidth="1"/>
    <col min="15106" max="15106" width="56.42578125" style="133" customWidth="1"/>
    <col min="15107" max="15111" width="45.5703125" style="133" customWidth="1"/>
    <col min="15112" max="15112" width="54.7109375" style="133" customWidth="1"/>
    <col min="15113" max="15117" width="45.5703125" style="133" customWidth="1"/>
    <col min="15118" max="15360" width="12.42578125" style="133"/>
    <col min="15361" max="15361" width="186.7109375" style="133" customWidth="1"/>
    <col min="15362" max="15362" width="56.42578125" style="133" customWidth="1"/>
    <col min="15363" max="15367" width="45.5703125" style="133" customWidth="1"/>
    <col min="15368" max="15368" width="54.7109375" style="133" customWidth="1"/>
    <col min="15369" max="15373" width="45.5703125" style="133" customWidth="1"/>
    <col min="15374" max="15616" width="12.42578125" style="133"/>
    <col min="15617" max="15617" width="186.7109375" style="133" customWidth="1"/>
    <col min="15618" max="15618" width="56.42578125" style="133" customWidth="1"/>
    <col min="15619" max="15623" width="45.5703125" style="133" customWidth="1"/>
    <col min="15624" max="15624" width="54.7109375" style="133" customWidth="1"/>
    <col min="15625" max="15629" width="45.5703125" style="133" customWidth="1"/>
    <col min="15630" max="15872" width="12.42578125" style="133"/>
    <col min="15873" max="15873" width="186.7109375" style="133" customWidth="1"/>
    <col min="15874" max="15874" width="56.42578125" style="133" customWidth="1"/>
    <col min="15875" max="15879" width="45.5703125" style="133" customWidth="1"/>
    <col min="15880" max="15880" width="54.7109375" style="133" customWidth="1"/>
    <col min="15881" max="15885" width="45.5703125" style="133" customWidth="1"/>
    <col min="15886" max="16128" width="12.42578125" style="133"/>
    <col min="16129" max="16129" width="186.7109375" style="133" customWidth="1"/>
    <col min="16130" max="16130" width="56.42578125" style="133" customWidth="1"/>
    <col min="16131" max="16135" width="45.5703125" style="133" customWidth="1"/>
    <col min="16136" max="16136" width="54.7109375" style="133" customWidth="1"/>
    <col min="16137" max="16141" width="45.5703125" style="133" customWidth="1"/>
    <col min="16142" max="16384" width="12.42578125" style="133"/>
  </cols>
  <sheetData>
    <row r="1" spans="1:17" s="11" customFormat="1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120</v>
      </c>
      <c r="L1" s="9"/>
      <c r="M1" s="8"/>
      <c r="N1" s="10"/>
      <c r="O1" s="10"/>
      <c r="P1" s="10"/>
      <c r="Q1" s="10"/>
    </row>
    <row r="2" spans="1:17" s="11" customFormat="1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s="11" customFormat="1" ht="45.75" thickBot="1">
      <c r="A3" s="375" t="s">
        <v>3</v>
      </c>
      <c r="B3" s="5"/>
      <c r="C3" s="6"/>
      <c r="D3" s="5"/>
      <c r="E3" s="6"/>
      <c r="F3" s="5"/>
      <c r="G3" s="6"/>
      <c r="H3" s="5"/>
      <c r="I3" s="6"/>
      <c r="J3" s="5"/>
      <c r="K3" s="6"/>
      <c r="L3" s="5"/>
      <c r="M3" s="22"/>
      <c r="N3" s="16"/>
      <c r="O3" s="16"/>
      <c r="P3" s="16"/>
      <c r="Q3" s="16"/>
    </row>
    <row r="4" spans="1:17" s="11" customFormat="1" ht="44.25">
      <c r="A4" s="376"/>
      <c r="B4" s="377"/>
      <c r="C4" s="378"/>
      <c r="D4" s="377"/>
      <c r="E4" s="378"/>
      <c r="F4" s="377"/>
      <c r="G4" s="379"/>
      <c r="H4" s="377" t="s">
        <v>4</v>
      </c>
      <c r="I4" s="378"/>
      <c r="J4" s="377"/>
      <c r="K4" s="378"/>
      <c r="L4" s="377"/>
      <c r="M4" s="380"/>
    </row>
    <row r="5" spans="1:17" s="11" customFormat="1" ht="44.25">
      <c r="A5" s="381"/>
      <c r="B5" s="5"/>
      <c r="C5" s="22"/>
      <c r="D5" s="5"/>
      <c r="E5" s="22"/>
      <c r="F5" s="5"/>
      <c r="G5" s="23"/>
      <c r="H5" s="5"/>
      <c r="I5" s="22"/>
      <c r="J5" s="5"/>
      <c r="K5" s="22"/>
      <c r="L5" s="5"/>
      <c r="M5" s="382"/>
    </row>
    <row r="6" spans="1:17" s="11" customFormat="1" ht="45">
      <c r="A6" s="383"/>
      <c r="B6" s="25" t="s">
        <v>148</v>
      </c>
      <c r="C6" s="26"/>
      <c r="D6" s="27"/>
      <c r="E6" s="26"/>
      <c r="F6" s="27"/>
      <c r="G6" s="28"/>
      <c r="H6" s="25" t="s">
        <v>5</v>
      </c>
      <c r="I6" s="26"/>
      <c r="J6" s="27"/>
      <c r="K6" s="26"/>
      <c r="L6" s="27"/>
      <c r="M6" s="384" t="s">
        <v>4</v>
      </c>
    </row>
    <row r="7" spans="1:17" s="11" customFormat="1" ht="44.25">
      <c r="A7" s="381" t="s">
        <v>4</v>
      </c>
      <c r="B7" s="5" t="s">
        <v>4</v>
      </c>
      <c r="C7" s="22"/>
      <c r="D7" s="5" t="s">
        <v>4</v>
      </c>
      <c r="E7" s="22"/>
      <c r="F7" s="5" t="s">
        <v>4</v>
      </c>
      <c r="G7" s="23"/>
      <c r="H7" s="5" t="s">
        <v>4</v>
      </c>
      <c r="I7" s="22"/>
      <c r="J7" s="5" t="s">
        <v>4</v>
      </c>
      <c r="K7" s="22"/>
      <c r="L7" s="5" t="s">
        <v>4</v>
      </c>
      <c r="M7" s="382"/>
    </row>
    <row r="8" spans="1:17" s="11" customFormat="1" ht="44.25">
      <c r="A8" s="381" t="s">
        <v>4</v>
      </c>
      <c r="B8" s="5" t="s">
        <v>4</v>
      </c>
      <c r="C8" s="22"/>
      <c r="D8" s="5" t="s">
        <v>4</v>
      </c>
      <c r="E8" s="22"/>
      <c r="F8" s="5" t="s">
        <v>4</v>
      </c>
      <c r="G8" s="23"/>
      <c r="H8" s="5" t="s">
        <v>4</v>
      </c>
      <c r="I8" s="22"/>
      <c r="J8" s="5" t="s">
        <v>4</v>
      </c>
      <c r="K8" s="22"/>
      <c r="L8" s="5" t="s">
        <v>4</v>
      </c>
      <c r="M8" s="382"/>
    </row>
    <row r="9" spans="1:17" s="11" customFormat="1" ht="45">
      <c r="A9" s="385" t="s">
        <v>4</v>
      </c>
      <c r="B9" s="570" t="s">
        <v>4</v>
      </c>
      <c r="C9" s="571" t="s">
        <v>6</v>
      </c>
      <c r="D9" s="572" t="s">
        <v>4</v>
      </c>
      <c r="E9" s="571" t="s">
        <v>6</v>
      </c>
      <c r="F9" s="572" t="s">
        <v>4</v>
      </c>
      <c r="G9" s="573" t="s">
        <v>6</v>
      </c>
      <c r="H9" s="570" t="s">
        <v>4</v>
      </c>
      <c r="I9" s="571" t="s">
        <v>6</v>
      </c>
      <c r="J9" s="572" t="s">
        <v>4</v>
      </c>
      <c r="K9" s="571" t="s">
        <v>6</v>
      </c>
      <c r="L9" s="572" t="s">
        <v>4</v>
      </c>
      <c r="M9" s="854" t="s">
        <v>6</v>
      </c>
      <c r="N9" s="35"/>
    </row>
    <row r="10" spans="1:17" s="11" customFormat="1" ht="45">
      <c r="A10" s="391" t="s">
        <v>7</v>
      </c>
      <c r="B10" s="37" t="s">
        <v>8</v>
      </c>
      <c r="C10" s="38" t="s">
        <v>9</v>
      </c>
      <c r="D10" s="39" t="s">
        <v>10</v>
      </c>
      <c r="E10" s="38" t="s">
        <v>9</v>
      </c>
      <c r="F10" s="39" t="s">
        <v>9</v>
      </c>
      <c r="G10" s="40" t="s">
        <v>9</v>
      </c>
      <c r="H10" s="37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392" t="s">
        <v>9</v>
      </c>
      <c r="N10" s="35"/>
    </row>
    <row r="11" spans="1:17" s="11" customFormat="1" ht="44.25">
      <c r="A11" s="393" t="s">
        <v>11</v>
      </c>
      <c r="B11" s="575" t="s">
        <v>4</v>
      </c>
      <c r="C11" s="576"/>
      <c r="D11" s="577" t="s">
        <v>4</v>
      </c>
      <c r="E11" s="576"/>
      <c r="F11" s="577" t="s">
        <v>4</v>
      </c>
      <c r="G11" s="578"/>
      <c r="H11" s="575" t="s">
        <v>4</v>
      </c>
      <c r="I11" s="576"/>
      <c r="J11" s="577" t="s">
        <v>4</v>
      </c>
      <c r="K11" s="576"/>
      <c r="L11" s="577" t="s">
        <v>4</v>
      </c>
      <c r="M11" s="855" t="s">
        <v>11</v>
      </c>
      <c r="N11" s="35"/>
    </row>
    <row r="12" spans="1:17" s="11" customFormat="1" ht="45">
      <c r="A12" s="383" t="s">
        <v>12</v>
      </c>
      <c r="B12" s="46" t="s">
        <v>4</v>
      </c>
      <c r="C12" s="47" t="s">
        <v>4</v>
      </c>
      <c r="D12" s="48"/>
      <c r="E12" s="49"/>
      <c r="F12" s="48"/>
      <c r="G12" s="50"/>
      <c r="H12" s="46"/>
      <c r="I12" s="49"/>
      <c r="J12" s="48"/>
      <c r="K12" s="49"/>
      <c r="L12" s="48"/>
      <c r="M12" s="399"/>
      <c r="N12" s="35"/>
    </row>
    <row r="13" spans="1:17" s="10" customFormat="1" ht="44.25">
      <c r="A13" s="400" t="s">
        <v>13</v>
      </c>
      <c r="B13" s="9">
        <v>58819924</v>
      </c>
      <c r="C13" s="52">
        <v>1</v>
      </c>
      <c r="D13" s="53">
        <v>0</v>
      </c>
      <c r="E13" s="54">
        <v>0</v>
      </c>
      <c r="F13" s="55">
        <v>58819924</v>
      </c>
      <c r="G13" s="56">
        <v>0.45323112601219306</v>
      </c>
      <c r="H13" s="9">
        <v>66704460</v>
      </c>
      <c r="I13" s="52">
        <v>1</v>
      </c>
      <c r="J13" s="53">
        <v>0</v>
      </c>
      <c r="K13" s="54">
        <v>0</v>
      </c>
      <c r="L13" s="55">
        <v>66704460</v>
      </c>
      <c r="M13" s="356">
        <v>0.49451771833037633</v>
      </c>
      <c r="N13" s="57"/>
    </row>
    <row r="14" spans="1:17" s="11" customFormat="1" ht="44.25">
      <c r="A14" s="381" t="s">
        <v>14</v>
      </c>
      <c r="B14" s="5">
        <v>0</v>
      </c>
      <c r="C14" s="563">
        <v>0</v>
      </c>
      <c r="D14" s="59">
        <v>0</v>
      </c>
      <c r="E14" s="579">
        <v>0</v>
      </c>
      <c r="F14" s="61">
        <v>0</v>
      </c>
      <c r="G14" s="581">
        <v>0</v>
      </c>
      <c r="H14" s="5">
        <v>0</v>
      </c>
      <c r="I14" s="563">
        <v>0</v>
      </c>
      <c r="J14" s="59">
        <v>0</v>
      </c>
      <c r="K14" s="579">
        <v>0</v>
      </c>
      <c r="L14" s="61">
        <v>0</v>
      </c>
      <c r="M14" s="856">
        <v>0</v>
      </c>
      <c r="N14" s="35"/>
    </row>
    <row r="15" spans="1:17" s="11" customFormat="1" ht="44.25">
      <c r="A15" s="393" t="s">
        <v>15</v>
      </c>
      <c r="B15" s="582">
        <v>10121512</v>
      </c>
      <c r="C15" s="632">
        <v>1</v>
      </c>
      <c r="D15" s="587">
        <v>0</v>
      </c>
      <c r="E15" s="584">
        <v>0</v>
      </c>
      <c r="F15" s="48">
        <v>10121512</v>
      </c>
      <c r="G15" s="585">
        <v>1</v>
      </c>
      <c r="H15" s="582">
        <v>10357205</v>
      </c>
      <c r="I15" s="632">
        <v>1</v>
      </c>
      <c r="J15" s="587">
        <v>0</v>
      </c>
      <c r="K15" s="584">
        <v>0</v>
      </c>
      <c r="L15" s="48">
        <v>10357205</v>
      </c>
      <c r="M15" s="857">
        <v>1</v>
      </c>
      <c r="N15" s="35"/>
    </row>
    <row r="16" spans="1:17" s="11" customFormat="1" ht="44.25">
      <c r="A16" s="410" t="s">
        <v>16</v>
      </c>
      <c r="B16" s="5">
        <v>0</v>
      </c>
      <c r="C16" s="52">
        <v>0</v>
      </c>
      <c r="D16" s="59">
        <v>0</v>
      </c>
      <c r="E16" s="54">
        <v>0</v>
      </c>
      <c r="F16" s="69">
        <v>0</v>
      </c>
      <c r="G16" s="56">
        <v>0</v>
      </c>
      <c r="H16" s="5">
        <v>0</v>
      </c>
      <c r="I16" s="52">
        <v>0</v>
      </c>
      <c r="J16" s="59">
        <v>0</v>
      </c>
      <c r="K16" s="54">
        <v>0</v>
      </c>
      <c r="L16" s="69">
        <v>0</v>
      </c>
      <c r="M16" s="356">
        <v>0</v>
      </c>
      <c r="N16" s="35"/>
    </row>
    <row r="17" spans="1:14" s="11" customFormat="1" ht="44.25">
      <c r="A17" s="411" t="s">
        <v>17</v>
      </c>
      <c r="B17" s="575">
        <v>2895647</v>
      </c>
      <c r="C17" s="563">
        <v>1</v>
      </c>
      <c r="D17" s="587">
        <v>0</v>
      </c>
      <c r="E17" s="579">
        <v>0</v>
      </c>
      <c r="F17" s="577">
        <v>2895647</v>
      </c>
      <c r="G17" s="581">
        <v>2.2312122510458002E-2</v>
      </c>
      <c r="H17" s="575">
        <v>2929151</v>
      </c>
      <c r="I17" s="563">
        <v>1</v>
      </c>
      <c r="J17" s="587">
        <v>0</v>
      </c>
      <c r="K17" s="579">
        <v>0</v>
      </c>
      <c r="L17" s="577">
        <v>2929151</v>
      </c>
      <c r="M17" s="856">
        <v>2.1715445551394017E-2</v>
      </c>
      <c r="N17" s="35"/>
    </row>
    <row r="18" spans="1:14" s="11" customFormat="1" ht="44.25">
      <c r="A18" s="411" t="s">
        <v>18</v>
      </c>
      <c r="B18" s="575">
        <v>2225865</v>
      </c>
      <c r="C18" s="563">
        <v>1</v>
      </c>
      <c r="D18" s="587">
        <v>0</v>
      </c>
      <c r="E18" s="579">
        <v>0</v>
      </c>
      <c r="F18" s="577">
        <v>2225865</v>
      </c>
      <c r="G18" s="581">
        <v>1.7151183335448208E-2</v>
      </c>
      <c r="H18" s="575">
        <v>2428054</v>
      </c>
      <c r="I18" s="563">
        <v>1</v>
      </c>
      <c r="J18" s="587">
        <v>0</v>
      </c>
      <c r="K18" s="579">
        <v>0</v>
      </c>
      <c r="L18" s="577">
        <v>2428054</v>
      </c>
      <c r="M18" s="856">
        <v>1.800053135971633E-2</v>
      </c>
      <c r="N18" s="35"/>
    </row>
    <row r="19" spans="1:14" s="11" customFormat="1" ht="44.25">
      <c r="A19" s="411" t="s">
        <v>19</v>
      </c>
      <c r="B19" s="575">
        <v>0</v>
      </c>
      <c r="C19" s="563">
        <v>0</v>
      </c>
      <c r="D19" s="587">
        <v>0</v>
      </c>
      <c r="E19" s="579">
        <v>0</v>
      </c>
      <c r="F19" s="577">
        <v>0</v>
      </c>
      <c r="G19" s="581">
        <v>0</v>
      </c>
      <c r="H19" s="575">
        <v>0</v>
      </c>
      <c r="I19" s="563">
        <v>0</v>
      </c>
      <c r="J19" s="587">
        <v>0</v>
      </c>
      <c r="K19" s="579">
        <v>0</v>
      </c>
      <c r="L19" s="577">
        <v>0</v>
      </c>
      <c r="M19" s="856">
        <v>0</v>
      </c>
      <c r="N19" s="35"/>
    </row>
    <row r="20" spans="1:14" s="11" customFormat="1" ht="44.25">
      <c r="A20" s="411" t="s">
        <v>20</v>
      </c>
      <c r="B20" s="575">
        <v>0</v>
      </c>
      <c r="C20" s="563">
        <v>0</v>
      </c>
      <c r="D20" s="587">
        <v>0</v>
      </c>
      <c r="E20" s="579">
        <v>0</v>
      </c>
      <c r="F20" s="577">
        <v>0</v>
      </c>
      <c r="G20" s="581">
        <v>0</v>
      </c>
      <c r="H20" s="575">
        <v>0</v>
      </c>
      <c r="I20" s="563">
        <v>0</v>
      </c>
      <c r="J20" s="587">
        <v>0</v>
      </c>
      <c r="K20" s="579">
        <v>0</v>
      </c>
      <c r="L20" s="577">
        <v>0</v>
      </c>
      <c r="M20" s="856">
        <v>0</v>
      </c>
      <c r="N20" s="35"/>
    </row>
    <row r="21" spans="1:14" s="11" customFormat="1" ht="44.25">
      <c r="A21" s="411" t="s">
        <v>21</v>
      </c>
      <c r="B21" s="575">
        <v>0</v>
      </c>
      <c r="C21" s="563">
        <v>0</v>
      </c>
      <c r="D21" s="587">
        <v>0</v>
      </c>
      <c r="E21" s="579">
        <v>0</v>
      </c>
      <c r="F21" s="577">
        <v>0</v>
      </c>
      <c r="G21" s="581">
        <v>0</v>
      </c>
      <c r="H21" s="575">
        <v>0</v>
      </c>
      <c r="I21" s="563">
        <v>0</v>
      </c>
      <c r="J21" s="587">
        <v>0</v>
      </c>
      <c r="K21" s="579">
        <v>0</v>
      </c>
      <c r="L21" s="577">
        <v>0</v>
      </c>
      <c r="M21" s="856">
        <v>0</v>
      </c>
      <c r="N21" s="35"/>
    </row>
    <row r="22" spans="1:14" s="11" customFormat="1" ht="44.25">
      <c r="A22" s="411" t="s">
        <v>22</v>
      </c>
      <c r="B22" s="575">
        <v>0</v>
      </c>
      <c r="C22" s="563">
        <v>0</v>
      </c>
      <c r="D22" s="587">
        <v>0</v>
      </c>
      <c r="E22" s="579">
        <v>0</v>
      </c>
      <c r="F22" s="577">
        <v>0</v>
      </c>
      <c r="G22" s="581">
        <v>0</v>
      </c>
      <c r="H22" s="575">
        <v>0</v>
      </c>
      <c r="I22" s="563">
        <v>0</v>
      </c>
      <c r="J22" s="587">
        <v>0</v>
      </c>
      <c r="K22" s="579">
        <v>0</v>
      </c>
      <c r="L22" s="577">
        <v>0</v>
      </c>
      <c r="M22" s="856">
        <v>0</v>
      </c>
      <c r="N22" s="35"/>
    </row>
    <row r="23" spans="1:14" s="11" customFormat="1" ht="44.25">
      <c r="A23" s="411" t="s">
        <v>23</v>
      </c>
      <c r="B23" s="575">
        <v>0</v>
      </c>
      <c r="C23" s="563">
        <v>0</v>
      </c>
      <c r="D23" s="587">
        <v>0</v>
      </c>
      <c r="E23" s="579">
        <v>0</v>
      </c>
      <c r="F23" s="577">
        <v>0</v>
      </c>
      <c r="G23" s="581">
        <v>0</v>
      </c>
      <c r="H23" s="575">
        <v>0</v>
      </c>
      <c r="I23" s="563">
        <v>0</v>
      </c>
      <c r="J23" s="587">
        <v>0</v>
      </c>
      <c r="K23" s="579">
        <v>0</v>
      </c>
      <c r="L23" s="577">
        <v>0</v>
      </c>
      <c r="M23" s="856">
        <v>0</v>
      </c>
      <c r="N23" s="35"/>
    </row>
    <row r="24" spans="1:14" s="11" customFormat="1" ht="44.25">
      <c r="A24" s="411" t="s">
        <v>24</v>
      </c>
      <c r="B24" s="575">
        <v>0</v>
      </c>
      <c r="C24" s="563">
        <v>0</v>
      </c>
      <c r="D24" s="587">
        <v>0</v>
      </c>
      <c r="E24" s="579">
        <v>0</v>
      </c>
      <c r="F24" s="577">
        <v>0</v>
      </c>
      <c r="G24" s="581">
        <v>0</v>
      </c>
      <c r="H24" s="575">
        <v>0</v>
      </c>
      <c r="I24" s="563">
        <v>0</v>
      </c>
      <c r="J24" s="587">
        <v>0</v>
      </c>
      <c r="K24" s="579">
        <v>0</v>
      </c>
      <c r="L24" s="577">
        <v>0</v>
      </c>
      <c r="M24" s="856">
        <v>0</v>
      </c>
      <c r="N24" s="35"/>
    </row>
    <row r="25" spans="1:14" s="11" customFormat="1" ht="44.25">
      <c r="A25" s="411" t="s">
        <v>25</v>
      </c>
      <c r="B25" s="575">
        <v>0</v>
      </c>
      <c r="C25" s="563">
        <v>0</v>
      </c>
      <c r="D25" s="587">
        <v>0</v>
      </c>
      <c r="E25" s="579">
        <v>0</v>
      </c>
      <c r="F25" s="577">
        <v>0</v>
      </c>
      <c r="G25" s="581">
        <v>0</v>
      </c>
      <c r="H25" s="575">
        <v>0</v>
      </c>
      <c r="I25" s="563">
        <v>0</v>
      </c>
      <c r="J25" s="587">
        <v>0</v>
      </c>
      <c r="K25" s="579">
        <v>0</v>
      </c>
      <c r="L25" s="577">
        <v>0</v>
      </c>
      <c r="M25" s="856">
        <v>0</v>
      </c>
      <c r="N25" s="35"/>
    </row>
    <row r="26" spans="1:14" s="11" customFormat="1" ht="44.25">
      <c r="A26" s="411" t="s">
        <v>26</v>
      </c>
      <c r="B26" s="575">
        <v>0</v>
      </c>
      <c r="C26" s="563">
        <v>0</v>
      </c>
      <c r="D26" s="587">
        <v>0</v>
      </c>
      <c r="E26" s="579">
        <v>0</v>
      </c>
      <c r="F26" s="577">
        <v>0</v>
      </c>
      <c r="G26" s="581">
        <v>0</v>
      </c>
      <c r="H26" s="575">
        <v>0</v>
      </c>
      <c r="I26" s="563">
        <v>0</v>
      </c>
      <c r="J26" s="587">
        <v>0</v>
      </c>
      <c r="K26" s="579">
        <v>0</v>
      </c>
      <c r="L26" s="577">
        <v>0</v>
      </c>
      <c r="M26" s="856">
        <v>0</v>
      </c>
      <c r="N26" s="35"/>
    </row>
    <row r="27" spans="1:14" s="11" customFormat="1" ht="44.25">
      <c r="A27" s="411" t="s">
        <v>27</v>
      </c>
      <c r="B27" s="575">
        <v>0</v>
      </c>
      <c r="C27" s="563">
        <v>0</v>
      </c>
      <c r="D27" s="587">
        <v>0</v>
      </c>
      <c r="E27" s="579">
        <v>0</v>
      </c>
      <c r="F27" s="577">
        <v>0</v>
      </c>
      <c r="G27" s="581">
        <v>0</v>
      </c>
      <c r="H27" s="575">
        <v>0</v>
      </c>
      <c r="I27" s="563">
        <v>0</v>
      </c>
      <c r="J27" s="587">
        <v>0</v>
      </c>
      <c r="K27" s="579">
        <v>0</v>
      </c>
      <c r="L27" s="577">
        <v>0</v>
      </c>
      <c r="M27" s="856">
        <v>0</v>
      </c>
      <c r="N27" s="35"/>
    </row>
    <row r="28" spans="1:14" s="11" customFormat="1" ht="44.25">
      <c r="A28" s="413" t="s">
        <v>28</v>
      </c>
      <c r="B28" s="575">
        <v>0</v>
      </c>
      <c r="C28" s="563">
        <v>0</v>
      </c>
      <c r="D28" s="587">
        <v>0</v>
      </c>
      <c r="E28" s="579">
        <v>0</v>
      </c>
      <c r="F28" s="577">
        <v>0</v>
      </c>
      <c r="G28" s="581">
        <v>0</v>
      </c>
      <c r="H28" s="575">
        <v>0</v>
      </c>
      <c r="I28" s="563">
        <v>0</v>
      </c>
      <c r="J28" s="587">
        <v>0</v>
      </c>
      <c r="K28" s="579">
        <v>0</v>
      </c>
      <c r="L28" s="577">
        <v>0</v>
      </c>
      <c r="M28" s="856">
        <v>0</v>
      </c>
      <c r="N28" s="35"/>
    </row>
    <row r="29" spans="1:14" s="11" customFormat="1" ht="44.25">
      <c r="A29" s="413" t="s">
        <v>29</v>
      </c>
      <c r="B29" s="575">
        <v>0</v>
      </c>
      <c r="C29" s="563">
        <v>0</v>
      </c>
      <c r="D29" s="587">
        <v>0</v>
      </c>
      <c r="E29" s="579">
        <v>0</v>
      </c>
      <c r="F29" s="577">
        <v>0</v>
      </c>
      <c r="G29" s="581">
        <v>0</v>
      </c>
      <c r="H29" s="575">
        <v>0</v>
      </c>
      <c r="I29" s="563">
        <v>0</v>
      </c>
      <c r="J29" s="587">
        <v>0</v>
      </c>
      <c r="K29" s="579">
        <v>0</v>
      </c>
      <c r="L29" s="577">
        <v>0</v>
      </c>
      <c r="M29" s="856">
        <v>0</v>
      </c>
      <c r="N29" s="35"/>
    </row>
    <row r="30" spans="1:14" s="11" customFormat="1" ht="44.25">
      <c r="A30" s="413" t="s">
        <v>30</v>
      </c>
      <c r="B30" s="575">
        <v>0</v>
      </c>
      <c r="C30" s="563">
        <v>0</v>
      </c>
      <c r="D30" s="587">
        <v>0</v>
      </c>
      <c r="E30" s="579">
        <v>0</v>
      </c>
      <c r="F30" s="577">
        <v>0</v>
      </c>
      <c r="G30" s="581">
        <v>0</v>
      </c>
      <c r="H30" s="575">
        <v>0</v>
      </c>
      <c r="I30" s="563">
        <v>0</v>
      </c>
      <c r="J30" s="587">
        <v>0</v>
      </c>
      <c r="K30" s="579">
        <v>0</v>
      </c>
      <c r="L30" s="577">
        <v>0</v>
      </c>
      <c r="M30" s="856">
        <v>0</v>
      </c>
      <c r="N30" s="35"/>
    </row>
    <row r="31" spans="1:14" s="11" customFormat="1" ht="44.25">
      <c r="A31" s="413" t="s">
        <v>31</v>
      </c>
      <c r="B31" s="575">
        <v>0</v>
      </c>
      <c r="C31" s="563">
        <v>0</v>
      </c>
      <c r="D31" s="587">
        <v>0</v>
      </c>
      <c r="E31" s="579">
        <v>0</v>
      </c>
      <c r="F31" s="577">
        <v>0</v>
      </c>
      <c r="G31" s="581">
        <v>0</v>
      </c>
      <c r="H31" s="575">
        <v>0</v>
      </c>
      <c r="I31" s="563">
        <v>0</v>
      </c>
      <c r="J31" s="587">
        <v>0</v>
      </c>
      <c r="K31" s="579">
        <v>0</v>
      </c>
      <c r="L31" s="577">
        <v>0</v>
      </c>
      <c r="M31" s="856">
        <v>0</v>
      </c>
      <c r="N31" s="35"/>
    </row>
    <row r="32" spans="1:14" s="11" customFormat="1" ht="44.25">
      <c r="A32" s="413" t="s">
        <v>32</v>
      </c>
      <c r="B32" s="575">
        <v>0</v>
      </c>
      <c r="C32" s="563">
        <v>0</v>
      </c>
      <c r="D32" s="587">
        <v>0</v>
      </c>
      <c r="E32" s="579">
        <v>0</v>
      </c>
      <c r="F32" s="577">
        <v>0</v>
      </c>
      <c r="G32" s="581">
        <v>0</v>
      </c>
      <c r="H32" s="575">
        <v>0</v>
      </c>
      <c r="I32" s="563">
        <v>0</v>
      </c>
      <c r="J32" s="587">
        <v>0</v>
      </c>
      <c r="K32" s="579">
        <v>0</v>
      </c>
      <c r="L32" s="577">
        <v>0</v>
      </c>
      <c r="M32" s="856">
        <v>0</v>
      </c>
      <c r="N32" s="35"/>
    </row>
    <row r="33" spans="1:14" s="11" customFormat="1" ht="44.25">
      <c r="A33" s="413" t="s">
        <v>33</v>
      </c>
      <c r="B33" s="575">
        <v>5000000</v>
      </c>
      <c r="C33" s="563">
        <v>1</v>
      </c>
      <c r="D33" s="587">
        <v>0</v>
      </c>
      <c r="E33" s="579">
        <v>0</v>
      </c>
      <c r="F33" s="577">
        <v>5000000</v>
      </c>
      <c r="G33" s="581">
        <v>3.8527007108356097E-2</v>
      </c>
      <c r="H33" s="575">
        <v>5000000</v>
      </c>
      <c r="I33" s="563">
        <v>1</v>
      </c>
      <c r="J33" s="587">
        <v>0</v>
      </c>
      <c r="K33" s="579">
        <v>0</v>
      </c>
      <c r="L33" s="577">
        <v>5000000</v>
      </c>
      <c r="M33" s="856">
        <v>3.7067815130380814E-2</v>
      </c>
      <c r="N33" s="35"/>
    </row>
    <row r="34" spans="1:14" s="11" customFormat="1" ht="45">
      <c r="A34" s="414" t="s">
        <v>34</v>
      </c>
      <c r="B34" s="590"/>
      <c r="C34" s="591" t="s">
        <v>4</v>
      </c>
      <c r="D34" s="587"/>
      <c r="E34" s="592" t="s">
        <v>4</v>
      </c>
      <c r="F34" s="577"/>
      <c r="G34" s="593" t="s">
        <v>4</v>
      </c>
      <c r="H34" s="590" t="s">
        <v>4</v>
      </c>
      <c r="I34" s="591" t="s">
        <v>4</v>
      </c>
      <c r="J34" s="587"/>
      <c r="K34" s="592" t="s">
        <v>4</v>
      </c>
      <c r="L34" s="577"/>
      <c r="M34" s="858" t="s">
        <v>4</v>
      </c>
      <c r="N34" s="35"/>
    </row>
    <row r="35" spans="1:14" s="11" customFormat="1" ht="44.25">
      <c r="A35" s="410" t="s">
        <v>35</v>
      </c>
      <c r="B35" s="575">
        <v>0</v>
      </c>
      <c r="C35" s="563">
        <v>0</v>
      </c>
      <c r="D35" s="587">
        <v>0</v>
      </c>
      <c r="E35" s="579">
        <v>0</v>
      </c>
      <c r="F35" s="577">
        <v>0</v>
      </c>
      <c r="G35" s="581">
        <v>0</v>
      </c>
      <c r="H35" s="575">
        <v>0</v>
      </c>
      <c r="I35" s="563">
        <v>0</v>
      </c>
      <c r="J35" s="587">
        <v>0</v>
      </c>
      <c r="K35" s="579">
        <v>0</v>
      </c>
      <c r="L35" s="577">
        <v>0</v>
      </c>
      <c r="M35" s="856">
        <v>0</v>
      </c>
      <c r="N35" s="35"/>
    </row>
    <row r="36" spans="1:14" s="11" customFormat="1" ht="45">
      <c r="A36" s="414" t="s">
        <v>36</v>
      </c>
      <c r="B36" s="590"/>
      <c r="C36" s="591" t="s">
        <v>4</v>
      </c>
      <c r="D36" s="587"/>
      <c r="E36" s="592" t="s">
        <v>4</v>
      </c>
      <c r="F36" s="577"/>
      <c r="G36" s="593" t="s">
        <v>4</v>
      </c>
      <c r="H36" s="590"/>
      <c r="I36" s="591" t="s">
        <v>4</v>
      </c>
      <c r="J36" s="587"/>
      <c r="K36" s="592" t="s">
        <v>4</v>
      </c>
      <c r="L36" s="577"/>
      <c r="M36" s="858" t="s">
        <v>4</v>
      </c>
      <c r="N36" s="35"/>
    </row>
    <row r="37" spans="1:14" s="11" customFormat="1" ht="44.25">
      <c r="A37" s="411" t="s">
        <v>35</v>
      </c>
      <c r="B37" s="594">
        <v>0</v>
      </c>
      <c r="C37" s="563">
        <v>0</v>
      </c>
      <c r="D37" s="595">
        <v>0</v>
      </c>
      <c r="E37" s="579">
        <v>0</v>
      </c>
      <c r="F37" s="596">
        <v>0</v>
      </c>
      <c r="G37" s="581">
        <v>0</v>
      </c>
      <c r="H37" s="594">
        <v>0</v>
      </c>
      <c r="I37" s="563">
        <v>0</v>
      </c>
      <c r="J37" s="595">
        <v>0</v>
      </c>
      <c r="K37" s="579">
        <v>0</v>
      </c>
      <c r="L37" s="596">
        <v>0</v>
      </c>
      <c r="M37" s="856">
        <v>0</v>
      </c>
      <c r="N37" s="35"/>
    </row>
    <row r="38" spans="1:14" s="11" customFormat="1" ht="44.25">
      <c r="A38" s="411" t="s">
        <v>76</v>
      </c>
      <c r="B38" s="594"/>
      <c r="C38" s="563" t="s">
        <v>11</v>
      </c>
      <c r="D38" s="595"/>
      <c r="E38" s="579" t="s">
        <v>11</v>
      </c>
      <c r="F38" s="577">
        <v>0</v>
      </c>
      <c r="G38" s="581">
        <v>0</v>
      </c>
      <c r="H38" s="594"/>
      <c r="I38" s="563" t="s">
        <v>11</v>
      </c>
      <c r="J38" s="595"/>
      <c r="K38" s="579" t="s">
        <v>11</v>
      </c>
      <c r="L38" s="577">
        <v>0</v>
      </c>
      <c r="M38" s="856">
        <v>0</v>
      </c>
      <c r="N38" s="35"/>
    </row>
    <row r="39" spans="1:14" s="85" customFormat="1" ht="45">
      <c r="A39" s="414" t="s">
        <v>37</v>
      </c>
      <c r="B39" s="597">
        <v>68941436</v>
      </c>
      <c r="C39" s="567">
        <v>1</v>
      </c>
      <c r="D39" s="597">
        <v>0</v>
      </c>
      <c r="E39" s="599">
        <v>0</v>
      </c>
      <c r="F39" s="597">
        <v>68941436</v>
      </c>
      <c r="G39" s="598">
        <v>0.53122143896645535</v>
      </c>
      <c r="H39" s="597">
        <v>77061665</v>
      </c>
      <c r="I39" s="567">
        <v>1</v>
      </c>
      <c r="J39" s="597">
        <v>0</v>
      </c>
      <c r="K39" s="599">
        <v>0</v>
      </c>
      <c r="L39" s="597">
        <v>77061665</v>
      </c>
      <c r="M39" s="859">
        <v>0.57130151037186749</v>
      </c>
      <c r="N39" s="84"/>
    </row>
    <row r="40" spans="1:14" s="11" customFormat="1" ht="45">
      <c r="A40" s="427" t="s">
        <v>38</v>
      </c>
      <c r="B40" s="582"/>
      <c r="C40" s="591" t="s">
        <v>4</v>
      </c>
      <c r="D40" s="587"/>
      <c r="E40" s="592" t="s">
        <v>4</v>
      </c>
      <c r="F40" s="577"/>
      <c r="G40" s="593" t="s">
        <v>4</v>
      </c>
      <c r="H40" s="582"/>
      <c r="I40" s="591" t="s">
        <v>4</v>
      </c>
      <c r="J40" s="587"/>
      <c r="K40" s="592" t="s">
        <v>4</v>
      </c>
      <c r="L40" s="577"/>
      <c r="M40" s="858" t="s">
        <v>4</v>
      </c>
      <c r="N40" s="35"/>
    </row>
    <row r="41" spans="1:14" s="11" customFormat="1" ht="44.25">
      <c r="A41" s="381" t="s">
        <v>39</v>
      </c>
      <c r="B41" s="46">
        <v>0</v>
      </c>
      <c r="C41" s="52">
        <v>0</v>
      </c>
      <c r="D41" s="87">
        <v>0</v>
      </c>
      <c r="E41" s="54">
        <v>0</v>
      </c>
      <c r="F41" s="48">
        <v>0</v>
      </c>
      <c r="G41" s="56">
        <v>0</v>
      </c>
      <c r="H41" s="46">
        <v>0</v>
      </c>
      <c r="I41" s="52">
        <v>0</v>
      </c>
      <c r="J41" s="87">
        <v>0</v>
      </c>
      <c r="K41" s="54">
        <v>0</v>
      </c>
      <c r="L41" s="48">
        <v>0</v>
      </c>
      <c r="M41" s="356">
        <v>0</v>
      </c>
      <c r="N41" s="35"/>
    </row>
    <row r="42" spans="1:14" s="11" customFormat="1" ht="44.25">
      <c r="A42" s="428" t="s">
        <v>40</v>
      </c>
      <c r="B42" s="575">
        <v>0</v>
      </c>
      <c r="C42" s="563">
        <v>0</v>
      </c>
      <c r="D42" s="587">
        <v>0</v>
      </c>
      <c r="E42" s="579">
        <v>0</v>
      </c>
      <c r="F42" s="577">
        <v>0</v>
      </c>
      <c r="G42" s="581">
        <v>0</v>
      </c>
      <c r="H42" s="575">
        <v>0</v>
      </c>
      <c r="I42" s="563">
        <v>0</v>
      </c>
      <c r="J42" s="587">
        <v>0</v>
      </c>
      <c r="K42" s="579">
        <v>0</v>
      </c>
      <c r="L42" s="577">
        <v>0</v>
      </c>
      <c r="M42" s="856">
        <v>0</v>
      </c>
      <c r="N42" s="35"/>
    </row>
    <row r="43" spans="1:14" s="11" customFormat="1" ht="44.25">
      <c r="A43" s="429" t="s">
        <v>41</v>
      </c>
      <c r="B43" s="575">
        <v>0</v>
      </c>
      <c r="C43" s="563">
        <v>0</v>
      </c>
      <c r="D43" s="587">
        <v>0</v>
      </c>
      <c r="E43" s="579">
        <v>0</v>
      </c>
      <c r="F43" s="596">
        <v>0</v>
      </c>
      <c r="G43" s="581">
        <v>0</v>
      </c>
      <c r="H43" s="575">
        <v>0</v>
      </c>
      <c r="I43" s="563">
        <v>0</v>
      </c>
      <c r="J43" s="587">
        <v>0</v>
      </c>
      <c r="K43" s="579">
        <v>0</v>
      </c>
      <c r="L43" s="596">
        <v>0</v>
      </c>
      <c r="M43" s="856">
        <v>0</v>
      </c>
      <c r="N43" s="35"/>
    </row>
    <row r="44" spans="1:14" s="11" customFormat="1" ht="44.25">
      <c r="A44" s="393" t="s">
        <v>42</v>
      </c>
      <c r="B44" s="575">
        <v>0</v>
      </c>
      <c r="C44" s="563">
        <v>0</v>
      </c>
      <c r="D44" s="587">
        <v>0</v>
      </c>
      <c r="E44" s="579">
        <v>0</v>
      </c>
      <c r="F44" s="596">
        <v>0</v>
      </c>
      <c r="G44" s="581">
        <v>0</v>
      </c>
      <c r="H44" s="575">
        <v>0</v>
      </c>
      <c r="I44" s="563">
        <v>0</v>
      </c>
      <c r="J44" s="587">
        <v>0</v>
      </c>
      <c r="K44" s="579">
        <v>0</v>
      </c>
      <c r="L44" s="596">
        <v>0</v>
      </c>
      <c r="M44" s="856">
        <v>0</v>
      </c>
      <c r="N44" s="35"/>
    </row>
    <row r="45" spans="1:14" s="11" customFormat="1" ht="44.25">
      <c r="A45" s="428" t="s">
        <v>43</v>
      </c>
      <c r="B45" s="575">
        <v>0</v>
      </c>
      <c r="C45" s="563">
        <v>0</v>
      </c>
      <c r="D45" s="587">
        <v>0</v>
      </c>
      <c r="E45" s="579">
        <v>0</v>
      </c>
      <c r="F45" s="596">
        <v>0</v>
      </c>
      <c r="G45" s="581">
        <v>0</v>
      </c>
      <c r="H45" s="575">
        <v>0</v>
      </c>
      <c r="I45" s="563">
        <v>0</v>
      </c>
      <c r="J45" s="587">
        <v>0</v>
      </c>
      <c r="K45" s="579">
        <v>0</v>
      </c>
      <c r="L45" s="596">
        <v>0</v>
      </c>
      <c r="M45" s="856">
        <v>0</v>
      </c>
      <c r="N45" s="35"/>
    </row>
    <row r="46" spans="1:14" s="85" customFormat="1" ht="45">
      <c r="A46" s="427" t="s">
        <v>44</v>
      </c>
      <c r="B46" s="602">
        <v>0</v>
      </c>
      <c r="C46" s="567">
        <v>0</v>
      </c>
      <c r="D46" s="603">
        <v>0</v>
      </c>
      <c r="E46" s="599">
        <v>0</v>
      </c>
      <c r="F46" s="604">
        <v>0</v>
      </c>
      <c r="G46" s="598">
        <v>0</v>
      </c>
      <c r="H46" s="602">
        <v>0</v>
      </c>
      <c r="I46" s="567">
        <v>0</v>
      </c>
      <c r="J46" s="603">
        <v>0</v>
      </c>
      <c r="K46" s="599">
        <v>0</v>
      </c>
      <c r="L46" s="604">
        <v>0</v>
      </c>
      <c r="M46" s="859">
        <v>0</v>
      </c>
      <c r="N46" s="84"/>
    </row>
    <row r="47" spans="1:14" s="85" customFormat="1" ht="45">
      <c r="A47" s="433" t="s">
        <v>45</v>
      </c>
      <c r="B47" s="606">
        <v>0</v>
      </c>
      <c r="C47" s="567">
        <v>0</v>
      </c>
      <c r="D47" s="606">
        <v>0</v>
      </c>
      <c r="E47" s="599">
        <v>0</v>
      </c>
      <c r="F47" s="608">
        <v>0</v>
      </c>
      <c r="G47" s="598">
        <v>0</v>
      </c>
      <c r="H47" s="606">
        <v>0</v>
      </c>
      <c r="I47" s="567">
        <v>0</v>
      </c>
      <c r="J47" s="606">
        <v>0</v>
      </c>
      <c r="K47" s="599">
        <v>0</v>
      </c>
      <c r="L47" s="608">
        <v>0</v>
      </c>
      <c r="M47" s="859">
        <v>0</v>
      </c>
      <c r="N47" s="84"/>
    </row>
    <row r="48" spans="1:14" s="11" customFormat="1" ht="45">
      <c r="A48" s="383" t="s">
        <v>46</v>
      </c>
      <c r="B48" s="96"/>
      <c r="C48" s="97" t="s">
        <v>4</v>
      </c>
      <c r="D48" s="59"/>
      <c r="E48" s="98" t="s">
        <v>4</v>
      </c>
      <c r="F48" s="48"/>
      <c r="G48" s="99" t="s">
        <v>4</v>
      </c>
      <c r="H48" s="96"/>
      <c r="I48" s="97" t="s">
        <v>4</v>
      </c>
      <c r="J48" s="59"/>
      <c r="K48" s="98" t="s">
        <v>4</v>
      </c>
      <c r="L48" s="48"/>
      <c r="M48" s="437" t="s">
        <v>4</v>
      </c>
      <c r="N48" s="35"/>
    </row>
    <row r="49" spans="1:14" s="11" customFormat="1" ht="44.25">
      <c r="A49" s="381" t="s">
        <v>47</v>
      </c>
      <c r="B49" s="96">
        <v>0</v>
      </c>
      <c r="C49" s="52">
        <v>0</v>
      </c>
      <c r="D49" s="59">
        <v>0</v>
      </c>
      <c r="E49" s="54">
        <v>0</v>
      </c>
      <c r="F49" s="100">
        <v>0</v>
      </c>
      <c r="G49" s="56">
        <v>0</v>
      </c>
      <c r="H49" s="96">
        <v>0</v>
      </c>
      <c r="I49" s="52">
        <v>0</v>
      </c>
      <c r="J49" s="59">
        <v>0</v>
      </c>
      <c r="K49" s="54">
        <v>0</v>
      </c>
      <c r="L49" s="100">
        <v>0</v>
      </c>
      <c r="M49" s="356">
        <v>0</v>
      </c>
      <c r="N49" s="35"/>
    </row>
    <row r="50" spans="1:14" s="11" customFormat="1" ht="44.25">
      <c r="A50" s="393" t="s">
        <v>48</v>
      </c>
      <c r="B50" s="582">
        <v>0</v>
      </c>
      <c r="C50" s="563">
        <v>0</v>
      </c>
      <c r="D50" s="587">
        <v>0</v>
      </c>
      <c r="E50" s="579">
        <v>0</v>
      </c>
      <c r="F50" s="609">
        <v>0</v>
      </c>
      <c r="G50" s="581">
        <v>0</v>
      </c>
      <c r="H50" s="582">
        <v>0</v>
      </c>
      <c r="I50" s="563">
        <v>0</v>
      </c>
      <c r="J50" s="587">
        <v>0</v>
      </c>
      <c r="K50" s="579">
        <v>0</v>
      </c>
      <c r="L50" s="609">
        <v>0</v>
      </c>
      <c r="M50" s="856">
        <v>0</v>
      </c>
      <c r="N50" s="35"/>
    </row>
    <row r="51" spans="1:14" s="11" customFormat="1" ht="44.25">
      <c r="A51" s="439" t="s">
        <v>49</v>
      </c>
      <c r="B51" s="440">
        <v>0</v>
      </c>
      <c r="C51" s="563">
        <v>0</v>
      </c>
      <c r="D51" s="441">
        <v>0</v>
      </c>
      <c r="E51" s="579">
        <v>0</v>
      </c>
      <c r="F51" s="442">
        <v>0</v>
      </c>
      <c r="G51" s="581">
        <v>0</v>
      </c>
      <c r="H51" s="440">
        <v>0</v>
      </c>
      <c r="I51" s="563">
        <v>0</v>
      </c>
      <c r="J51" s="441">
        <v>0</v>
      </c>
      <c r="K51" s="579">
        <v>0</v>
      </c>
      <c r="L51" s="442">
        <v>0</v>
      </c>
      <c r="M51" s="856">
        <v>0</v>
      </c>
      <c r="N51" s="35"/>
    </row>
    <row r="52" spans="1:14" s="11" customFormat="1" ht="44.25">
      <c r="A52" s="439" t="s">
        <v>50</v>
      </c>
      <c r="B52" s="440">
        <v>0</v>
      </c>
      <c r="C52" s="563">
        <v>0</v>
      </c>
      <c r="D52" s="441">
        <v>0</v>
      </c>
      <c r="E52" s="579">
        <v>0</v>
      </c>
      <c r="F52" s="442">
        <v>0</v>
      </c>
      <c r="G52" s="581">
        <v>0</v>
      </c>
      <c r="H52" s="440">
        <v>0</v>
      </c>
      <c r="I52" s="563">
        <v>0</v>
      </c>
      <c r="J52" s="441">
        <v>0</v>
      </c>
      <c r="K52" s="579">
        <v>0</v>
      </c>
      <c r="L52" s="442">
        <v>0</v>
      </c>
      <c r="M52" s="856">
        <v>0</v>
      </c>
      <c r="N52" s="35"/>
    </row>
    <row r="53" spans="1:14" s="11" customFormat="1" ht="44.25">
      <c r="A53" s="393" t="s">
        <v>51</v>
      </c>
      <c r="B53" s="582">
        <v>0</v>
      </c>
      <c r="C53" s="563">
        <v>0</v>
      </c>
      <c r="D53" s="587">
        <v>0</v>
      </c>
      <c r="E53" s="579">
        <v>0</v>
      </c>
      <c r="F53" s="609">
        <v>0</v>
      </c>
      <c r="G53" s="581">
        <v>0</v>
      </c>
      <c r="H53" s="582">
        <v>0</v>
      </c>
      <c r="I53" s="563">
        <v>0</v>
      </c>
      <c r="J53" s="587">
        <v>0</v>
      </c>
      <c r="K53" s="579">
        <v>0</v>
      </c>
      <c r="L53" s="609">
        <v>0</v>
      </c>
      <c r="M53" s="856">
        <v>0</v>
      </c>
      <c r="N53" s="35"/>
    </row>
    <row r="54" spans="1:14" s="85" customFormat="1" ht="45">
      <c r="A54" s="433" t="s">
        <v>52</v>
      </c>
      <c r="B54" s="614">
        <v>0</v>
      </c>
      <c r="C54" s="567">
        <v>0</v>
      </c>
      <c r="D54" s="603">
        <v>0</v>
      </c>
      <c r="E54" s="599">
        <v>0</v>
      </c>
      <c r="F54" s="615">
        <v>0</v>
      </c>
      <c r="G54" s="598">
        <v>0</v>
      </c>
      <c r="H54" s="614">
        <v>0</v>
      </c>
      <c r="I54" s="567">
        <v>0</v>
      </c>
      <c r="J54" s="603">
        <v>0</v>
      </c>
      <c r="K54" s="599">
        <v>0</v>
      </c>
      <c r="L54" s="615">
        <v>0</v>
      </c>
      <c r="M54" s="859">
        <v>0</v>
      </c>
      <c r="N54" s="84"/>
    </row>
    <row r="55" spans="1:14" s="11" customFormat="1" ht="44.25">
      <c r="A55" s="400" t="s">
        <v>53</v>
      </c>
      <c r="B55" s="616">
        <v>0</v>
      </c>
      <c r="C55" s="563">
        <v>0</v>
      </c>
      <c r="D55" s="617">
        <v>0</v>
      </c>
      <c r="E55" s="579">
        <v>0</v>
      </c>
      <c r="F55" s="618">
        <v>0</v>
      </c>
      <c r="G55" s="581">
        <v>0</v>
      </c>
      <c r="H55" s="616">
        <v>0</v>
      </c>
      <c r="I55" s="563">
        <v>0</v>
      </c>
      <c r="J55" s="617">
        <v>0</v>
      </c>
      <c r="K55" s="579">
        <v>0</v>
      </c>
      <c r="L55" s="618">
        <v>0</v>
      </c>
      <c r="M55" s="856">
        <v>0</v>
      </c>
      <c r="N55" s="35"/>
    </row>
    <row r="56" spans="1:14" s="11" customFormat="1" ht="44.25">
      <c r="A56" s="448" t="s">
        <v>54</v>
      </c>
      <c r="B56" s="575">
        <v>0</v>
      </c>
      <c r="C56" s="563">
        <v>0</v>
      </c>
      <c r="D56" s="587">
        <v>0</v>
      </c>
      <c r="E56" s="579">
        <v>0</v>
      </c>
      <c r="F56" s="577">
        <v>0</v>
      </c>
      <c r="G56" s="581">
        <v>0</v>
      </c>
      <c r="H56" s="575">
        <v>0</v>
      </c>
      <c r="I56" s="563">
        <v>0</v>
      </c>
      <c r="J56" s="587">
        <v>0</v>
      </c>
      <c r="K56" s="579">
        <v>0</v>
      </c>
      <c r="L56" s="577">
        <v>0</v>
      </c>
      <c r="M56" s="856">
        <v>0</v>
      </c>
      <c r="N56" s="35"/>
    </row>
    <row r="57" spans="1:14" s="11" customFormat="1" ht="44.25">
      <c r="A57" s="429" t="s">
        <v>55</v>
      </c>
      <c r="B57" s="575">
        <v>5483732</v>
      </c>
      <c r="C57" s="563">
        <v>0.82446737015432603</v>
      </c>
      <c r="D57" s="587">
        <v>1167510</v>
      </c>
      <c r="E57" s="579">
        <v>0.21761602982292638</v>
      </c>
      <c r="F57" s="577">
        <v>6651242</v>
      </c>
      <c r="G57" s="581">
        <v>5.1250489562679323E-2</v>
      </c>
      <c r="H57" s="575">
        <v>5365000</v>
      </c>
      <c r="I57" s="563">
        <v>0.81349507202426086</v>
      </c>
      <c r="J57" s="587">
        <v>1230000</v>
      </c>
      <c r="K57" s="579">
        <v>0.1865049279757392</v>
      </c>
      <c r="L57" s="577">
        <v>6595000</v>
      </c>
      <c r="M57" s="856">
        <v>4.8892448156972294E-2</v>
      </c>
      <c r="N57" s="35"/>
    </row>
    <row r="58" spans="1:14" s="11" customFormat="1" ht="44.25">
      <c r="A58" s="428" t="s">
        <v>56</v>
      </c>
      <c r="B58" s="594">
        <v>0</v>
      </c>
      <c r="C58" s="563">
        <v>0</v>
      </c>
      <c r="D58" s="595">
        <v>11935986</v>
      </c>
      <c r="E58" s="579">
        <v>1</v>
      </c>
      <c r="F58" s="596">
        <v>11935986</v>
      </c>
      <c r="G58" s="581">
        <v>9.1971563493447775E-2</v>
      </c>
      <c r="H58" s="594">
        <v>0</v>
      </c>
      <c r="I58" s="563">
        <v>0</v>
      </c>
      <c r="J58" s="595">
        <v>13000000</v>
      </c>
      <c r="K58" s="579">
        <v>1</v>
      </c>
      <c r="L58" s="596">
        <v>13000000</v>
      </c>
      <c r="M58" s="856">
        <v>9.6376319338990116E-2</v>
      </c>
      <c r="N58" s="35"/>
    </row>
    <row r="59" spans="1:14" s="11" customFormat="1" ht="44.25">
      <c r="A59" s="449" t="s">
        <v>57</v>
      </c>
      <c r="B59" s="575">
        <v>0</v>
      </c>
      <c r="C59" s="563">
        <v>0</v>
      </c>
      <c r="D59" s="587">
        <v>0</v>
      </c>
      <c r="E59" s="579">
        <v>0</v>
      </c>
      <c r="F59" s="577">
        <v>0</v>
      </c>
      <c r="G59" s="581">
        <v>0</v>
      </c>
      <c r="H59" s="575">
        <v>0</v>
      </c>
      <c r="I59" s="563">
        <v>0</v>
      </c>
      <c r="J59" s="587">
        <v>0</v>
      </c>
      <c r="K59" s="579">
        <v>0</v>
      </c>
      <c r="L59" s="577">
        <v>0</v>
      </c>
      <c r="M59" s="856">
        <v>0</v>
      </c>
      <c r="N59" s="35"/>
    </row>
    <row r="60" spans="1:14" s="11" customFormat="1" ht="44.25">
      <c r="A60" s="449" t="s">
        <v>58</v>
      </c>
      <c r="B60" s="575">
        <v>0</v>
      </c>
      <c r="C60" s="563">
        <v>0</v>
      </c>
      <c r="D60" s="587">
        <v>0</v>
      </c>
      <c r="E60" s="579">
        <v>0</v>
      </c>
      <c r="F60" s="577">
        <v>0</v>
      </c>
      <c r="G60" s="581">
        <v>0</v>
      </c>
      <c r="H60" s="575">
        <v>0</v>
      </c>
      <c r="I60" s="563">
        <v>0</v>
      </c>
      <c r="J60" s="587">
        <v>0</v>
      </c>
      <c r="K60" s="579">
        <v>0</v>
      </c>
      <c r="L60" s="577">
        <v>0</v>
      </c>
      <c r="M60" s="856">
        <v>0</v>
      </c>
      <c r="N60" s="35"/>
    </row>
    <row r="61" spans="1:14" s="11" customFormat="1" ht="44.25">
      <c r="A61" s="450" t="s">
        <v>59</v>
      </c>
      <c r="B61" s="575">
        <v>0</v>
      </c>
      <c r="C61" s="563">
        <v>0</v>
      </c>
      <c r="D61" s="587">
        <v>0</v>
      </c>
      <c r="E61" s="579">
        <v>0</v>
      </c>
      <c r="F61" s="577">
        <v>0</v>
      </c>
      <c r="G61" s="581">
        <v>0</v>
      </c>
      <c r="H61" s="575">
        <v>0</v>
      </c>
      <c r="I61" s="563">
        <v>0</v>
      </c>
      <c r="J61" s="587">
        <v>0</v>
      </c>
      <c r="K61" s="579">
        <v>0</v>
      </c>
      <c r="L61" s="577">
        <v>0</v>
      </c>
      <c r="M61" s="856">
        <v>0</v>
      </c>
      <c r="N61" s="35"/>
    </row>
    <row r="62" spans="1:14" s="11" customFormat="1" ht="44.25">
      <c r="A62" s="450" t="s">
        <v>60</v>
      </c>
      <c r="B62" s="575">
        <v>0</v>
      </c>
      <c r="C62" s="563">
        <v>0</v>
      </c>
      <c r="D62" s="587">
        <v>141468</v>
      </c>
      <c r="E62" s="579">
        <v>1</v>
      </c>
      <c r="F62" s="577">
        <v>141468</v>
      </c>
      <c r="G62" s="581">
        <v>1.0900677283209842E-3</v>
      </c>
      <c r="H62" s="575">
        <v>0</v>
      </c>
      <c r="I62" s="563">
        <v>0</v>
      </c>
      <c r="J62" s="587">
        <v>70000</v>
      </c>
      <c r="K62" s="579">
        <v>1</v>
      </c>
      <c r="L62" s="577">
        <v>70000</v>
      </c>
      <c r="M62" s="856">
        <v>5.1894941182533143E-4</v>
      </c>
      <c r="N62" s="35"/>
    </row>
    <row r="63" spans="1:14" s="11" customFormat="1" ht="44.25">
      <c r="A63" s="429" t="s">
        <v>61</v>
      </c>
      <c r="B63" s="575">
        <v>0</v>
      </c>
      <c r="C63" s="563">
        <v>0</v>
      </c>
      <c r="D63" s="587">
        <v>7910428</v>
      </c>
      <c r="E63" s="579">
        <v>1</v>
      </c>
      <c r="F63" s="577">
        <v>7910428</v>
      </c>
      <c r="G63" s="581">
        <v>6.0953023157227823E-2</v>
      </c>
      <c r="H63" s="575">
        <v>0</v>
      </c>
      <c r="I63" s="563">
        <v>0</v>
      </c>
      <c r="J63" s="587">
        <v>8700000</v>
      </c>
      <c r="K63" s="579">
        <v>1</v>
      </c>
      <c r="L63" s="577">
        <v>8700000</v>
      </c>
      <c r="M63" s="856">
        <v>6.4497998326862621E-2</v>
      </c>
      <c r="N63" s="35"/>
    </row>
    <row r="64" spans="1:14" s="11" customFormat="1" ht="44.25">
      <c r="A64" s="428" t="s">
        <v>62</v>
      </c>
      <c r="B64" s="575">
        <v>282886</v>
      </c>
      <c r="C64" s="563">
        <v>2.1972678740354048E-2</v>
      </c>
      <c r="D64" s="587">
        <v>12591557</v>
      </c>
      <c r="E64" s="579">
        <v>8.7261572856482506</v>
      </c>
      <c r="F64" s="577">
        <v>12874443</v>
      </c>
      <c r="G64" s="581">
        <v>9.9202751395425087E-2</v>
      </c>
      <c r="H64" s="575">
        <v>1442967</v>
      </c>
      <c r="I64" s="563">
        <v>0.18166599458363605</v>
      </c>
      <c r="J64" s="587">
        <v>6500000</v>
      </c>
      <c r="K64" s="579">
        <v>0.81833400541636392</v>
      </c>
      <c r="L64" s="577">
        <v>7942967</v>
      </c>
      <c r="M64" s="856">
        <v>5.88856864685431E-2</v>
      </c>
      <c r="N64" s="35"/>
    </row>
    <row r="65" spans="1:14" s="85" customFormat="1" ht="45">
      <c r="A65" s="451" t="s">
        <v>63</v>
      </c>
      <c r="B65" s="602">
        <v>5766618</v>
      </c>
      <c r="C65" s="567">
        <v>0.14594020327246082</v>
      </c>
      <c r="D65" s="603">
        <v>33746949</v>
      </c>
      <c r="E65" s="599">
        <v>4.9569789336522927</v>
      </c>
      <c r="F65" s="602">
        <v>39513567</v>
      </c>
      <c r="G65" s="598">
        <v>0.304467895337101</v>
      </c>
      <c r="H65" s="602">
        <v>6807967</v>
      </c>
      <c r="I65" s="567">
        <v>0.18750614706684074</v>
      </c>
      <c r="J65" s="603">
        <v>29500000</v>
      </c>
      <c r="K65" s="599">
        <v>0.81249385293315923</v>
      </c>
      <c r="L65" s="602">
        <v>36307967</v>
      </c>
      <c r="M65" s="859">
        <v>0.26917140170319342</v>
      </c>
      <c r="N65" s="84"/>
    </row>
    <row r="66" spans="1:14" s="11" customFormat="1" ht="45">
      <c r="A66" s="383" t="s">
        <v>64</v>
      </c>
      <c r="B66" s="582"/>
      <c r="C66" s="591" t="s">
        <v>4</v>
      </c>
      <c r="D66" s="587"/>
      <c r="E66" s="592" t="s">
        <v>4</v>
      </c>
      <c r="F66" s="577"/>
      <c r="G66" s="593" t="s">
        <v>4</v>
      </c>
      <c r="H66" s="582"/>
      <c r="I66" s="591" t="s">
        <v>4</v>
      </c>
      <c r="J66" s="587"/>
      <c r="K66" s="592" t="s">
        <v>4</v>
      </c>
      <c r="L66" s="577"/>
      <c r="M66" s="858" t="s">
        <v>4</v>
      </c>
    </row>
    <row r="67" spans="1:14" s="11" customFormat="1" ht="44.25">
      <c r="A67" s="452" t="s">
        <v>65</v>
      </c>
      <c r="B67" s="5">
        <v>0</v>
      </c>
      <c r="C67" s="52">
        <v>0</v>
      </c>
      <c r="D67" s="59">
        <v>0</v>
      </c>
      <c r="E67" s="54">
        <v>0</v>
      </c>
      <c r="F67" s="69">
        <v>0</v>
      </c>
      <c r="G67" s="56">
        <v>0</v>
      </c>
      <c r="H67" s="5">
        <v>0</v>
      </c>
      <c r="I67" s="52">
        <v>0</v>
      </c>
      <c r="J67" s="59">
        <v>0</v>
      </c>
      <c r="K67" s="54">
        <v>0</v>
      </c>
      <c r="L67" s="69">
        <v>0</v>
      </c>
      <c r="M67" s="356">
        <v>0</v>
      </c>
    </row>
    <row r="68" spans="1:14" s="11" customFormat="1" ht="44.25">
      <c r="A68" s="393" t="s">
        <v>66</v>
      </c>
      <c r="B68" s="575">
        <v>0</v>
      </c>
      <c r="C68" s="563">
        <v>0</v>
      </c>
      <c r="D68" s="587">
        <v>0</v>
      </c>
      <c r="E68" s="579">
        <v>0</v>
      </c>
      <c r="F68" s="577">
        <v>0</v>
      </c>
      <c r="G68" s="581">
        <v>0</v>
      </c>
      <c r="H68" s="575">
        <v>0</v>
      </c>
      <c r="I68" s="563">
        <v>0</v>
      </c>
      <c r="J68" s="587">
        <v>0</v>
      </c>
      <c r="K68" s="579">
        <v>0</v>
      </c>
      <c r="L68" s="577">
        <v>0</v>
      </c>
      <c r="M68" s="856">
        <v>0</v>
      </c>
    </row>
    <row r="69" spans="1:14" s="11" customFormat="1" ht="45">
      <c r="A69" s="453" t="s">
        <v>67</v>
      </c>
      <c r="B69" s="582"/>
      <c r="C69" s="591" t="s">
        <v>4</v>
      </c>
      <c r="D69" s="587"/>
      <c r="E69" s="592" t="s">
        <v>4</v>
      </c>
      <c r="F69" s="577"/>
      <c r="G69" s="593" t="s">
        <v>4</v>
      </c>
      <c r="H69" s="582"/>
      <c r="I69" s="591" t="s">
        <v>4</v>
      </c>
      <c r="J69" s="587"/>
      <c r="K69" s="592" t="s">
        <v>4</v>
      </c>
      <c r="L69" s="577"/>
      <c r="M69" s="858" t="s">
        <v>4</v>
      </c>
    </row>
    <row r="70" spans="1:14" s="11" customFormat="1" ht="44.25">
      <c r="A70" s="429" t="s">
        <v>68</v>
      </c>
      <c r="B70" s="5">
        <v>0</v>
      </c>
      <c r="C70" s="52">
        <v>0</v>
      </c>
      <c r="D70" s="59">
        <v>0</v>
      </c>
      <c r="E70" s="54">
        <v>0</v>
      </c>
      <c r="F70" s="69">
        <v>0</v>
      </c>
      <c r="G70" s="56">
        <v>0</v>
      </c>
      <c r="H70" s="5">
        <v>0</v>
      </c>
      <c r="I70" s="52">
        <v>0</v>
      </c>
      <c r="J70" s="59">
        <v>0</v>
      </c>
      <c r="K70" s="54">
        <v>0</v>
      </c>
      <c r="L70" s="69">
        <v>0</v>
      </c>
      <c r="M70" s="356">
        <v>0</v>
      </c>
    </row>
    <row r="71" spans="1:14" s="11" customFormat="1" ht="44.25">
      <c r="A71" s="393" t="s">
        <v>69</v>
      </c>
      <c r="B71" s="575">
        <v>11267034</v>
      </c>
      <c r="C71" s="563">
        <v>0.5283711768413647</v>
      </c>
      <c r="D71" s="587">
        <v>10057055</v>
      </c>
      <c r="E71" s="579">
        <v>0.7725336114039687</v>
      </c>
      <c r="F71" s="577">
        <v>21324089</v>
      </c>
      <c r="G71" s="581">
        <v>0.16431066569644362</v>
      </c>
      <c r="H71" s="575">
        <v>13018275</v>
      </c>
      <c r="I71" s="563">
        <v>0.60498692390537812</v>
      </c>
      <c r="J71" s="587">
        <v>8500000</v>
      </c>
      <c r="K71" s="579">
        <v>0.39501307609462188</v>
      </c>
      <c r="L71" s="577">
        <v>21518275</v>
      </c>
      <c r="M71" s="856">
        <v>0.15952708792493903</v>
      </c>
    </row>
    <row r="72" spans="1:14" s="85" customFormat="1" ht="45">
      <c r="A72" s="427" t="s">
        <v>70</v>
      </c>
      <c r="B72" s="620">
        <v>11267034</v>
      </c>
      <c r="C72" s="567">
        <v>0.5283711768413647</v>
      </c>
      <c r="D72" s="607">
        <v>10057055</v>
      </c>
      <c r="E72" s="599">
        <v>0.7725336114039687</v>
      </c>
      <c r="F72" s="615">
        <v>21324089</v>
      </c>
      <c r="G72" s="721">
        <v>0.16431066569644362</v>
      </c>
      <c r="H72" s="614">
        <v>13018275</v>
      </c>
      <c r="I72" s="723">
        <v>0.60498692390537812</v>
      </c>
      <c r="J72" s="603">
        <v>8500000</v>
      </c>
      <c r="K72" s="724">
        <v>0.39501307609462188</v>
      </c>
      <c r="L72" s="615">
        <v>21518275</v>
      </c>
      <c r="M72" s="859">
        <v>0.15952708792493903</v>
      </c>
    </row>
    <row r="73" spans="1:14" s="85" customFormat="1" ht="45">
      <c r="A73" s="427" t="s">
        <v>71</v>
      </c>
      <c r="B73" s="620">
        <v>0</v>
      </c>
      <c r="C73" s="599">
        <v>0</v>
      </c>
      <c r="D73" s="606">
        <v>0</v>
      </c>
      <c r="E73" s="599">
        <v>0</v>
      </c>
      <c r="F73" s="722">
        <v>0</v>
      </c>
      <c r="G73" s="598">
        <v>0</v>
      </c>
      <c r="H73" s="620">
        <v>0</v>
      </c>
      <c r="I73" s="599">
        <v>0</v>
      </c>
      <c r="J73" s="606">
        <v>0</v>
      </c>
      <c r="K73" s="599">
        <v>0</v>
      </c>
      <c r="L73" s="725">
        <v>0</v>
      </c>
      <c r="M73" s="859">
        <v>0</v>
      </c>
    </row>
    <row r="74" spans="1:14" s="85" customFormat="1" ht="45.75" thickBot="1">
      <c r="A74" s="456" t="s">
        <v>72</v>
      </c>
      <c r="B74" s="457">
        <v>85975088</v>
      </c>
      <c r="C74" s="569">
        <v>0.66247256530350818</v>
      </c>
      <c r="D74" s="457">
        <v>43804004</v>
      </c>
      <c r="E74" s="860">
        <v>0.33752743469649177</v>
      </c>
      <c r="F74" s="457">
        <v>129779092</v>
      </c>
      <c r="G74" s="861">
        <v>1</v>
      </c>
      <c r="H74" s="457">
        <v>96887907</v>
      </c>
      <c r="I74" s="569">
        <v>0.71828460500910585</v>
      </c>
      <c r="J74" s="457">
        <v>38000000</v>
      </c>
      <c r="K74" s="860">
        <v>0.28171539499089415</v>
      </c>
      <c r="L74" s="457">
        <v>134887907</v>
      </c>
      <c r="M74" s="862">
        <v>1</v>
      </c>
    </row>
    <row r="75" spans="1:14" ht="20.25">
      <c r="A75" s="130"/>
      <c r="B75" s="131"/>
      <c r="C75" s="132"/>
      <c r="D75" s="131"/>
      <c r="E75" s="132"/>
      <c r="F75" s="131"/>
      <c r="G75" s="132"/>
      <c r="H75" s="131"/>
      <c r="I75" s="132"/>
      <c r="J75" s="131"/>
      <c r="K75" s="132"/>
      <c r="L75" s="131"/>
      <c r="M75" s="132"/>
    </row>
    <row r="76" spans="1:14" s="11" customFormat="1" ht="44.25">
      <c r="A76" s="4" t="s">
        <v>4</v>
      </c>
      <c r="B76" s="2"/>
      <c r="C76" s="4"/>
      <c r="D76" s="2"/>
      <c r="E76" s="4"/>
      <c r="F76" s="2"/>
      <c r="G76" s="4"/>
      <c r="H76" s="2"/>
      <c r="I76" s="4"/>
      <c r="J76" s="2"/>
      <c r="K76" s="4"/>
      <c r="L76" s="2"/>
      <c r="M76" s="4"/>
    </row>
    <row r="77" spans="1:14" s="11" customFormat="1" ht="44.25">
      <c r="A77" s="4" t="s">
        <v>73</v>
      </c>
      <c r="B77" s="2"/>
      <c r="C77" s="4"/>
      <c r="D77" s="2"/>
      <c r="E77" s="4"/>
      <c r="F77" s="2"/>
      <c r="G77" s="4"/>
      <c r="H77" s="2"/>
      <c r="I77" s="4"/>
      <c r="J77" s="2"/>
      <c r="K77" s="4"/>
      <c r="L77" s="2"/>
      <c r="M77" s="4"/>
    </row>
  </sheetData>
  <pageMargins left="0.28999999999999998" right="0.26" top="0.45" bottom="0.3" header="0.3" footer="0.3"/>
  <pageSetup scale="17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86"/>
  <sheetViews>
    <sheetView topLeftCell="A31" zoomScale="30" zoomScaleNormal="30" workbookViewId="0">
      <selection activeCell="G53" sqref="G53"/>
    </sheetView>
  </sheetViews>
  <sheetFormatPr defaultColWidth="12.42578125" defaultRowHeight="15"/>
  <cols>
    <col min="1" max="1" width="169.7109375" style="133" customWidth="1"/>
    <col min="2" max="2" width="58" style="134" customWidth="1"/>
    <col min="3" max="3" width="34.28515625" style="133" customWidth="1"/>
    <col min="4" max="4" width="49" style="134" customWidth="1"/>
    <col min="5" max="5" width="37.5703125" style="133" customWidth="1"/>
    <col min="6" max="6" width="53" style="134" bestFit="1" customWidth="1"/>
    <col min="7" max="7" width="31.5703125" style="133" customWidth="1"/>
    <col min="8" max="8" width="59.7109375" style="134" customWidth="1"/>
    <col min="9" max="9" width="32.42578125" style="133" customWidth="1"/>
    <col min="10" max="10" width="50.140625" style="134" customWidth="1"/>
    <col min="11" max="11" width="40.5703125" style="133" customWidth="1"/>
    <col min="12" max="12" width="46.140625" style="134" customWidth="1"/>
    <col min="13" max="13" width="31.140625" style="133" customWidth="1"/>
    <col min="14" max="256" width="12.42578125" style="133"/>
    <col min="257" max="257" width="169.7109375" style="133" customWidth="1"/>
    <col min="258" max="258" width="58" style="133" customWidth="1"/>
    <col min="259" max="259" width="34.28515625" style="133" customWidth="1"/>
    <col min="260" max="260" width="49" style="133" customWidth="1"/>
    <col min="261" max="261" width="37.5703125" style="133" customWidth="1"/>
    <col min="262" max="262" width="53" style="133" bestFit="1" customWidth="1"/>
    <col min="263" max="263" width="31.5703125" style="133" customWidth="1"/>
    <col min="264" max="264" width="59.7109375" style="133" customWidth="1"/>
    <col min="265" max="265" width="32.42578125" style="133" customWidth="1"/>
    <col min="266" max="266" width="50.140625" style="133" customWidth="1"/>
    <col min="267" max="267" width="40.5703125" style="133" customWidth="1"/>
    <col min="268" max="268" width="46.140625" style="133" customWidth="1"/>
    <col min="269" max="269" width="31.140625" style="133" customWidth="1"/>
    <col min="270" max="512" width="12.42578125" style="133"/>
    <col min="513" max="513" width="169.7109375" style="133" customWidth="1"/>
    <col min="514" max="514" width="58" style="133" customWidth="1"/>
    <col min="515" max="515" width="34.28515625" style="133" customWidth="1"/>
    <col min="516" max="516" width="49" style="133" customWidth="1"/>
    <col min="517" max="517" width="37.5703125" style="133" customWidth="1"/>
    <col min="518" max="518" width="53" style="133" bestFit="1" customWidth="1"/>
    <col min="519" max="519" width="31.5703125" style="133" customWidth="1"/>
    <col min="520" max="520" width="59.7109375" style="133" customWidth="1"/>
    <col min="521" max="521" width="32.42578125" style="133" customWidth="1"/>
    <col min="522" max="522" width="50.140625" style="133" customWidth="1"/>
    <col min="523" max="523" width="40.5703125" style="133" customWidth="1"/>
    <col min="524" max="524" width="46.140625" style="133" customWidth="1"/>
    <col min="525" max="525" width="31.140625" style="133" customWidth="1"/>
    <col min="526" max="768" width="12.42578125" style="133"/>
    <col min="769" max="769" width="169.7109375" style="133" customWidth="1"/>
    <col min="770" max="770" width="58" style="133" customWidth="1"/>
    <col min="771" max="771" width="34.28515625" style="133" customWidth="1"/>
    <col min="772" max="772" width="49" style="133" customWidth="1"/>
    <col min="773" max="773" width="37.5703125" style="133" customWidth="1"/>
    <col min="774" max="774" width="53" style="133" bestFit="1" customWidth="1"/>
    <col min="775" max="775" width="31.5703125" style="133" customWidth="1"/>
    <col min="776" max="776" width="59.7109375" style="133" customWidth="1"/>
    <col min="777" max="777" width="32.42578125" style="133" customWidth="1"/>
    <col min="778" max="778" width="50.140625" style="133" customWidth="1"/>
    <col min="779" max="779" width="40.5703125" style="133" customWidth="1"/>
    <col min="780" max="780" width="46.140625" style="133" customWidth="1"/>
    <col min="781" max="781" width="31.140625" style="133" customWidth="1"/>
    <col min="782" max="1024" width="12.42578125" style="133"/>
    <col min="1025" max="1025" width="169.7109375" style="133" customWidth="1"/>
    <col min="1026" max="1026" width="58" style="133" customWidth="1"/>
    <col min="1027" max="1027" width="34.28515625" style="133" customWidth="1"/>
    <col min="1028" max="1028" width="49" style="133" customWidth="1"/>
    <col min="1029" max="1029" width="37.5703125" style="133" customWidth="1"/>
    <col min="1030" max="1030" width="53" style="133" bestFit="1" customWidth="1"/>
    <col min="1031" max="1031" width="31.5703125" style="133" customWidth="1"/>
    <col min="1032" max="1032" width="59.7109375" style="133" customWidth="1"/>
    <col min="1033" max="1033" width="32.42578125" style="133" customWidth="1"/>
    <col min="1034" max="1034" width="50.140625" style="133" customWidth="1"/>
    <col min="1035" max="1035" width="40.5703125" style="133" customWidth="1"/>
    <col min="1036" max="1036" width="46.140625" style="133" customWidth="1"/>
    <col min="1037" max="1037" width="31.140625" style="133" customWidth="1"/>
    <col min="1038" max="1280" width="12.42578125" style="133"/>
    <col min="1281" max="1281" width="169.7109375" style="133" customWidth="1"/>
    <col min="1282" max="1282" width="58" style="133" customWidth="1"/>
    <col min="1283" max="1283" width="34.28515625" style="133" customWidth="1"/>
    <col min="1284" max="1284" width="49" style="133" customWidth="1"/>
    <col min="1285" max="1285" width="37.5703125" style="133" customWidth="1"/>
    <col min="1286" max="1286" width="53" style="133" bestFit="1" customWidth="1"/>
    <col min="1287" max="1287" width="31.5703125" style="133" customWidth="1"/>
    <col min="1288" max="1288" width="59.7109375" style="133" customWidth="1"/>
    <col min="1289" max="1289" width="32.42578125" style="133" customWidth="1"/>
    <col min="1290" max="1290" width="50.140625" style="133" customWidth="1"/>
    <col min="1291" max="1291" width="40.5703125" style="133" customWidth="1"/>
    <col min="1292" max="1292" width="46.140625" style="133" customWidth="1"/>
    <col min="1293" max="1293" width="31.140625" style="133" customWidth="1"/>
    <col min="1294" max="1536" width="12.42578125" style="133"/>
    <col min="1537" max="1537" width="169.7109375" style="133" customWidth="1"/>
    <col min="1538" max="1538" width="58" style="133" customWidth="1"/>
    <col min="1539" max="1539" width="34.28515625" style="133" customWidth="1"/>
    <col min="1540" max="1540" width="49" style="133" customWidth="1"/>
    <col min="1541" max="1541" width="37.5703125" style="133" customWidth="1"/>
    <col min="1542" max="1542" width="53" style="133" bestFit="1" customWidth="1"/>
    <col min="1543" max="1543" width="31.5703125" style="133" customWidth="1"/>
    <col min="1544" max="1544" width="59.7109375" style="133" customWidth="1"/>
    <col min="1545" max="1545" width="32.42578125" style="133" customWidth="1"/>
    <col min="1546" max="1546" width="50.140625" style="133" customWidth="1"/>
    <col min="1547" max="1547" width="40.5703125" style="133" customWidth="1"/>
    <col min="1548" max="1548" width="46.140625" style="133" customWidth="1"/>
    <col min="1549" max="1549" width="31.140625" style="133" customWidth="1"/>
    <col min="1550" max="1792" width="12.42578125" style="133"/>
    <col min="1793" max="1793" width="169.7109375" style="133" customWidth="1"/>
    <col min="1794" max="1794" width="58" style="133" customWidth="1"/>
    <col min="1795" max="1795" width="34.28515625" style="133" customWidth="1"/>
    <col min="1796" max="1796" width="49" style="133" customWidth="1"/>
    <col min="1797" max="1797" width="37.5703125" style="133" customWidth="1"/>
    <col min="1798" max="1798" width="53" style="133" bestFit="1" customWidth="1"/>
    <col min="1799" max="1799" width="31.5703125" style="133" customWidth="1"/>
    <col min="1800" max="1800" width="59.7109375" style="133" customWidth="1"/>
    <col min="1801" max="1801" width="32.42578125" style="133" customWidth="1"/>
    <col min="1802" max="1802" width="50.140625" style="133" customWidth="1"/>
    <col min="1803" max="1803" width="40.5703125" style="133" customWidth="1"/>
    <col min="1804" max="1804" width="46.140625" style="133" customWidth="1"/>
    <col min="1805" max="1805" width="31.140625" style="133" customWidth="1"/>
    <col min="1806" max="2048" width="12.42578125" style="133"/>
    <col min="2049" max="2049" width="169.7109375" style="133" customWidth="1"/>
    <col min="2050" max="2050" width="58" style="133" customWidth="1"/>
    <col min="2051" max="2051" width="34.28515625" style="133" customWidth="1"/>
    <col min="2052" max="2052" width="49" style="133" customWidth="1"/>
    <col min="2053" max="2053" width="37.5703125" style="133" customWidth="1"/>
    <col min="2054" max="2054" width="53" style="133" bestFit="1" customWidth="1"/>
    <col min="2055" max="2055" width="31.5703125" style="133" customWidth="1"/>
    <col min="2056" max="2056" width="59.7109375" style="133" customWidth="1"/>
    <col min="2057" max="2057" width="32.42578125" style="133" customWidth="1"/>
    <col min="2058" max="2058" width="50.140625" style="133" customWidth="1"/>
    <col min="2059" max="2059" width="40.5703125" style="133" customWidth="1"/>
    <col min="2060" max="2060" width="46.140625" style="133" customWidth="1"/>
    <col min="2061" max="2061" width="31.140625" style="133" customWidth="1"/>
    <col min="2062" max="2304" width="12.42578125" style="133"/>
    <col min="2305" max="2305" width="169.7109375" style="133" customWidth="1"/>
    <col min="2306" max="2306" width="58" style="133" customWidth="1"/>
    <col min="2307" max="2307" width="34.28515625" style="133" customWidth="1"/>
    <col min="2308" max="2308" width="49" style="133" customWidth="1"/>
    <col min="2309" max="2309" width="37.5703125" style="133" customWidth="1"/>
    <col min="2310" max="2310" width="53" style="133" bestFit="1" customWidth="1"/>
    <col min="2311" max="2311" width="31.5703125" style="133" customWidth="1"/>
    <col min="2312" max="2312" width="59.7109375" style="133" customWidth="1"/>
    <col min="2313" max="2313" width="32.42578125" style="133" customWidth="1"/>
    <col min="2314" max="2314" width="50.140625" style="133" customWidth="1"/>
    <col min="2315" max="2315" width="40.5703125" style="133" customWidth="1"/>
    <col min="2316" max="2316" width="46.140625" style="133" customWidth="1"/>
    <col min="2317" max="2317" width="31.140625" style="133" customWidth="1"/>
    <col min="2318" max="2560" width="12.42578125" style="133"/>
    <col min="2561" max="2561" width="169.7109375" style="133" customWidth="1"/>
    <col min="2562" max="2562" width="58" style="133" customWidth="1"/>
    <col min="2563" max="2563" width="34.28515625" style="133" customWidth="1"/>
    <col min="2564" max="2564" width="49" style="133" customWidth="1"/>
    <col min="2565" max="2565" width="37.5703125" style="133" customWidth="1"/>
    <col min="2566" max="2566" width="53" style="133" bestFit="1" customWidth="1"/>
    <col min="2567" max="2567" width="31.5703125" style="133" customWidth="1"/>
    <col min="2568" max="2568" width="59.7109375" style="133" customWidth="1"/>
    <col min="2569" max="2569" width="32.42578125" style="133" customWidth="1"/>
    <col min="2570" max="2570" width="50.140625" style="133" customWidth="1"/>
    <col min="2571" max="2571" width="40.5703125" style="133" customWidth="1"/>
    <col min="2572" max="2572" width="46.140625" style="133" customWidth="1"/>
    <col min="2573" max="2573" width="31.140625" style="133" customWidth="1"/>
    <col min="2574" max="2816" width="12.42578125" style="133"/>
    <col min="2817" max="2817" width="169.7109375" style="133" customWidth="1"/>
    <col min="2818" max="2818" width="58" style="133" customWidth="1"/>
    <col min="2819" max="2819" width="34.28515625" style="133" customWidth="1"/>
    <col min="2820" max="2820" width="49" style="133" customWidth="1"/>
    <col min="2821" max="2821" width="37.5703125" style="133" customWidth="1"/>
    <col min="2822" max="2822" width="53" style="133" bestFit="1" customWidth="1"/>
    <col min="2823" max="2823" width="31.5703125" style="133" customWidth="1"/>
    <col min="2824" max="2824" width="59.7109375" style="133" customWidth="1"/>
    <col min="2825" max="2825" width="32.42578125" style="133" customWidth="1"/>
    <col min="2826" max="2826" width="50.140625" style="133" customWidth="1"/>
    <col min="2827" max="2827" width="40.5703125" style="133" customWidth="1"/>
    <col min="2828" max="2828" width="46.140625" style="133" customWidth="1"/>
    <col min="2829" max="2829" width="31.140625" style="133" customWidth="1"/>
    <col min="2830" max="3072" width="12.42578125" style="133"/>
    <col min="3073" max="3073" width="169.7109375" style="133" customWidth="1"/>
    <col min="3074" max="3074" width="58" style="133" customWidth="1"/>
    <col min="3075" max="3075" width="34.28515625" style="133" customWidth="1"/>
    <col min="3076" max="3076" width="49" style="133" customWidth="1"/>
    <col min="3077" max="3077" width="37.5703125" style="133" customWidth="1"/>
    <col min="3078" max="3078" width="53" style="133" bestFit="1" customWidth="1"/>
    <col min="3079" max="3079" width="31.5703125" style="133" customWidth="1"/>
    <col min="3080" max="3080" width="59.7109375" style="133" customWidth="1"/>
    <col min="3081" max="3081" width="32.42578125" style="133" customWidth="1"/>
    <col min="3082" max="3082" width="50.140625" style="133" customWidth="1"/>
    <col min="3083" max="3083" width="40.5703125" style="133" customWidth="1"/>
    <col min="3084" max="3084" width="46.140625" style="133" customWidth="1"/>
    <col min="3085" max="3085" width="31.140625" style="133" customWidth="1"/>
    <col min="3086" max="3328" width="12.42578125" style="133"/>
    <col min="3329" max="3329" width="169.7109375" style="133" customWidth="1"/>
    <col min="3330" max="3330" width="58" style="133" customWidth="1"/>
    <col min="3331" max="3331" width="34.28515625" style="133" customWidth="1"/>
    <col min="3332" max="3332" width="49" style="133" customWidth="1"/>
    <col min="3333" max="3333" width="37.5703125" style="133" customWidth="1"/>
    <col min="3334" max="3334" width="53" style="133" bestFit="1" customWidth="1"/>
    <col min="3335" max="3335" width="31.5703125" style="133" customWidth="1"/>
    <col min="3336" max="3336" width="59.7109375" style="133" customWidth="1"/>
    <col min="3337" max="3337" width="32.42578125" style="133" customWidth="1"/>
    <col min="3338" max="3338" width="50.140625" style="133" customWidth="1"/>
    <col min="3339" max="3339" width="40.5703125" style="133" customWidth="1"/>
    <col min="3340" max="3340" width="46.140625" style="133" customWidth="1"/>
    <col min="3341" max="3341" width="31.140625" style="133" customWidth="1"/>
    <col min="3342" max="3584" width="12.42578125" style="133"/>
    <col min="3585" max="3585" width="169.7109375" style="133" customWidth="1"/>
    <col min="3586" max="3586" width="58" style="133" customWidth="1"/>
    <col min="3587" max="3587" width="34.28515625" style="133" customWidth="1"/>
    <col min="3588" max="3588" width="49" style="133" customWidth="1"/>
    <col min="3589" max="3589" width="37.5703125" style="133" customWidth="1"/>
    <col min="3590" max="3590" width="53" style="133" bestFit="1" customWidth="1"/>
    <col min="3591" max="3591" width="31.5703125" style="133" customWidth="1"/>
    <col min="3592" max="3592" width="59.7109375" style="133" customWidth="1"/>
    <col min="3593" max="3593" width="32.42578125" style="133" customWidth="1"/>
    <col min="3594" max="3594" width="50.140625" style="133" customWidth="1"/>
    <col min="3595" max="3595" width="40.5703125" style="133" customWidth="1"/>
    <col min="3596" max="3596" width="46.140625" style="133" customWidth="1"/>
    <col min="3597" max="3597" width="31.140625" style="133" customWidth="1"/>
    <col min="3598" max="3840" width="12.42578125" style="133"/>
    <col min="3841" max="3841" width="169.7109375" style="133" customWidth="1"/>
    <col min="3842" max="3842" width="58" style="133" customWidth="1"/>
    <col min="3843" max="3843" width="34.28515625" style="133" customWidth="1"/>
    <col min="3844" max="3844" width="49" style="133" customWidth="1"/>
    <col min="3845" max="3845" width="37.5703125" style="133" customWidth="1"/>
    <col min="3846" max="3846" width="53" style="133" bestFit="1" customWidth="1"/>
    <col min="3847" max="3847" width="31.5703125" style="133" customWidth="1"/>
    <col min="3848" max="3848" width="59.7109375" style="133" customWidth="1"/>
    <col min="3849" max="3849" width="32.42578125" style="133" customWidth="1"/>
    <col min="3850" max="3850" width="50.140625" style="133" customWidth="1"/>
    <col min="3851" max="3851" width="40.5703125" style="133" customWidth="1"/>
    <col min="3852" max="3852" width="46.140625" style="133" customWidth="1"/>
    <col min="3853" max="3853" width="31.140625" style="133" customWidth="1"/>
    <col min="3854" max="4096" width="12.42578125" style="133"/>
    <col min="4097" max="4097" width="169.7109375" style="133" customWidth="1"/>
    <col min="4098" max="4098" width="58" style="133" customWidth="1"/>
    <col min="4099" max="4099" width="34.28515625" style="133" customWidth="1"/>
    <col min="4100" max="4100" width="49" style="133" customWidth="1"/>
    <col min="4101" max="4101" width="37.5703125" style="133" customWidth="1"/>
    <col min="4102" max="4102" width="53" style="133" bestFit="1" customWidth="1"/>
    <col min="4103" max="4103" width="31.5703125" style="133" customWidth="1"/>
    <col min="4104" max="4104" width="59.7109375" style="133" customWidth="1"/>
    <col min="4105" max="4105" width="32.42578125" style="133" customWidth="1"/>
    <col min="4106" max="4106" width="50.140625" style="133" customWidth="1"/>
    <col min="4107" max="4107" width="40.5703125" style="133" customWidth="1"/>
    <col min="4108" max="4108" width="46.140625" style="133" customWidth="1"/>
    <col min="4109" max="4109" width="31.140625" style="133" customWidth="1"/>
    <col min="4110" max="4352" width="12.42578125" style="133"/>
    <col min="4353" max="4353" width="169.7109375" style="133" customWidth="1"/>
    <col min="4354" max="4354" width="58" style="133" customWidth="1"/>
    <col min="4355" max="4355" width="34.28515625" style="133" customWidth="1"/>
    <col min="4356" max="4356" width="49" style="133" customWidth="1"/>
    <col min="4357" max="4357" width="37.5703125" style="133" customWidth="1"/>
    <col min="4358" max="4358" width="53" style="133" bestFit="1" customWidth="1"/>
    <col min="4359" max="4359" width="31.5703125" style="133" customWidth="1"/>
    <col min="4360" max="4360" width="59.7109375" style="133" customWidth="1"/>
    <col min="4361" max="4361" width="32.42578125" style="133" customWidth="1"/>
    <col min="4362" max="4362" width="50.140625" style="133" customWidth="1"/>
    <col min="4363" max="4363" width="40.5703125" style="133" customWidth="1"/>
    <col min="4364" max="4364" width="46.140625" style="133" customWidth="1"/>
    <col min="4365" max="4365" width="31.140625" style="133" customWidth="1"/>
    <col min="4366" max="4608" width="12.42578125" style="133"/>
    <col min="4609" max="4609" width="169.7109375" style="133" customWidth="1"/>
    <col min="4610" max="4610" width="58" style="133" customWidth="1"/>
    <col min="4611" max="4611" width="34.28515625" style="133" customWidth="1"/>
    <col min="4612" max="4612" width="49" style="133" customWidth="1"/>
    <col min="4613" max="4613" width="37.5703125" style="133" customWidth="1"/>
    <col min="4614" max="4614" width="53" style="133" bestFit="1" customWidth="1"/>
    <col min="4615" max="4615" width="31.5703125" style="133" customWidth="1"/>
    <col min="4616" max="4616" width="59.7109375" style="133" customWidth="1"/>
    <col min="4617" max="4617" width="32.42578125" style="133" customWidth="1"/>
    <col min="4618" max="4618" width="50.140625" style="133" customWidth="1"/>
    <col min="4619" max="4619" width="40.5703125" style="133" customWidth="1"/>
    <col min="4620" max="4620" width="46.140625" style="133" customWidth="1"/>
    <col min="4621" max="4621" width="31.140625" style="133" customWidth="1"/>
    <col min="4622" max="4864" width="12.42578125" style="133"/>
    <col min="4865" max="4865" width="169.7109375" style="133" customWidth="1"/>
    <col min="4866" max="4866" width="58" style="133" customWidth="1"/>
    <col min="4867" max="4867" width="34.28515625" style="133" customWidth="1"/>
    <col min="4868" max="4868" width="49" style="133" customWidth="1"/>
    <col min="4869" max="4869" width="37.5703125" style="133" customWidth="1"/>
    <col min="4870" max="4870" width="53" style="133" bestFit="1" customWidth="1"/>
    <col min="4871" max="4871" width="31.5703125" style="133" customWidth="1"/>
    <col min="4872" max="4872" width="59.7109375" style="133" customWidth="1"/>
    <col min="4873" max="4873" width="32.42578125" style="133" customWidth="1"/>
    <col min="4874" max="4874" width="50.140625" style="133" customWidth="1"/>
    <col min="4875" max="4875" width="40.5703125" style="133" customWidth="1"/>
    <col min="4876" max="4876" width="46.140625" style="133" customWidth="1"/>
    <col min="4877" max="4877" width="31.140625" style="133" customWidth="1"/>
    <col min="4878" max="5120" width="12.42578125" style="133"/>
    <col min="5121" max="5121" width="169.7109375" style="133" customWidth="1"/>
    <col min="5122" max="5122" width="58" style="133" customWidth="1"/>
    <col min="5123" max="5123" width="34.28515625" style="133" customWidth="1"/>
    <col min="5124" max="5124" width="49" style="133" customWidth="1"/>
    <col min="5125" max="5125" width="37.5703125" style="133" customWidth="1"/>
    <col min="5126" max="5126" width="53" style="133" bestFit="1" customWidth="1"/>
    <col min="5127" max="5127" width="31.5703125" style="133" customWidth="1"/>
    <col min="5128" max="5128" width="59.7109375" style="133" customWidth="1"/>
    <col min="5129" max="5129" width="32.42578125" style="133" customWidth="1"/>
    <col min="5130" max="5130" width="50.140625" style="133" customWidth="1"/>
    <col min="5131" max="5131" width="40.5703125" style="133" customWidth="1"/>
    <col min="5132" max="5132" width="46.140625" style="133" customWidth="1"/>
    <col min="5133" max="5133" width="31.140625" style="133" customWidth="1"/>
    <col min="5134" max="5376" width="12.42578125" style="133"/>
    <col min="5377" max="5377" width="169.7109375" style="133" customWidth="1"/>
    <col min="5378" max="5378" width="58" style="133" customWidth="1"/>
    <col min="5379" max="5379" width="34.28515625" style="133" customWidth="1"/>
    <col min="5380" max="5380" width="49" style="133" customWidth="1"/>
    <col min="5381" max="5381" width="37.5703125" style="133" customWidth="1"/>
    <col min="5382" max="5382" width="53" style="133" bestFit="1" customWidth="1"/>
    <col min="5383" max="5383" width="31.5703125" style="133" customWidth="1"/>
    <col min="5384" max="5384" width="59.7109375" style="133" customWidth="1"/>
    <col min="5385" max="5385" width="32.42578125" style="133" customWidth="1"/>
    <col min="5386" max="5386" width="50.140625" style="133" customWidth="1"/>
    <col min="5387" max="5387" width="40.5703125" style="133" customWidth="1"/>
    <col min="5388" max="5388" width="46.140625" style="133" customWidth="1"/>
    <col min="5389" max="5389" width="31.140625" style="133" customWidth="1"/>
    <col min="5390" max="5632" width="12.42578125" style="133"/>
    <col min="5633" max="5633" width="169.7109375" style="133" customWidth="1"/>
    <col min="5634" max="5634" width="58" style="133" customWidth="1"/>
    <col min="5635" max="5635" width="34.28515625" style="133" customWidth="1"/>
    <col min="5636" max="5636" width="49" style="133" customWidth="1"/>
    <col min="5637" max="5637" width="37.5703125" style="133" customWidth="1"/>
    <col min="5638" max="5638" width="53" style="133" bestFit="1" customWidth="1"/>
    <col min="5639" max="5639" width="31.5703125" style="133" customWidth="1"/>
    <col min="5640" max="5640" width="59.7109375" style="133" customWidth="1"/>
    <col min="5641" max="5641" width="32.42578125" style="133" customWidth="1"/>
    <col min="5642" max="5642" width="50.140625" style="133" customWidth="1"/>
    <col min="5643" max="5643" width="40.5703125" style="133" customWidth="1"/>
    <col min="5644" max="5644" width="46.140625" style="133" customWidth="1"/>
    <col min="5645" max="5645" width="31.140625" style="133" customWidth="1"/>
    <col min="5646" max="5888" width="12.42578125" style="133"/>
    <col min="5889" max="5889" width="169.7109375" style="133" customWidth="1"/>
    <col min="5890" max="5890" width="58" style="133" customWidth="1"/>
    <col min="5891" max="5891" width="34.28515625" style="133" customWidth="1"/>
    <col min="5892" max="5892" width="49" style="133" customWidth="1"/>
    <col min="5893" max="5893" width="37.5703125" style="133" customWidth="1"/>
    <col min="5894" max="5894" width="53" style="133" bestFit="1" customWidth="1"/>
    <col min="5895" max="5895" width="31.5703125" style="133" customWidth="1"/>
    <col min="5896" max="5896" width="59.7109375" style="133" customWidth="1"/>
    <col min="5897" max="5897" width="32.42578125" style="133" customWidth="1"/>
    <col min="5898" max="5898" width="50.140625" style="133" customWidth="1"/>
    <col min="5899" max="5899" width="40.5703125" style="133" customWidth="1"/>
    <col min="5900" max="5900" width="46.140625" style="133" customWidth="1"/>
    <col min="5901" max="5901" width="31.140625" style="133" customWidth="1"/>
    <col min="5902" max="6144" width="12.42578125" style="133"/>
    <col min="6145" max="6145" width="169.7109375" style="133" customWidth="1"/>
    <col min="6146" max="6146" width="58" style="133" customWidth="1"/>
    <col min="6147" max="6147" width="34.28515625" style="133" customWidth="1"/>
    <col min="6148" max="6148" width="49" style="133" customWidth="1"/>
    <col min="6149" max="6149" width="37.5703125" style="133" customWidth="1"/>
    <col min="6150" max="6150" width="53" style="133" bestFit="1" customWidth="1"/>
    <col min="6151" max="6151" width="31.5703125" style="133" customWidth="1"/>
    <col min="6152" max="6152" width="59.7109375" style="133" customWidth="1"/>
    <col min="6153" max="6153" width="32.42578125" style="133" customWidth="1"/>
    <col min="6154" max="6154" width="50.140625" style="133" customWidth="1"/>
    <col min="6155" max="6155" width="40.5703125" style="133" customWidth="1"/>
    <col min="6156" max="6156" width="46.140625" style="133" customWidth="1"/>
    <col min="6157" max="6157" width="31.140625" style="133" customWidth="1"/>
    <col min="6158" max="6400" width="12.42578125" style="133"/>
    <col min="6401" max="6401" width="169.7109375" style="133" customWidth="1"/>
    <col min="6402" max="6402" width="58" style="133" customWidth="1"/>
    <col min="6403" max="6403" width="34.28515625" style="133" customWidth="1"/>
    <col min="6404" max="6404" width="49" style="133" customWidth="1"/>
    <col min="6405" max="6405" width="37.5703125" style="133" customWidth="1"/>
    <col min="6406" max="6406" width="53" style="133" bestFit="1" customWidth="1"/>
    <col min="6407" max="6407" width="31.5703125" style="133" customWidth="1"/>
    <col min="6408" max="6408" width="59.7109375" style="133" customWidth="1"/>
    <col min="6409" max="6409" width="32.42578125" style="133" customWidth="1"/>
    <col min="6410" max="6410" width="50.140625" style="133" customWidth="1"/>
    <col min="6411" max="6411" width="40.5703125" style="133" customWidth="1"/>
    <col min="6412" max="6412" width="46.140625" style="133" customWidth="1"/>
    <col min="6413" max="6413" width="31.140625" style="133" customWidth="1"/>
    <col min="6414" max="6656" width="12.42578125" style="133"/>
    <col min="6657" max="6657" width="169.7109375" style="133" customWidth="1"/>
    <col min="6658" max="6658" width="58" style="133" customWidth="1"/>
    <col min="6659" max="6659" width="34.28515625" style="133" customWidth="1"/>
    <col min="6660" max="6660" width="49" style="133" customWidth="1"/>
    <col min="6661" max="6661" width="37.5703125" style="133" customWidth="1"/>
    <col min="6662" max="6662" width="53" style="133" bestFit="1" customWidth="1"/>
    <col min="6663" max="6663" width="31.5703125" style="133" customWidth="1"/>
    <col min="6664" max="6664" width="59.7109375" style="133" customWidth="1"/>
    <col min="6665" max="6665" width="32.42578125" style="133" customWidth="1"/>
    <col min="6666" max="6666" width="50.140625" style="133" customWidth="1"/>
    <col min="6667" max="6667" width="40.5703125" style="133" customWidth="1"/>
    <col min="6668" max="6668" width="46.140625" style="133" customWidth="1"/>
    <col min="6669" max="6669" width="31.140625" style="133" customWidth="1"/>
    <col min="6670" max="6912" width="12.42578125" style="133"/>
    <col min="6913" max="6913" width="169.7109375" style="133" customWidth="1"/>
    <col min="6914" max="6914" width="58" style="133" customWidth="1"/>
    <col min="6915" max="6915" width="34.28515625" style="133" customWidth="1"/>
    <col min="6916" max="6916" width="49" style="133" customWidth="1"/>
    <col min="6917" max="6917" width="37.5703125" style="133" customWidth="1"/>
    <col min="6918" max="6918" width="53" style="133" bestFit="1" customWidth="1"/>
    <col min="6919" max="6919" width="31.5703125" style="133" customWidth="1"/>
    <col min="6920" max="6920" width="59.7109375" style="133" customWidth="1"/>
    <col min="6921" max="6921" width="32.42578125" style="133" customWidth="1"/>
    <col min="6922" max="6922" width="50.140625" style="133" customWidth="1"/>
    <col min="6923" max="6923" width="40.5703125" style="133" customWidth="1"/>
    <col min="6924" max="6924" width="46.140625" style="133" customWidth="1"/>
    <col min="6925" max="6925" width="31.140625" style="133" customWidth="1"/>
    <col min="6926" max="7168" width="12.42578125" style="133"/>
    <col min="7169" max="7169" width="169.7109375" style="133" customWidth="1"/>
    <col min="7170" max="7170" width="58" style="133" customWidth="1"/>
    <col min="7171" max="7171" width="34.28515625" style="133" customWidth="1"/>
    <col min="7172" max="7172" width="49" style="133" customWidth="1"/>
    <col min="7173" max="7173" width="37.5703125" style="133" customWidth="1"/>
    <col min="7174" max="7174" width="53" style="133" bestFit="1" customWidth="1"/>
    <col min="7175" max="7175" width="31.5703125" style="133" customWidth="1"/>
    <col min="7176" max="7176" width="59.7109375" style="133" customWidth="1"/>
    <col min="7177" max="7177" width="32.42578125" style="133" customWidth="1"/>
    <col min="7178" max="7178" width="50.140625" style="133" customWidth="1"/>
    <col min="7179" max="7179" width="40.5703125" style="133" customWidth="1"/>
    <col min="7180" max="7180" width="46.140625" style="133" customWidth="1"/>
    <col min="7181" max="7181" width="31.140625" style="133" customWidth="1"/>
    <col min="7182" max="7424" width="12.42578125" style="133"/>
    <col min="7425" max="7425" width="169.7109375" style="133" customWidth="1"/>
    <col min="7426" max="7426" width="58" style="133" customWidth="1"/>
    <col min="7427" max="7427" width="34.28515625" style="133" customWidth="1"/>
    <col min="7428" max="7428" width="49" style="133" customWidth="1"/>
    <col min="7429" max="7429" width="37.5703125" style="133" customWidth="1"/>
    <col min="7430" max="7430" width="53" style="133" bestFit="1" customWidth="1"/>
    <col min="7431" max="7431" width="31.5703125" style="133" customWidth="1"/>
    <col min="7432" max="7432" width="59.7109375" style="133" customWidth="1"/>
    <col min="7433" max="7433" width="32.42578125" style="133" customWidth="1"/>
    <col min="7434" max="7434" width="50.140625" style="133" customWidth="1"/>
    <col min="7435" max="7435" width="40.5703125" style="133" customWidth="1"/>
    <col min="7436" max="7436" width="46.140625" style="133" customWidth="1"/>
    <col min="7437" max="7437" width="31.140625" style="133" customWidth="1"/>
    <col min="7438" max="7680" width="12.42578125" style="133"/>
    <col min="7681" max="7681" width="169.7109375" style="133" customWidth="1"/>
    <col min="7682" max="7682" width="58" style="133" customWidth="1"/>
    <col min="7683" max="7683" width="34.28515625" style="133" customWidth="1"/>
    <col min="7684" max="7684" width="49" style="133" customWidth="1"/>
    <col min="7685" max="7685" width="37.5703125" style="133" customWidth="1"/>
    <col min="7686" max="7686" width="53" style="133" bestFit="1" customWidth="1"/>
    <col min="7687" max="7687" width="31.5703125" style="133" customWidth="1"/>
    <col min="7688" max="7688" width="59.7109375" style="133" customWidth="1"/>
    <col min="7689" max="7689" width="32.42578125" style="133" customWidth="1"/>
    <col min="7690" max="7690" width="50.140625" style="133" customWidth="1"/>
    <col min="7691" max="7691" width="40.5703125" style="133" customWidth="1"/>
    <col min="7692" max="7692" width="46.140625" style="133" customWidth="1"/>
    <col min="7693" max="7693" width="31.140625" style="133" customWidth="1"/>
    <col min="7694" max="7936" width="12.42578125" style="133"/>
    <col min="7937" max="7937" width="169.7109375" style="133" customWidth="1"/>
    <col min="7938" max="7938" width="58" style="133" customWidth="1"/>
    <col min="7939" max="7939" width="34.28515625" style="133" customWidth="1"/>
    <col min="7940" max="7940" width="49" style="133" customWidth="1"/>
    <col min="7941" max="7941" width="37.5703125" style="133" customWidth="1"/>
    <col min="7942" max="7942" width="53" style="133" bestFit="1" customWidth="1"/>
    <col min="7943" max="7943" width="31.5703125" style="133" customWidth="1"/>
    <col min="7944" max="7944" width="59.7109375" style="133" customWidth="1"/>
    <col min="7945" max="7945" width="32.42578125" style="133" customWidth="1"/>
    <col min="7946" max="7946" width="50.140625" style="133" customWidth="1"/>
    <col min="7947" max="7947" width="40.5703125" style="133" customWidth="1"/>
    <col min="7948" max="7948" width="46.140625" style="133" customWidth="1"/>
    <col min="7949" max="7949" width="31.140625" style="133" customWidth="1"/>
    <col min="7950" max="8192" width="12.42578125" style="133"/>
    <col min="8193" max="8193" width="169.7109375" style="133" customWidth="1"/>
    <col min="8194" max="8194" width="58" style="133" customWidth="1"/>
    <col min="8195" max="8195" width="34.28515625" style="133" customWidth="1"/>
    <col min="8196" max="8196" width="49" style="133" customWidth="1"/>
    <col min="8197" max="8197" width="37.5703125" style="133" customWidth="1"/>
    <col min="8198" max="8198" width="53" style="133" bestFit="1" customWidth="1"/>
    <col min="8199" max="8199" width="31.5703125" style="133" customWidth="1"/>
    <col min="8200" max="8200" width="59.7109375" style="133" customWidth="1"/>
    <col min="8201" max="8201" width="32.42578125" style="133" customWidth="1"/>
    <col min="8202" max="8202" width="50.140625" style="133" customWidth="1"/>
    <col min="8203" max="8203" width="40.5703125" style="133" customWidth="1"/>
    <col min="8204" max="8204" width="46.140625" style="133" customWidth="1"/>
    <col min="8205" max="8205" width="31.140625" style="133" customWidth="1"/>
    <col min="8206" max="8448" width="12.42578125" style="133"/>
    <col min="8449" max="8449" width="169.7109375" style="133" customWidth="1"/>
    <col min="8450" max="8450" width="58" style="133" customWidth="1"/>
    <col min="8451" max="8451" width="34.28515625" style="133" customWidth="1"/>
    <col min="8452" max="8452" width="49" style="133" customWidth="1"/>
    <col min="8453" max="8453" width="37.5703125" style="133" customWidth="1"/>
    <col min="8454" max="8454" width="53" style="133" bestFit="1" customWidth="1"/>
    <col min="8455" max="8455" width="31.5703125" style="133" customWidth="1"/>
    <col min="8456" max="8456" width="59.7109375" style="133" customWidth="1"/>
    <col min="8457" max="8457" width="32.42578125" style="133" customWidth="1"/>
    <col min="8458" max="8458" width="50.140625" style="133" customWidth="1"/>
    <col min="8459" max="8459" width="40.5703125" style="133" customWidth="1"/>
    <col min="8460" max="8460" width="46.140625" style="133" customWidth="1"/>
    <col min="8461" max="8461" width="31.140625" style="133" customWidth="1"/>
    <col min="8462" max="8704" width="12.42578125" style="133"/>
    <col min="8705" max="8705" width="169.7109375" style="133" customWidth="1"/>
    <col min="8706" max="8706" width="58" style="133" customWidth="1"/>
    <col min="8707" max="8707" width="34.28515625" style="133" customWidth="1"/>
    <col min="8708" max="8708" width="49" style="133" customWidth="1"/>
    <col min="8709" max="8709" width="37.5703125" style="133" customWidth="1"/>
    <col min="8710" max="8710" width="53" style="133" bestFit="1" customWidth="1"/>
    <col min="8711" max="8711" width="31.5703125" style="133" customWidth="1"/>
    <col min="8712" max="8712" width="59.7109375" style="133" customWidth="1"/>
    <col min="8713" max="8713" width="32.42578125" style="133" customWidth="1"/>
    <col min="8714" max="8714" width="50.140625" style="133" customWidth="1"/>
    <col min="8715" max="8715" width="40.5703125" style="133" customWidth="1"/>
    <col min="8716" max="8716" width="46.140625" style="133" customWidth="1"/>
    <col min="8717" max="8717" width="31.140625" style="133" customWidth="1"/>
    <col min="8718" max="8960" width="12.42578125" style="133"/>
    <col min="8961" max="8961" width="169.7109375" style="133" customWidth="1"/>
    <col min="8962" max="8962" width="58" style="133" customWidth="1"/>
    <col min="8963" max="8963" width="34.28515625" style="133" customWidth="1"/>
    <col min="8964" max="8964" width="49" style="133" customWidth="1"/>
    <col min="8965" max="8965" width="37.5703125" style="133" customWidth="1"/>
    <col min="8966" max="8966" width="53" style="133" bestFit="1" customWidth="1"/>
    <col min="8967" max="8967" width="31.5703125" style="133" customWidth="1"/>
    <col min="8968" max="8968" width="59.7109375" style="133" customWidth="1"/>
    <col min="8969" max="8969" width="32.42578125" style="133" customWidth="1"/>
    <col min="8970" max="8970" width="50.140625" style="133" customWidth="1"/>
    <col min="8971" max="8971" width="40.5703125" style="133" customWidth="1"/>
    <col min="8972" max="8972" width="46.140625" style="133" customWidth="1"/>
    <col min="8973" max="8973" width="31.140625" style="133" customWidth="1"/>
    <col min="8974" max="9216" width="12.42578125" style="133"/>
    <col min="9217" max="9217" width="169.7109375" style="133" customWidth="1"/>
    <col min="9218" max="9218" width="58" style="133" customWidth="1"/>
    <col min="9219" max="9219" width="34.28515625" style="133" customWidth="1"/>
    <col min="9220" max="9220" width="49" style="133" customWidth="1"/>
    <col min="9221" max="9221" width="37.5703125" style="133" customWidth="1"/>
    <col min="9222" max="9222" width="53" style="133" bestFit="1" customWidth="1"/>
    <col min="9223" max="9223" width="31.5703125" style="133" customWidth="1"/>
    <col min="9224" max="9224" width="59.7109375" style="133" customWidth="1"/>
    <col min="9225" max="9225" width="32.42578125" style="133" customWidth="1"/>
    <col min="9226" max="9226" width="50.140625" style="133" customWidth="1"/>
    <col min="9227" max="9227" width="40.5703125" style="133" customWidth="1"/>
    <col min="9228" max="9228" width="46.140625" style="133" customWidth="1"/>
    <col min="9229" max="9229" width="31.140625" style="133" customWidth="1"/>
    <col min="9230" max="9472" width="12.42578125" style="133"/>
    <col min="9473" max="9473" width="169.7109375" style="133" customWidth="1"/>
    <col min="9474" max="9474" width="58" style="133" customWidth="1"/>
    <col min="9475" max="9475" width="34.28515625" style="133" customWidth="1"/>
    <col min="9476" max="9476" width="49" style="133" customWidth="1"/>
    <col min="9477" max="9477" width="37.5703125" style="133" customWidth="1"/>
    <col min="9478" max="9478" width="53" style="133" bestFit="1" customWidth="1"/>
    <col min="9479" max="9479" width="31.5703125" style="133" customWidth="1"/>
    <col min="9480" max="9480" width="59.7109375" style="133" customWidth="1"/>
    <col min="9481" max="9481" width="32.42578125" style="133" customWidth="1"/>
    <col min="9482" max="9482" width="50.140625" style="133" customWidth="1"/>
    <col min="9483" max="9483" width="40.5703125" style="133" customWidth="1"/>
    <col min="9484" max="9484" width="46.140625" style="133" customWidth="1"/>
    <col min="9485" max="9485" width="31.140625" style="133" customWidth="1"/>
    <col min="9486" max="9728" width="12.42578125" style="133"/>
    <col min="9729" max="9729" width="169.7109375" style="133" customWidth="1"/>
    <col min="9730" max="9730" width="58" style="133" customWidth="1"/>
    <col min="9731" max="9731" width="34.28515625" style="133" customWidth="1"/>
    <col min="9732" max="9732" width="49" style="133" customWidth="1"/>
    <col min="9733" max="9733" width="37.5703125" style="133" customWidth="1"/>
    <col min="9734" max="9734" width="53" style="133" bestFit="1" customWidth="1"/>
    <col min="9735" max="9735" width="31.5703125" style="133" customWidth="1"/>
    <col min="9736" max="9736" width="59.7109375" style="133" customWidth="1"/>
    <col min="9737" max="9737" width="32.42578125" style="133" customWidth="1"/>
    <col min="9738" max="9738" width="50.140625" style="133" customWidth="1"/>
    <col min="9739" max="9739" width="40.5703125" style="133" customWidth="1"/>
    <col min="9740" max="9740" width="46.140625" style="133" customWidth="1"/>
    <col min="9741" max="9741" width="31.140625" style="133" customWidth="1"/>
    <col min="9742" max="9984" width="12.42578125" style="133"/>
    <col min="9985" max="9985" width="169.7109375" style="133" customWidth="1"/>
    <col min="9986" max="9986" width="58" style="133" customWidth="1"/>
    <col min="9987" max="9987" width="34.28515625" style="133" customWidth="1"/>
    <col min="9988" max="9988" width="49" style="133" customWidth="1"/>
    <col min="9989" max="9989" width="37.5703125" style="133" customWidth="1"/>
    <col min="9990" max="9990" width="53" style="133" bestFit="1" customWidth="1"/>
    <col min="9991" max="9991" width="31.5703125" style="133" customWidth="1"/>
    <col min="9992" max="9992" width="59.7109375" style="133" customWidth="1"/>
    <col min="9993" max="9993" width="32.42578125" style="133" customWidth="1"/>
    <col min="9994" max="9994" width="50.140625" style="133" customWidth="1"/>
    <col min="9995" max="9995" width="40.5703125" style="133" customWidth="1"/>
    <col min="9996" max="9996" width="46.140625" style="133" customWidth="1"/>
    <col min="9997" max="9997" width="31.140625" style="133" customWidth="1"/>
    <col min="9998" max="10240" width="12.42578125" style="133"/>
    <col min="10241" max="10241" width="169.7109375" style="133" customWidth="1"/>
    <col min="10242" max="10242" width="58" style="133" customWidth="1"/>
    <col min="10243" max="10243" width="34.28515625" style="133" customWidth="1"/>
    <col min="10244" max="10244" width="49" style="133" customWidth="1"/>
    <col min="10245" max="10245" width="37.5703125" style="133" customWidth="1"/>
    <col min="10246" max="10246" width="53" style="133" bestFit="1" customWidth="1"/>
    <col min="10247" max="10247" width="31.5703125" style="133" customWidth="1"/>
    <col min="10248" max="10248" width="59.7109375" style="133" customWidth="1"/>
    <col min="10249" max="10249" width="32.42578125" style="133" customWidth="1"/>
    <col min="10250" max="10250" width="50.140625" style="133" customWidth="1"/>
    <col min="10251" max="10251" width="40.5703125" style="133" customWidth="1"/>
    <col min="10252" max="10252" width="46.140625" style="133" customWidth="1"/>
    <col min="10253" max="10253" width="31.140625" style="133" customWidth="1"/>
    <col min="10254" max="10496" width="12.42578125" style="133"/>
    <col min="10497" max="10497" width="169.7109375" style="133" customWidth="1"/>
    <col min="10498" max="10498" width="58" style="133" customWidth="1"/>
    <col min="10499" max="10499" width="34.28515625" style="133" customWidth="1"/>
    <col min="10500" max="10500" width="49" style="133" customWidth="1"/>
    <col min="10501" max="10501" width="37.5703125" style="133" customWidth="1"/>
    <col min="10502" max="10502" width="53" style="133" bestFit="1" customWidth="1"/>
    <col min="10503" max="10503" width="31.5703125" style="133" customWidth="1"/>
    <col min="10504" max="10504" width="59.7109375" style="133" customWidth="1"/>
    <col min="10505" max="10505" width="32.42578125" style="133" customWidth="1"/>
    <col min="10506" max="10506" width="50.140625" style="133" customWidth="1"/>
    <col min="10507" max="10507" width="40.5703125" style="133" customWidth="1"/>
    <col min="10508" max="10508" width="46.140625" style="133" customWidth="1"/>
    <col min="10509" max="10509" width="31.140625" style="133" customWidth="1"/>
    <col min="10510" max="10752" width="12.42578125" style="133"/>
    <col min="10753" max="10753" width="169.7109375" style="133" customWidth="1"/>
    <col min="10754" max="10754" width="58" style="133" customWidth="1"/>
    <col min="10755" max="10755" width="34.28515625" style="133" customWidth="1"/>
    <col min="10756" max="10756" width="49" style="133" customWidth="1"/>
    <col min="10757" max="10757" width="37.5703125" style="133" customWidth="1"/>
    <col min="10758" max="10758" width="53" style="133" bestFit="1" customWidth="1"/>
    <col min="10759" max="10759" width="31.5703125" style="133" customWidth="1"/>
    <col min="10760" max="10760" width="59.7109375" style="133" customWidth="1"/>
    <col min="10761" max="10761" width="32.42578125" style="133" customWidth="1"/>
    <col min="10762" max="10762" width="50.140625" style="133" customWidth="1"/>
    <col min="10763" max="10763" width="40.5703125" style="133" customWidth="1"/>
    <col min="10764" max="10764" width="46.140625" style="133" customWidth="1"/>
    <col min="10765" max="10765" width="31.140625" style="133" customWidth="1"/>
    <col min="10766" max="11008" width="12.42578125" style="133"/>
    <col min="11009" max="11009" width="169.7109375" style="133" customWidth="1"/>
    <col min="11010" max="11010" width="58" style="133" customWidth="1"/>
    <col min="11011" max="11011" width="34.28515625" style="133" customWidth="1"/>
    <col min="11012" max="11012" width="49" style="133" customWidth="1"/>
    <col min="11013" max="11013" width="37.5703125" style="133" customWidth="1"/>
    <col min="11014" max="11014" width="53" style="133" bestFit="1" customWidth="1"/>
    <col min="11015" max="11015" width="31.5703125" style="133" customWidth="1"/>
    <col min="11016" max="11016" width="59.7109375" style="133" customWidth="1"/>
    <col min="11017" max="11017" width="32.42578125" style="133" customWidth="1"/>
    <col min="11018" max="11018" width="50.140625" style="133" customWidth="1"/>
    <col min="11019" max="11019" width="40.5703125" style="133" customWidth="1"/>
    <col min="11020" max="11020" width="46.140625" style="133" customWidth="1"/>
    <col min="11021" max="11021" width="31.140625" style="133" customWidth="1"/>
    <col min="11022" max="11264" width="12.42578125" style="133"/>
    <col min="11265" max="11265" width="169.7109375" style="133" customWidth="1"/>
    <col min="11266" max="11266" width="58" style="133" customWidth="1"/>
    <col min="11267" max="11267" width="34.28515625" style="133" customWidth="1"/>
    <col min="11268" max="11268" width="49" style="133" customWidth="1"/>
    <col min="11269" max="11269" width="37.5703125" style="133" customWidth="1"/>
    <col min="11270" max="11270" width="53" style="133" bestFit="1" customWidth="1"/>
    <col min="11271" max="11271" width="31.5703125" style="133" customWidth="1"/>
    <col min="11272" max="11272" width="59.7109375" style="133" customWidth="1"/>
    <col min="11273" max="11273" width="32.42578125" style="133" customWidth="1"/>
    <col min="11274" max="11274" width="50.140625" style="133" customWidth="1"/>
    <col min="11275" max="11275" width="40.5703125" style="133" customWidth="1"/>
    <col min="11276" max="11276" width="46.140625" style="133" customWidth="1"/>
    <col min="11277" max="11277" width="31.140625" style="133" customWidth="1"/>
    <col min="11278" max="11520" width="12.42578125" style="133"/>
    <col min="11521" max="11521" width="169.7109375" style="133" customWidth="1"/>
    <col min="11522" max="11522" width="58" style="133" customWidth="1"/>
    <col min="11523" max="11523" width="34.28515625" style="133" customWidth="1"/>
    <col min="11524" max="11524" width="49" style="133" customWidth="1"/>
    <col min="11525" max="11525" width="37.5703125" style="133" customWidth="1"/>
    <col min="11526" max="11526" width="53" style="133" bestFit="1" customWidth="1"/>
    <col min="11527" max="11527" width="31.5703125" style="133" customWidth="1"/>
    <col min="11528" max="11528" width="59.7109375" style="133" customWidth="1"/>
    <col min="11529" max="11529" width="32.42578125" style="133" customWidth="1"/>
    <col min="11530" max="11530" width="50.140625" style="133" customWidth="1"/>
    <col min="11531" max="11531" width="40.5703125" style="133" customWidth="1"/>
    <col min="11532" max="11532" width="46.140625" style="133" customWidth="1"/>
    <col min="11533" max="11533" width="31.140625" style="133" customWidth="1"/>
    <col min="11534" max="11776" width="12.42578125" style="133"/>
    <col min="11777" max="11777" width="169.7109375" style="133" customWidth="1"/>
    <col min="11778" max="11778" width="58" style="133" customWidth="1"/>
    <col min="11779" max="11779" width="34.28515625" style="133" customWidth="1"/>
    <col min="11780" max="11780" width="49" style="133" customWidth="1"/>
    <col min="11781" max="11781" width="37.5703125" style="133" customWidth="1"/>
    <col min="11782" max="11782" width="53" style="133" bestFit="1" customWidth="1"/>
    <col min="11783" max="11783" width="31.5703125" style="133" customWidth="1"/>
    <col min="11784" max="11784" width="59.7109375" style="133" customWidth="1"/>
    <col min="11785" max="11785" width="32.42578125" style="133" customWidth="1"/>
    <col min="11786" max="11786" width="50.140625" style="133" customWidth="1"/>
    <col min="11787" max="11787" width="40.5703125" style="133" customWidth="1"/>
    <col min="11788" max="11788" width="46.140625" style="133" customWidth="1"/>
    <col min="11789" max="11789" width="31.140625" style="133" customWidth="1"/>
    <col min="11790" max="12032" width="12.42578125" style="133"/>
    <col min="12033" max="12033" width="169.7109375" style="133" customWidth="1"/>
    <col min="12034" max="12034" width="58" style="133" customWidth="1"/>
    <col min="12035" max="12035" width="34.28515625" style="133" customWidth="1"/>
    <col min="12036" max="12036" width="49" style="133" customWidth="1"/>
    <col min="12037" max="12037" width="37.5703125" style="133" customWidth="1"/>
    <col min="12038" max="12038" width="53" style="133" bestFit="1" customWidth="1"/>
    <col min="12039" max="12039" width="31.5703125" style="133" customWidth="1"/>
    <col min="12040" max="12040" width="59.7109375" style="133" customWidth="1"/>
    <col min="12041" max="12041" width="32.42578125" style="133" customWidth="1"/>
    <col min="12042" max="12042" width="50.140625" style="133" customWidth="1"/>
    <col min="12043" max="12043" width="40.5703125" style="133" customWidth="1"/>
    <col min="12044" max="12044" width="46.140625" style="133" customWidth="1"/>
    <col min="12045" max="12045" width="31.140625" style="133" customWidth="1"/>
    <col min="12046" max="12288" width="12.42578125" style="133"/>
    <col min="12289" max="12289" width="169.7109375" style="133" customWidth="1"/>
    <col min="12290" max="12290" width="58" style="133" customWidth="1"/>
    <col min="12291" max="12291" width="34.28515625" style="133" customWidth="1"/>
    <col min="12292" max="12292" width="49" style="133" customWidth="1"/>
    <col min="12293" max="12293" width="37.5703125" style="133" customWidth="1"/>
    <col min="12294" max="12294" width="53" style="133" bestFit="1" customWidth="1"/>
    <col min="12295" max="12295" width="31.5703125" style="133" customWidth="1"/>
    <col min="12296" max="12296" width="59.7109375" style="133" customWidth="1"/>
    <col min="12297" max="12297" width="32.42578125" style="133" customWidth="1"/>
    <col min="12298" max="12298" width="50.140625" style="133" customWidth="1"/>
    <col min="12299" max="12299" width="40.5703125" style="133" customWidth="1"/>
    <col min="12300" max="12300" width="46.140625" style="133" customWidth="1"/>
    <col min="12301" max="12301" width="31.140625" style="133" customWidth="1"/>
    <col min="12302" max="12544" width="12.42578125" style="133"/>
    <col min="12545" max="12545" width="169.7109375" style="133" customWidth="1"/>
    <col min="12546" max="12546" width="58" style="133" customWidth="1"/>
    <col min="12547" max="12547" width="34.28515625" style="133" customWidth="1"/>
    <col min="12548" max="12548" width="49" style="133" customWidth="1"/>
    <col min="12549" max="12549" width="37.5703125" style="133" customWidth="1"/>
    <col min="12550" max="12550" width="53" style="133" bestFit="1" customWidth="1"/>
    <col min="12551" max="12551" width="31.5703125" style="133" customWidth="1"/>
    <col min="12552" max="12552" width="59.7109375" style="133" customWidth="1"/>
    <col min="12553" max="12553" width="32.42578125" style="133" customWidth="1"/>
    <col min="12554" max="12554" width="50.140625" style="133" customWidth="1"/>
    <col min="12555" max="12555" width="40.5703125" style="133" customWidth="1"/>
    <col min="12556" max="12556" width="46.140625" style="133" customWidth="1"/>
    <col min="12557" max="12557" width="31.140625" style="133" customWidth="1"/>
    <col min="12558" max="12800" width="12.42578125" style="133"/>
    <col min="12801" max="12801" width="169.7109375" style="133" customWidth="1"/>
    <col min="12802" max="12802" width="58" style="133" customWidth="1"/>
    <col min="12803" max="12803" width="34.28515625" style="133" customWidth="1"/>
    <col min="12804" max="12804" width="49" style="133" customWidth="1"/>
    <col min="12805" max="12805" width="37.5703125" style="133" customWidth="1"/>
    <col min="12806" max="12806" width="53" style="133" bestFit="1" customWidth="1"/>
    <col min="12807" max="12807" width="31.5703125" style="133" customWidth="1"/>
    <col min="12808" max="12808" width="59.7109375" style="133" customWidth="1"/>
    <col min="12809" max="12809" width="32.42578125" style="133" customWidth="1"/>
    <col min="12810" max="12810" width="50.140625" style="133" customWidth="1"/>
    <col min="12811" max="12811" width="40.5703125" style="133" customWidth="1"/>
    <col min="12812" max="12812" width="46.140625" style="133" customWidth="1"/>
    <col min="12813" max="12813" width="31.140625" style="133" customWidth="1"/>
    <col min="12814" max="13056" width="12.42578125" style="133"/>
    <col min="13057" max="13057" width="169.7109375" style="133" customWidth="1"/>
    <col min="13058" max="13058" width="58" style="133" customWidth="1"/>
    <col min="13059" max="13059" width="34.28515625" style="133" customWidth="1"/>
    <col min="13060" max="13060" width="49" style="133" customWidth="1"/>
    <col min="13061" max="13061" width="37.5703125" style="133" customWidth="1"/>
    <col min="13062" max="13062" width="53" style="133" bestFit="1" customWidth="1"/>
    <col min="13063" max="13063" width="31.5703125" style="133" customWidth="1"/>
    <col min="13064" max="13064" width="59.7109375" style="133" customWidth="1"/>
    <col min="13065" max="13065" width="32.42578125" style="133" customWidth="1"/>
    <col min="13066" max="13066" width="50.140625" style="133" customWidth="1"/>
    <col min="13067" max="13067" width="40.5703125" style="133" customWidth="1"/>
    <col min="13068" max="13068" width="46.140625" style="133" customWidth="1"/>
    <col min="13069" max="13069" width="31.140625" style="133" customWidth="1"/>
    <col min="13070" max="13312" width="12.42578125" style="133"/>
    <col min="13313" max="13313" width="169.7109375" style="133" customWidth="1"/>
    <col min="13314" max="13314" width="58" style="133" customWidth="1"/>
    <col min="13315" max="13315" width="34.28515625" style="133" customWidth="1"/>
    <col min="13316" max="13316" width="49" style="133" customWidth="1"/>
    <col min="13317" max="13317" width="37.5703125" style="133" customWidth="1"/>
    <col min="13318" max="13318" width="53" style="133" bestFit="1" customWidth="1"/>
    <col min="13319" max="13319" width="31.5703125" style="133" customWidth="1"/>
    <col min="13320" max="13320" width="59.7109375" style="133" customWidth="1"/>
    <col min="13321" max="13321" width="32.42578125" style="133" customWidth="1"/>
    <col min="13322" max="13322" width="50.140625" style="133" customWidth="1"/>
    <col min="13323" max="13323" width="40.5703125" style="133" customWidth="1"/>
    <col min="13324" max="13324" width="46.140625" style="133" customWidth="1"/>
    <col min="13325" max="13325" width="31.140625" style="133" customWidth="1"/>
    <col min="13326" max="13568" width="12.42578125" style="133"/>
    <col min="13569" max="13569" width="169.7109375" style="133" customWidth="1"/>
    <col min="13570" max="13570" width="58" style="133" customWidth="1"/>
    <col min="13571" max="13571" width="34.28515625" style="133" customWidth="1"/>
    <col min="13572" max="13572" width="49" style="133" customWidth="1"/>
    <col min="13573" max="13573" width="37.5703125" style="133" customWidth="1"/>
    <col min="13574" max="13574" width="53" style="133" bestFit="1" customWidth="1"/>
    <col min="13575" max="13575" width="31.5703125" style="133" customWidth="1"/>
    <col min="13576" max="13576" width="59.7109375" style="133" customWidth="1"/>
    <col min="13577" max="13577" width="32.42578125" style="133" customWidth="1"/>
    <col min="13578" max="13578" width="50.140625" style="133" customWidth="1"/>
    <col min="13579" max="13579" width="40.5703125" style="133" customWidth="1"/>
    <col min="13580" max="13580" width="46.140625" style="133" customWidth="1"/>
    <col min="13581" max="13581" width="31.140625" style="133" customWidth="1"/>
    <col min="13582" max="13824" width="12.42578125" style="133"/>
    <col min="13825" max="13825" width="169.7109375" style="133" customWidth="1"/>
    <col min="13826" max="13826" width="58" style="133" customWidth="1"/>
    <col min="13827" max="13827" width="34.28515625" style="133" customWidth="1"/>
    <col min="13828" max="13828" width="49" style="133" customWidth="1"/>
    <col min="13829" max="13829" width="37.5703125" style="133" customWidth="1"/>
    <col min="13830" max="13830" width="53" style="133" bestFit="1" customWidth="1"/>
    <col min="13831" max="13831" width="31.5703125" style="133" customWidth="1"/>
    <col min="13832" max="13832" width="59.7109375" style="133" customWidth="1"/>
    <col min="13833" max="13833" width="32.42578125" style="133" customWidth="1"/>
    <col min="13834" max="13834" width="50.140625" style="133" customWidth="1"/>
    <col min="13835" max="13835" width="40.5703125" style="133" customWidth="1"/>
    <col min="13836" max="13836" width="46.140625" style="133" customWidth="1"/>
    <col min="13837" max="13837" width="31.140625" style="133" customWidth="1"/>
    <col min="13838" max="14080" width="12.42578125" style="133"/>
    <col min="14081" max="14081" width="169.7109375" style="133" customWidth="1"/>
    <col min="14082" max="14082" width="58" style="133" customWidth="1"/>
    <col min="14083" max="14083" width="34.28515625" style="133" customWidth="1"/>
    <col min="14084" max="14084" width="49" style="133" customWidth="1"/>
    <col min="14085" max="14085" width="37.5703125" style="133" customWidth="1"/>
    <col min="14086" max="14086" width="53" style="133" bestFit="1" customWidth="1"/>
    <col min="14087" max="14087" width="31.5703125" style="133" customWidth="1"/>
    <col min="14088" max="14088" width="59.7109375" style="133" customWidth="1"/>
    <col min="14089" max="14089" width="32.42578125" style="133" customWidth="1"/>
    <col min="14090" max="14090" width="50.140625" style="133" customWidth="1"/>
    <col min="14091" max="14091" width="40.5703125" style="133" customWidth="1"/>
    <col min="14092" max="14092" width="46.140625" style="133" customWidth="1"/>
    <col min="14093" max="14093" width="31.140625" style="133" customWidth="1"/>
    <col min="14094" max="14336" width="12.42578125" style="133"/>
    <col min="14337" max="14337" width="169.7109375" style="133" customWidth="1"/>
    <col min="14338" max="14338" width="58" style="133" customWidth="1"/>
    <col min="14339" max="14339" width="34.28515625" style="133" customWidth="1"/>
    <col min="14340" max="14340" width="49" style="133" customWidth="1"/>
    <col min="14341" max="14341" width="37.5703125" style="133" customWidth="1"/>
    <col min="14342" max="14342" width="53" style="133" bestFit="1" customWidth="1"/>
    <col min="14343" max="14343" width="31.5703125" style="133" customWidth="1"/>
    <col min="14344" max="14344" width="59.7109375" style="133" customWidth="1"/>
    <col min="14345" max="14345" width="32.42578125" style="133" customWidth="1"/>
    <col min="14346" max="14346" width="50.140625" style="133" customWidth="1"/>
    <col min="14347" max="14347" width="40.5703125" style="133" customWidth="1"/>
    <col min="14348" max="14348" width="46.140625" style="133" customWidth="1"/>
    <col min="14349" max="14349" width="31.140625" style="133" customWidth="1"/>
    <col min="14350" max="14592" width="12.42578125" style="133"/>
    <col min="14593" max="14593" width="169.7109375" style="133" customWidth="1"/>
    <col min="14594" max="14594" width="58" style="133" customWidth="1"/>
    <col min="14595" max="14595" width="34.28515625" style="133" customWidth="1"/>
    <col min="14596" max="14596" width="49" style="133" customWidth="1"/>
    <col min="14597" max="14597" width="37.5703125" style="133" customWidth="1"/>
    <col min="14598" max="14598" width="53" style="133" bestFit="1" customWidth="1"/>
    <col min="14599" max="14599" width="31.5703125" style="133" customWidth="1"/>
    <col min="14600" max="14600" width="59.7109375" style="133" customWidth="1"/>
    <col min="14601" max="14601" width="32.42578125" style="133" customWidth="1"/>
    <col min="14602" max="14602" width="50.140625" style="133" customWidth="1"/>
    <col min="14603" max="14603" width="40.5703125" style="133" customWidth="1"/>
    <col min="14604" max="14604" width="46.140625" style="133" customWidth="1"/>
    <col min="14605" max="14605" width="31.140625" style="133" customWidth="1"/>
    <col min="14606" max="14848" width="12.42578125" style="133"/>
    <col min="14849" max="14849" width="169.7109375" style="133" customWidth="1"/>
    <col min="14850" max="14850" width="58" style="133" customWidth="1"/>
    <col min="14851" max="14851" width="34.28515625" style="133" customWidth="1"/>
    <col min="14852" max="14852" width="49" style="133" customWidth="1"/>
    <col min="14853" max="14853" width="37.5703125" style="133" customWidth="1"/>
    <col min="14854" max="14854" width="53" style="133" bestFit="1" customWidth="1"/>
    <col min="14855" max="14855" width="31.5703125" style="133" customWidth="1"/>
    <col min="14856" max="14856" width="59.7109375" style="133" customWidth="1"/>
    <col min="14857" max="14857" width="32.42578125" style="133" customWidth="1"/>
    <col min="14858" max="14858" width="50.140625" style="133" customWidth="1"/>
    <col min="14859" max="14859" width="40.5703125" style="133" customWidth="1"/>
    <col min="14860" max="14860" width="46.140625" style="133" customWidth="1"/>
    <col min="14861" max="14861" width="31.140625" style="133" customWidth="1"/>
    <col min="14862" max="15104" width="12.42578125" style="133"/>
    <col min="15105" max="15105" width="169.7109375" style="133" customWidth="1"/>
    <col min="15106" max="15106" width="58" style="133" customWidth="1"/>
    <col min="15107" max="15107" width="34.28515625" style="133" customWidth="1"/>
    <col min="15108" max="15108" width="49" style="133" customWidth="1"/>
    <col min="15109" max="15109" width="37.5703125" style="133" customWidth="1"/>
    <col min="15110" max="15110" width="53" style="133" bestFit="1" customWidth="1"/>
    <col min="15111" max="15111" width="31.5703125" style="133" customWidth="1"/>
    <col min="15112" max="15112" width="59.7109375" style="133" customWidth="1"/>
    <col min="15113" max="15113" width="32.42578125" style="133" customWidth="1"/>
    <col min="15114" max="15114" width="50.140625" style="133" customWidth="1"/>
    <col min="15115" max="15115" width="40.5703125" style="133" customWidth="1"/>
    <col min="15116" max="15116" width="46.140625" style="133" customWidth="1"/>
    <col min="15117" max="15117" width="31.140625" style="133" customWidth="1"/>
    <col min="15118" max="15360" width="12.42578125" style="133"/>
    <col min="15361" max="15361" width="169.7109375" style="133" customWidth="1"/>
    <col min="15362" max="15362" width="58" style="133" customWidth="1"/>
    <col min="15363" max="15363" width="34.28515625" style="133" customWidth="1"/>
    <col min="15364" max="15364" width="49" style="133" customWidth="1"/>
    <col min="15365" max="15365" width="37.5703125" style="133" customWidth="1"/>
    <col min="15366" max="15366" width="53" style="133" bestFit="1" customWidth="1"/>
    <col min="15367" max="15367" width="31.5703125" style="133" customWidth="1"/>
    <col min="15368" max="15368" width="59.7109375" style="133" customWidth="1"/>
    <col min="15369" max="15369" width="32.42578125" style="133" customWidth="1"/>
    <col min="15370" max="15370" width="50.140625" style="133" customWidth="1"/>
    <col min="15371" max="15371" width="40.5703125" style="133" customWidth="1"/>
    <col min="15372" max="15372" width="46.140625" style="133" customWidth="1"/>
    <col min="15373" max="15373" width="31.140625" style="133" customWidth="1"/>
    <col min="15374" max="15616" width="12.42578125" style="133"/>
    <col min="15617" max="15617" width="169.7109375" style="133" customWidth="1"/>
    <col min="15618" max="15618" width="58" style="133" customWidth="1"/>
    <col min="15619" max="15619" width="34.28515625" style="133" customWidth="1"/>
    <col min="15620" max="15620" width="49" style="133" customWidth="1"/>
    <col min="15621" max="15621" width="37.5703125" style="133" customWidth="1"/>
    <col min="15622" max="15622" width="53" style="133" bestFit="1" customWidth="1"/>
    <col min="15623" max="15623" width="31.5703125" style="133" customWidth="1"/>
    <col min="15624" max="15624" width="59.7109375" style="133" customWidth="1"/>
    <col min="15625" max="15625" width="32.42578125" style="133" customWidth="1"/>
    <col min="15626" max="15626" width="50.140625" style="133" customWidth="1"/>
    <col min="15627" max="15627" width="40.5703125" style="133" customWidth="1"/>
    <col min="15628" max="15628" width="46.140625" style="133" customWidth="1"/>
    <col min="15629" max="15629" width="31.140625" style="133" customWidth="1"/>
    <col min="15630" max="15872" width="12.42578125" style="133"/>
    <col min="15873" max="15873" width="169.7109375" style="133" customWidth="1"/>
    <col min="15874" max="15874" width="58" style="133" customWidth="1"/>
    <col min="15875" max="15875" width="34.28515625" style="133" customWidth="1"/>
    <col min="15876" max="15876" width="49" style="133" customWidth="1"/>
    <col min="15877" max="15877" width="37.5703125" style="133" customWidth="1"/>
    <col min="15878" max="15878" width="53" style="133" bestFit="1" customWidth="1"/>
    <col min="15879" max="15879" width="31.5703125" style="133" customWidth="1"/>
    <col min="15880" max="15880" width="59.7109375" style="133" customWidth="1"/>
    <col min="15881" max="15881" width="32.42578125" style="133" customWidth="1"/>
    <col min="15882" max="15882" width="50.140625" style="133" customWidth="1"/>
    <col min="15883" max="15883" width="40.5703125" style="133" customWidth="1"/>
    <col min="15884" max="15884" width="46.140625" style="133" customWidth="1"/>
    <col min="15885" max="15885" width="31.140625" style="133" customWidth="1"/>
    <col min="15886" max="16128" width="12.42578125" style="133"/>
    <col min="16129" max="16129" width="169.7109375" style="133" customWidth="1"/>
    <col min="16130" max="16130" width="58" style="133" customWidth="1"/>
    <col min="16131" max="16131" width="34.28515625" style="133" customWidth="1"/>
    <col min="16132" max="16132" width="49" style="133" customWidth="1"/>
    <col min="16133" max="16133" width="37.5703125" style="133" customWidth="1"/>
    <col min="16134" max="16134" width="53" style="133" bestFit="1" customWidth="1"/>
    <col min="16135" max="16135" width="31.5703125" style="133" customWidth="1"/>
    <col min="16136" max="16136" width="59.7109375" style="133" customWidth="1"/>
    <col min="16137" max="16137" width="32.42578125" style="133" customWidth="1"/>
    <col min="16138" max="16138" width="50.140625" style="133" customWidth="1"/>
    <col min="16139" max="16139" width="40.5703125" style="133" customWidth="1"/>
    <col min="16140" max="16140" width="46.140625" style="133" customWidth="1"/>
    <col min="16141" max="16141" width="31.140625" style="133" customWidth="1"/>
    <col min="16142" max="16384" width="12.42578125" style="133"/>
  </cols>
  <sheetData>
    <row r="1" spans="1:17" s="11" customFormat="1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135</v>
      </c>
      <c r="L1" s="9"/>
      <c r="M1" s="8"/>
      <c r="N1" s="10"/>
      <c r="O1" s="10"/>
      <c r="P1" s="10"/>
      <c r="Q1" s="10"/>
    </row>
    <row r="2" spans="1:17" s="11" customFormat="1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s="11" customFormat="1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s="11" customFormat="1" ht="19.5" customHeight="1" thickTop="1">
      <c r="A4" s="17"/>
      <c r="B4" s="18"/>
      <c r="C4" s="19"/>
      <c r="D4" s="18"/>
      <c r="E4" s="19"/>
      <c r="F4" s="18"/>
      <c r="G4" s="20"/>
      <c r="H4" s="18" t="s">
        <v>4</v>
      </c>
      <c r="I4" s="19"/>
      <c r="J4" s="18"/>
      <c r="K4" s="19"/>
      <c r="L4" s="18"/>
      <c r="M4" s="20"/>
    </row>
    <row r="5" spans="1:17" s="11" customFormat="1" ht="19.5" customHeight="1">
      <c r="A5" s="21"/>
      <c r="B5" s="5"/>
      <c r="C5" s="22"/>
      <c r="D5" s="5"/>
      <c r="E5" s="22"/>
      <c r="F5" s="5"/>
      <c r="G5" s="23"/>
      <c r="H5" s="5"/>
      <c r="I5" s="22"/>
      <c r="J5" s="5"/>
      <c r="K5" s="22"/>
      <c r="L5" s="5"/>
      <c r="M5" s="23"/>
    </row>
    <row r="6" spans="1:17" s="11" customFormat="1" ht="45">
      <c r="A6" s="24"/>
      <c r="B6" s="25" t="s">
        <v>148</v>
      </c>
      <c r="C6" s="26"/>
      <c r="D6" s="27"/>
      <c r="E6" s="26"/>
      <c r="F6" s="27"/>
      <c r="G6" s="28"/>
      <c r="H6" s="25" t="s">
        <v>5</v>
      </c>
      <c r="I6" s="26"/>
      <c r="J6" s="27"/>
      <c r="K6" s="26"/>
      <c r="L6" s="27"/>
      <c r="M6" s="29" t="s">
        <v>4</v>
      </c>
    </row>
    <row r="7" spans="1:17" s="11" customFormat="1" ht="18.75" customHeight="1">
      <c r="A7" s="21" t="s">
        <v>4</v>
      </c>
      <c r="B7" s="5" t="s">
        <v>4</v>
      </c>
      <c r="C7" s="22"/>
      <c r="D7" s="5" t="s">
        <v>4</v>
      </c>
      <c r="E7" s="22"/>
      <c r="F7" s="5" t="s">
        <v>4</v>
      </c>
      <c r="G7" s="23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 s="11" customFormat="1" ht="18.75" customHeight="1">
      <c r="A8" s="21" t="s">
        <v>4</v>
      </c>
      <c r="B8" s="5" t="s">
        <v>4</v>
      </c>
      <c r="C8" s="22"/>
      <c r="D8" s="5" t="s">
        <v>4</v>
      </c>
      <c r="E8" s="22"/>
      <c r="F8" s="5" t="s">
        <v>4</v>
      </c>
      <c r="G8" s="23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s="11" customFormat="1" ht="45">
      <c r="A9" s="30" t="s">
        <v>4</v>
      </c>
      <c r="B9" s="570" t="s">
        <v>4</v>
      </c>
      <c r="C9" s="571" t="s">
        <v>6</v>
      </c>
      <c r="D9" s="572" t="s">
        <v>4</v>
      </c>
      <c r="E9" s="571" t="s">
        <v>6</v>
      </c>
      <c r="F9" s="572" t="s">
        <v>4</v>
      </c>
      <c r="G9" s="573" t="s">
        <v>6</v>
      </c>
      <c r="H9" s="570" t="s">
        <v>4</v>
      </c>
      <c r="I9" s="571" t="s">
        <v>6</v>
      </c>
      <c r="J9" s="572" t="s">
        <v>4</v>
      </c>
      <c r="K9" s="571" t="s">
        <v>6</v>
      </c>
      <c r="L9" s="572" t="s">
        <v>4</v>
      </c>
      <c r="M9" s="573" t="s">
        <v>6</v>
      </c>
      <c r="N9" s="35"/>
    </row>
    <row r="10" spans="1:17" s="11" customFormat="1" ht="45">
      <c r="A10" s="36" t="s">
        <v>7</v>
      </c>
      <c r="B10" s="37" t="s">
        <v>8</v>
      </c>
      <c r="C10" s="38" t="s">
        <v>9</v>
      </c>
      <c r="D10" s="39" t="s">
        <v>10</v>
      </c>
      <c r="E10" s="38" t="s">
        <v>9</v>
      </c>
      <c r="F10" s="39" t="s">
        <v>9</v>
      </c>
      <c r="G10" s="40" t="s">
        <v>9</v>
      </c>
      <c r="H10" s="37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35"/>
    </row>
    <row r="11" spans="1:17" s="11" customFormat="1" ht="44.25">
      <c r="A11" s="574" t="s">
        <v>11</v>
      </c>
      <c r="B11" s="575" t="s">
        <v>4</v>
      </c>
      <c r="C11" s="576"/>
      <c r="D11" s="577" t="s">
        <v>4</v>
      </c>
      <c r="E11" s="576"/>
      <c r="F11" s="577" t="s">
        <v>4</v>
      </c>
      <c r="G11" s="578"/>
      <c r="H11" s="575" t="s">
        <v>4</v>
      </c>
      <c r="I11" s="576"/>
      <c r="J11" s="577" t="s">
        <v>4</v>
      </c>
      <c r="K11" s="576"/>
      <c r="L11" s="577" t="s">
        <v>4</v>
      </c>
      <c r="M11" s="578" t="s">
        <v>11</v>
      </c>
      <c r="N11" s="35"/>
    </row>
    <row r="12" spans="1:17" s="11" customFormat="1" ht="45">
      <c r="A12" s="24" t="s">
        <v>12</v>
      </c>
      <c r="B12" s="46" t="s">
        <v>4</v>
      </c>
      <c r="C12" s="47" t="s">
        <v>4</v>
      </c>
      <c r="D12" s="48"/>
      <c r="E12" s="49"/>
      <c r="F12" s="48"/>
      <c r="G12" s="50"/>
      <c r="H12" s="46"/>
      <c r="I12" s="49"/>
      <c r="J12" s="48"/>
      <c r="K12" s="49"/>
      <c r="L12" s="48"/>
      <c r="M12" s="50"/>
      <c r="N12" s="35"/>
    </row>
    <row r="13" spans="1:17" s="10" customFormat="1" ht="44.25">
      <c r="A13" s="51" t="s">
        <v>13</v>
      </c>
      <c r="B13" s="9">
        <v>11925105</v>
      </c>
      <c r="C13" s="52">
        <v>1</v>
      </c>
      <c r="D13" s="53">
        <v>0</v>
      </c>
      <c r="E13" s="54">
        <v>0</v>
      </c>
      <c r="F13" s="55">
        <v>11925105</v>
      </c>
      <c r="G13" s="56">
        <v>0.21177611144940728</v>
      </c>
      <c r="H13" s="9">
        <v>13331233</v>
      </c>
      <c r="I13" s="52">
        <v>1</v>
      </c>
      <c r="J13" s="53">
        <v>0</v>
      </c>
      <c r="K13" s="54">
        <v>0</v>
      </c>
      <c r="L13" s="55">
        <v>13331233</v>
      </c>
      <c r="M13" s="56">
        <v>0.22173758458390025</v>
      </c>
      <c r="N13" s="57"/>
    </row>
    <row r="14" spans="1:17" s="11" customFormat="1" ht="44.25">
      <c r="A14" s="21" t="s">
        <v>14</v>
      </c>
      <c r="B14" s="5">
        <v>0</v>
      </c>
      <c r="C14" s="563">
        <v>0</v>
      </c>
      <c r="D14" s="59">
        <v>0</v>
      </c>
      <c r="E14" s="579">
        <v>0</v>
      </c>
      <c r="F14" s="61">
        <v>0</v>
      </c>
      <c r="G14" s="581">
        <v>0</v>
      </c>
      <c r="H14" s="5">
        <v>0</v>
      </c>
      <c r="I14" s="563">
        <v>0</v>
      </c>
      <c r="J14" s="59">
        <v>0</v>
      </c>
      <c r="K14" s="579">
        <v>0</v>
      </c>
      <c r="L14" s="580">
        <v>0</v>
      </c>
      <c r="M14" s="581">
        <v>0</v>
      </c>
      <c r="N14" s="35"/>
    </row>
    <row r="15" spans="1:17" s="11" customFormat="1" ht="44.25">
      <c r="A15" s="574" t="s">
        <v>15</v>
      </c>
      <c r="B15" s="582">
        <v>93787</v>
      </c>
      <c r="C15" s="632">
        <v>1</v>
      </c>
      <c r="D15" s="587">
        <v>0</v>
      </c>
      <c r="E15" s="584">
        <v>0</v>
      </c>
      <c r="F15" s="48">
        <v>93787</v>
      </c>
      <c r="G15" s="585">
        <v>1</v>
      </c>
      <c r="H15" s="582">
        <v>94872</v>
      </c>
      <c r="I15" s="583">
        <v>1</v>
      </c>
      <c r="J15" s="575">
        <v>0</v>
      </c>
      <c r="K15" s="584">
        <v>0</v>
      </c>
      <c r="L15" s="48">
        <v>94872</v>
      </c>
      <c r="M15" s="585">
        <v>1.5780001838272412E-3</v>
      </c>
      <c r="N15" s="35"/>
    </row>
    <row r="16" spans="1:17" s="11" customFormat="1" ht="44.25">
      <c r="A16" s="68" t="s">
        <v>16</v>
      </c>
      <c r="B16" s="5">
        <v>0</v>
      </c>
      <c r="C16" s="52">
        <v>0</v>
      </c>
      <c r="D16" s="59">
        <v>0</v>
      </c>
      <c r="E16" s="54">
        <v>0</v>
      </c>
      <c r="F16" s="69">
        <v>0</v>
      </c>
      <c r="G16" s="56">
        <v>0</v>
      </c>
      <c r="H16" s="5">
        <v>0</v>
      </c>
      <c r="I16" s="52">
        <v>0</v>
      </c>
      <c r="J16" s="59">
        <v>0</v>
      </c>
      <c r="K16" s="54">
        <v>0</v>
      </c>
      <c r="L16" s="69">
        <v>0</v>
      </c>
      <c r="M16" s="56">
        <v>0</v>
      </c>
      <c r="N16" s="35"/>
    </row>
    <row r="17" spans="1:14" s="11" customFormat="1" ht="44.25">
      <c r="A17" s="586" t="s">
        <v>17</v>
      </c>
      <c r="B17" s="575">
        <v>93787</v>
      </c>
      <c r="C17" s="563">
        <v>1</v>
      </c>
      <c r="D17" s="587">
        <v>0</v>
      </c>
      <c r="E17" s="579">
        <v>0</v>
      </c>
      <c r="F17" s="577">
        <v>93787</v>
      </c>
      <c r="G17" s="581">
        <v>1.6655489544541169E-3</v>
      </c>
      <c r="H17" s="575">
        <v>94872</v>
      </c>
      <c r="I17" s="563">
        <v>1</v>
      </c>
      <c r="J17" s="587">
        <v>0</v>
      </c>
      <c r="K17" s="579">
        <v>0</v>
      </c>
      <c r="L17" s="577">
        <v>94872</v>
      </c>
      <c r="M17" s="581">
        <v>1.5780001838272412E-3</v>
      </c>
      <c r="N17" s="35"/>
    </row>
    <row r="18" spans="1:14" s="11" customFormat="1" ht="44.25">
      <c r="A18" s="586" t="s">
        <v>18</v>
      </c>
      <c r="B18" s="575">
        <v>0</v>
      </c>
      <c r="C18" s="563">
        <v>0</v>
      </c>
      <c r="D18" s="587">
        <v>0</v>
      </c>
      <c r="E18" s="579">
        <v>0</v>
      </c>
      <c r="F18" s="577">
        <v>0</v>
      </c>
      <c r="G18" s="581">
        <v>0</v>
      </c>
      <c r="H18" s="575">
        <v>0</v>
      </c>
      <c r="I18" s="563">
        <v>0</v>
      </c>
      <c r="J18" s="587">
        <v>0</v>
      </c>
      <c r="K18" s="579">
        <v>0</v>
      </c>
      <c r="L18" s="577">
        <v>0</v>
      </c>
      <c r="M18" s="581">
        <v>0</v>
      </c>
      <c r="N18" s="35"/>
    </row>
    <row r="19" spans="1:14" s="11" customFormat="1" ht="44.25">
      <c r="A19" s="586" t="s">
        <v>19</v>
      </c>
      <c r="B19" s="575">
        <v>0</v>
      </c>
      <c r="C19" s="563">
        <v>0</v>
      </c>
      <c r="D19" s="587">
        <v>0</v>
      </c>
      <c r="E19" s="579">
        <v>0</v>
      </c>
      <c r="F19" s="577">
        <v>0</v>
      </c>
      <c r="G19" s="581">
        <v>0</v>
      </c>
      <c r="H19" s="575">
        <v>0</v>
      </c>
      <c r="I19" s="563">
        <v>0</v>
      </c>
      <c r="J19" s="587">
        <v>0</v>
      </c>
      <c r="K19" s="579">
        <v>0</v>
      </c>
      <c r="L19" s="577">
        <v>0</v>
      </c>
      <c r="M19" s="581">
        <v>0</v>
      </c>
      <c r="N19" s="35"/>
    </row>
    <row r="20" spans="1:14" s="11" customFormat="1" ht="44.25">
      <c r="A20" s="586" t="s">
        <v>20</v>
      </c>
      <c r="B20" s="575">
        <v>0</v>
      </c>
      <c r="C20" s="563">
        <v>0</v>
      </c>
      <c r="D20" s="587">
        <v>0</v>
      </c>
      <c r="E20" s="579">
        <v>0</v>
      </c>
      <c r="F20" s="577">
        <v>0</v>
      </c>
      <c r="G20" s="581">
        <v>0</v>
      </c>
      <c r="H20" s="575">
        <v>0</v>
      </c>
      <c r="I20" s="563">
        <v>0</v>
      </c>
      <c r="J20" s="587">
        <v>0</v>
      </c>
      <c r="K20" s="579">
        <v>0</v>
      </c>
      <c r="L20" s="577">
        <v>0</v>
      </c>
      <c r="M20" s="581">
        <v>0</v>
      </c>
      <c r="N20" s="35"/>
    </row>
    <row r="21" spans="1:14" s="11" customFormat="1" ht="44.25">
      <c r="A21" s="586" t="s">
        <v>21</v>
      </c>
      <c r="B21" s="575">
        <v>0</v>
      </c>
      <c r="C21" s="563">
        <v>0</v>
      </c>
      <c r="D21" s="587">
        <v>0</v>
      </c>
      <c r="E21" s="579">
        <v>0</v>
      </c>
      <c r="F21" s="577">
        <v>0</v>
      </c>
      <c r="G21" s="581">
        <v>0</v>
      </c>
      <c r="H21" s="575">
        <v>0</v>
      </c>
      <c r="I21" s="563">
        <v>0</v>
      </c>
      <c r="J21" s="587">
        <v>0</v>
      </c>
      <c r="K21" s="579">
        <v>0</v>
      </c>
      <c r="L21" s="577">
        <v>0</v>
      </c>
      <c r="M21" s="581">
        <v>0</v>
      </c>
      <c r="N21" s="35"/>
    </row>
    <row r="22" spans="1:14" s="11" customFormat="1" ht="44.25">
      <c r="A22" s="586" t="s">
        <v>22</v>
      </c>
      <c r="B22" s="575">
        <v>0</v>
      </c>
      <c r="C22" s="563">
        <v>0</v>
      </c>
      <c r="D22" s="587">
        <v>0</v>
      </c>
      <c r="E22" s="579">
        <v>0</v>
      </c>
      <c r="F22" s="577">
        <v>0</v>
      </c>
      <c r="G22" s="581">
        <v>0</v>
      </c>
      <c r="H22" s="575">
        <v>0</v>
      </c>
      <c r="I22" s="563">
        <v>0</v>
      </c>
      <c r="J22" s="587">
        <v>0</v>
      </c>
      <c r="K22" s="579">
        <v>0</v>
      </c>
      <c r="L22" s="577">
        <v>0</v>
      </c>
      <c r="M22" s="581">
        <v>0</v>
      </c>
      <c r="N22" s="35"/>
    </row>
    <row r="23" spans="1:14" s="11" customFormat="1" ht="44.25">
      <c r="A23" s="586" t="s">
        <v>23</v>
      </c>
      <c r="B23" s="575">
        <v>0</v>
      </c>
      <c r="C23" s="563">
        <v>0</v>
      </c>
      <c r="D23" s="587">
        <v>0</v>
      </c>
      <c r="E23" s="579">
        <v>0</v>
      </c>
      <c r="F23" s="577">
        <v>0</v>
      </c>
      <c r="G23" s="581">
        <v>0</v>
      </c>
      <c r="H23" s="575">
        <v>0</v>
      </c>
      <c r="I23" s="563">
        <v>0</v>
      </c>
      <c r="J23" s="587">
        <v>0</v>
      </c>
      <c r="K23" s="579">
        <v>0</v>
      </c>
      <c r="L23" s="577">
        <v>0</v>
      </c>
      <c r="M23" s="581">
        <v>0</v>
      </c>
      <c r="N23" s="35"/>
    </row>
    <row r="24" spans="1:14" s="11" customFormat="1" ht="44.25">
      <c r="A24" s="586" t="s">
        <v>24</v>
      </c>
      <c r="B24" s="575">
        <v>0</v>
      </c>
      <c r="C24" s="563">
        <v>0</v>
      </c>
      <c r="D24" s="587">
        <v>0</v>
      </c>
      <c r="E24" s="579">
        <v>0</v>
      </c>
      <c r="F24" s="577">
        <v>0</v>
      </c>
      <c r="G24" s="581">
        <v>0</v>
      </c>
      <c r="H24" s="575">
        <v>0</v>
      </c>
      <c r="I24" s="563">
        <v>0</v>
      </c>
      <c r="J24" s="587">
        <v>0</v>
      </c>
      <c r="K24" s="579">
        <v>0</v>
      </c>
      <c r="L24" s="577">
        <v>0</v>
      </c>
      <c r="M24" s="581">
        <v>0</v>
      </c>
      <c r="N24" s="35"/>
    </row>
    <row r="25" spans="1:14" s="11" customFormat="1" ht="44.25">
      <c r="A25" s="586" t="s">
        <v>25</v>
      </c>
      <c r="B25" s="575">
        <v>0</v>
      </c>
      <c r="C25" s="563">
        <v>0</v>
      </c>
      <c r="D25" s="587">
        <v>0</v>
      </c>
      <c r="E25" s="579">
        <v>0</v>
      </c>
      <c r="F25" s="577">
        <v>0</v>
      </c>
      <c r="G25" s="581">
        <v>0</v>
      </c>
      <c r="H25" s="575">
        <v>0</v>
      </c>
      <c r="I25" s="563">
        <v>0</v>
      </c>
      <c r="J25" s="587">
        <v>0</v>
      </c>
      <c r="K25" s="579">
        <v>0</v>
      </c>
      <c r="L25" s="577">
        <v>0</v>
      </c>
      <c r="M25" s="581">
        <v>0</v>
      </c>
      <c r="N25" s="35"/>
    </row>
    <row r="26" spans="1:14" s="11" customFormat="1" ht="44.25">
      <c r="A26" s="586" t="s">
        <v>26</v>
      </c>
      <c r="B26" s="575">
        <v>0</v>
      </c>
      <c r="C26" s="563">
        <v>0</v>
      </c>
      <c r="D26" s="587">
        <v>0</v>
      </c>
      <c r="E26" s="579">
        <v>0</v>
      </c>
      <c r="F26" s="577">
        <v>0</v>
      </c>
      <c r="G26" s="581">
        <v>0</v>
      </c>
      <c r="H26" s="575">
        <v>0</v>
      </c>
      <c r="I26" s="563">
        <v>0</v>
      </c>
      <c r="J26" s="587">
        <v>0</v>
      </c>
      <c r="K26" s="579">
        <v>0</v>
      </c>
      <c r="L26" s="577">
        <v>0</v>
      </c>
      <c r="M26" s="581">
        <v>0</v>
      </c>
      <c r="N26" s="35"/>
    </row>
    <row r="27" spans="1:14" s="11" customFormat="1" ht="44.25">
      <c r="A27" s="586" t="s">
        <v>27</v>
      </c>
      <c r="B27" s="575">
        <v>0</v>
      </c>
      <c r="C27" s="563">
        <v>0</v>
      </c>
      <c r="D27" s="587">
        <v>0</v>
      </c>
      <c r="E27" s="579">
        <v>0</v>
      </c>
      <c r="F27" s="577">
        <v>0</v>
      </c>
      <c r="G27" s="581">
        <v>0</v>
      </c>
      <c r="H27" s="575">
        <v>0</v>
      </c>
      <c r="I27" s="563">
        <v>0</v>
      </c>
      <c r="J27" s="587">
        <v>0</v>
      </c>
      <c r="K27" s="579">
        <v>0</v>
      </c>
      <c r="L27" s="577">
        <v>0</v>
      </c>
      <c r="M27" s="581">
        <v>0</v>
      </c>
      <c r="N27" s="35"/>
    </row>
    <row r="28" spans="1:14" s="11" customFormat="1" ht="44.25">
      <c r="A28" s="588" t="s">
        <v>28</v>
      </c>
      <c r="B28" s="575">
        <v>0</v>
      </c>
      <c r="C28" s="563">
        <v>0</v>
      </c>
      <c r="D28" s="587">
        <v>0</v>
      </c>
      <c r="E28" s="579">
        <v>0</v>
      </c>
      <c r="F28" s="577">
        <v>0</v>
      </c>
      <c r="G28" s="581">
        <v>0</v>
      </c>
      <c r="H28" s="575">
        <v>0</v>
      </c>
      <c r="I28" s="563">
        <v>0</v>
      </c>
      <c r="J28" s="587">
        <v>0</v>
      </c>
      <c r="K28" s="579">
        <v>0</v>
      </c>
      <c r="L28" s="577">
        <v>0</v>
      </c>
      <c r="M28" s="581">
        <v>0</v>
      </c>
      <c r="N28" s="35"/>
    </row>
    <row r="29" spans="1:14" s="11" customFormat="1" ht="44.25">
      <c r="A29" s="588" t="s">
        <v>29</v>
      </c>
      <c r="B29" s="575">
        <v>0</v>
      </c>
      <c r="C29" s="563">
        <v>0</v>
      </c>
      <c r="D29" s="587">
        <v>0</v>
      </c>
      <c r="E29" s="579">
        <v>0</v>
      </c>
      <c r="F29" s="577">
        <v>0</v>
      </c>
      <c r="G29" s="581">
        <v>0</v>
      </c>
      <c r="H29" s="575">
        <v>0</v>
      </c>
      <c r="I29" s="563">
        <v>0</v>
      </c>
      <c r="J29" s="587">
        <v>0</v>
      </c>
      <c r="K29" s="579">
        <v>0</v>
      </c>
      <c r="L29" s="577">
        <v>0</v>
      </c>
      <c r="M29" s="581">
        <v>0</v>
      </c>
      <c r="N29" s="35"/>
    </row>
    <row r="30" spans="1:14" s="11" customFormat="1" ht="44.25">
      <c r="A30" s="588" t="s">
        <v>30</v>
      </c>
      <c r="B30" s="575">
        <v>0</v>
      </c>
      <c r="C30" s="563">
        <v>0</v>
      </c>
      <c r="D30" s="587">
        <v>0</v>
      </c>
      <c r="E30" s="579">
        <v>0</v>
      </c>
      <c r="F30" s="577">
        <v>0</v>
      </c>
      <c r="G30" s="581">
        <v>0</v>
      </c>
      <c r="H30" s="575">
        <v>0</v>
      </c>
      <c r="I30" s="563">
        <v>0</v>
      </c>
      <c r="J30" s="587">
        <v>0</v>
      </c>
      <c r="K30" s="579">
        <v>0</v>
      </c>
      <c r="L30" s="577">
        <v>0</v>
      </c>
      <c r="M30" s="581">
        <v>0</v>
      </c>
      <c r="N30" s="35"/>
    </row>
    <row r="31" spans="1:14" s="11" customFormat="1" ht="44.25">
      <c r="A31" s="588" t="s">
        <v>31</v>
      </c>
      <c r="B31" s="575">
        <v>0</v>
      </c>
      <c r="C31" s="563">
        <v>0</v>
      </c>
      <c r="D31" s="587">
        <v>0</v>
      </c>
      <c r="E31" s="579">
        <v>0</v>
      </c>
      <c r="F31" s="577">
        <v>0</v>
      </c>
      <c r="G31" s="581">
        <v>0</v>
      </c>
      <c r="H31" s="575">
        <v>0</v>
      </c>
      <c r="I31" s="563">
        <v>0</v>
      </c>
      <c r="J31" s="587">
        <v>0</v>
      </c>
      <c r="K31" s="579">
        <v>0</v>
      </c>
      <c r="L31" s="577">
        <v>0</v>
      </c>
      <c r="M31" s="581">
        <v>0</v>
      </c>
      <c r="N31" s="35"/>
    </row>
    <row r="32" spans="1:14" s="11" customFormat="1" ht="44.25">
      <c r="A32" s="588" t="s">
        <v>32</v>
      </c>
      <c r="B32" s="575">
        <v>0</v>
      </c>
      <c r="C32" s="563">
        <v>0</v>
      </c>
      <c r="D32" s="587">
        <v>0</v>
      </c>
      <c r="E32" s="579">
        <v>0</v>
      </c>
      <c r="F32" s="577">
        <v>0</v>
      </c>
      <c r="G32" s="581">
        <v>0</v>
      </c>
      <c r="H32" s="575">
        <v>0</v>
      </c>
      <c r="I32" s="563">
        <v>0</v>
      </c>
      <c r="J32" s="587">
        <v>0</v>
      </c>
      <c r="K32" s="579">
        <v>0</v>
      </c>
      <c r="L32" s="577">
        <v>0</v>
      </c>
      <c r="M32" s="581">
        <v>0</v>
      </c>
      <c r="N32" s="35"/>
    </row>
    <row r="33" spans="1:14" s="11" customFormat="1" ht="44.25">
      <c r="A33" s="588" t="s">
        <v>33</v>
      </c>
      <c r="B33" s="575">
        <v>0</v>
      </c>
      <c r="C33" s="563">
        <v>0</v>
      </c>
      <c r="D33" s="587">
        <v>0</v>
      </c>
      <c r="E33" s="579">
        <v>0</v>
      </c>
      <c r="F33" s="577">
        <v>0</v>
      </c>
      <c r="G33" s="581">
        <v>0</v>
      </c>
      <c r="H33" s="575">
        <v>0</v>
      </c>
      <c r="I33" s="563">
        <v>0</v>
      </c>
      <c r="J33" s="587">
        <v>0</v>
      </c>
      <c r="K33" s="579">
        <v>0</v>
      </c>
      <c r="L33" s="577">
        <v>0</v>
      </c>
      <c r="M33" s="581">
        <v>0</v>
      </c>
      <c r="N33" s="35"/>
    </row>
    <row r="34" spans="1:14" s="11" customFormat="1" ht="45">
      <c r="A34" s="589" t="s">
        <v>34</v>
      </c>
      <c r="B34" s="590"/>
      <c r="C34" s="591" t="s">
        <v>4</v>
      </c>
      <c r="D34" s="587"/>
      <c r="E34" s="592" t="s">
        <v>4</v>
      </c>
      <c r="F34" s="577"/>
      <c r="G34" s="593" t="s">
        <v>4</v>
      </c>
      <c r="H34" s="590" t="s">
        <v>4</v>
      </c>
      <c r="I34" s="591" t="s">
        <v>4</v>
      </c>
      <c r="J34" s="587"/>
      <c r="K34" s="592" t="s">
        <v>4</v>
      </c>
      <c r="L34" s="577"/>
      <c r="M34" s="593" t="s">
        <v>4</v>
      </c>
      <c r="N34" s="35"/>
    </row>
    <row r="35" spans="1:14" s="11" customFormat="1" ht="44.25">
      <c r="A35" s="68" t="s">
        <v>35</v>
      </c>
      <c r="B35" s="575">
        <v>0</v>
      </c>
      <c r="C35" s="563">
        <v>0</v>
      </c>
      <c r="D35" s="587">
        <v>0</v>
      </c>
      <c r="E35" s="579">
        <v>0</v>
      </c>
      <c r="F35" s="577">
        <v>0</v>
      </c>
      <c r="G35" s="581">
        <v>0</v>
      </c>
      <c r="H35" s="575">
        <v>0</v>
      </c>
      <c r="I35" s="563">
        <v>0</v>
      </c>
      <c r="J35" s="587">
        <v>0</v>
      </c>
      <c r="K35" s="579">
        <v>0</v>
      </c>
      <c r="L35" s="577">
        <v>0</v>
      </c>
      <c r="M35" s="581">
        <v>0</v>
      </c>
      <c r="N35" s="35"/>
    </row>
    <row r="36" spans="1:14" s="11" customFormat="1" ht="45">
      <c r="A36" s="589" t="s">
        <v>36</v>
      </c>
      <c r="B36" s="590"/>
      <c r="C36" s="591" t="s">
        <v>4</v>
      </c>
      <c r="D36" s="587"/>
      <c r="E36" s="592" t="s">
        <v>4</v>
      </c>
      <c r="F36" s="577"/>
      <c r="G36" s="593" t="s">
        <v>4</v>
      </c>
      <c r="H36" s="590"/>
      <c r="I36" s="591" t="s">
        <v>4</v>
      </c>
      <c r="J36" s="587"/>
      <c r="K36" s="592" t="s">
        <v>4</v>
      </c>
      <c r="L36" s="577"/>
      <c r="M36" s="593" t="s">
        <v>4</v>
      </c>
      <c r="N36" s="35"/>
    </row>
    <row r="37" spans="1:14" s="11" customFormat="1" ht="44.25">
      <c r="A37" s="586" t="s">
        <v>35</v>
      </c>
      <c r="B37" s="594">
        <v>0</v>
      </c>
      <c r="C37" s="563">
        <v>0</v>
      </c>
      <c r="D37" s="595">
        <v>0</v>
      </c>
      <c r="E37" s="579">
        <v>0</v>
      </c>
      <c r="F37" s="596">
        <v>0</v>
      </c>
      <c r="G37" s="581">
        <v>0</v>
      </c>
      <c r="H37" s="594">
        <v>0</v>
      </c>
      <c r="I37" s="563">
        <v>0</v>
      </c>
      <c r="J37" s="595">
        <v>0</v>
      </c>
      <c r="K37" s="579">
        <v>0</v>
      </c>
      <c r="L37" s="596">
        <v>0</v>
      </c>
      <c r="M37" s="581">
        <v>0</v>
      </c>
      <c r="N37" s="35"/>
    </row>
    <row r="38" spans="1:14" s="11" customFormat="1" ht="44.25">
      <c r="A38" s="586" t="s">
        <v>76</v>
      </c>
      <c r="B38" s="594"/>
      <c r="C38" s="563" t="s">
        <v>11</v>
      </c>
      <c r="D38" s="595"/>
      <c r="E38" s="579" t="s">
        <v>11</v>
      </c>
      <c r="F38" s="577">
        <v>0</v>
      </c>
      <c r="G38" s="581">
        <v>0</v>
      </c>
      <c r="H38" s="594"/>
      <c r="I38" s="563" t="s">
        <v>11</v>
      </c>
      <c r="J38" s="595"/>
      <c r="K38" s="579" t="s">
        <v>11</v>
      </c>
      <c r="L38" s="577">
        <v>0</v>
      </c>
      <c r="M38" s="581">
        <v>0</v>
      </c>
      <c r="N38" s="35"/>
    </row>
    <row r="39" spans="1:14" s="85" customFormat="1" ht="45">
      <c r="A39" s="589" t="s">
        <v>37</v>
      </c>
      <c r="B39" s="597">
        <v>12018892</v>
      </c>
      <c r="C39" s="599">
        <v>1</v>
      </c>
      <c r="D39" s="597">
        <v>0</v>
      </c>
      <c r="E39" s="599">
        <v>0</v>
      </c>
      <c r="F39" s="597">
        <v>12018892</v>
      </c>
      <c r="G39" s="598">
        <v>0.21344166040386139</v>
      </c>
      <c r="H39" s="597">
        <v>13426105</v>
      </c>
      <c r="I39" s="599">
        <v>1</v>
      </c>
      <c r="J39" s="597">
        <v>0</v>
      </c>
      <c r="K39" s="599">
        <v>0</v>
      </c>
      <c r="L39" s="597">
        <v>13426105</v>
      </c>
      <c r="M39" s="598">
        <v>0.2233155847677275</v>
      </c>
      <c r="N39" s="84"/>
    </row>
    <row r="40" spans="1:14" s="11" customFormat="1" ht="45">
      <c r="A40" s="600" t="s">
        <v>38</v>
      </c>
      <c r="B40" s="582"/>
      <c r="C40" s="591" t="s">
        <v>4</v>
      </c>
      <c r="D40" s="587"/>
      <c r="E40" s="592" t="s">
        <v>4</v>
      </c>
      <c r="F40" s="577"/>
      <c r="G40" s="593" t="s">
        <v>4</v>
      </c>
      <c r="H40" s="582"/>
      <c r="I40" s="591" t="s">
        <v>4</v>
      </c>
      <c r="J40" s="587"/>
      <c r="K40" s="592" t="s">
        <v>4</v>
      </c>
      <c r="L40" s="577"/>
      <c r="M40" s="593" t="s">
        <v>4</v>
      </c>
      <c r="N40" s="35"/>
    </row>
    <row r="41" spans="1:14" s="11" customFormat="1" ht="44.25">
      <c r="A41" s="21" t="s">
        <v>39</v>
      </c>
      <c r="B41" s="46">
        <v>0</v>
      </c>
      <c r="C41" s="52">
        <v>0</v>
      </c>
      <c r="D41" s="87">
        <v>0</v>
      </c>
      <c r="E41" s="54">
        <v>0</v>
      </c>
      <c r="F41" s="48">
        <v>0</v>
      </c>
      <c r="G41" s="56">
        <v>0</v>
      </c>
      <c r="H41" s="46">
        <v>0</v>
      </c>
      <c r="I41" s="52">
        <v>0</v>
      </c>
      <c r="J41" s="87">
        <v>0</v>
      </c>
      <c r="K41" s="54">
        <v>0</v>
      </c>
      <c r="L41" s="48">
        <v>0</v>
      </c>
      <c r="M41" s="56">
        <v>0</v>
      </c>
      <c r="N41" s="35"/>
    </row>
    <row r="42" spans="1:14" s="11" customFormat="1" ht="44.25">
      <c r="A42" s="601" t="s">
        <v>40</v>
      </c>
      <c r="B42" s="575">
        <v>0</v>
      </c>
      <c r="C42" s="563">
        <v>0</v>
      </c>
      <c r="D42" s="587">
        <v>0</v>
      </c>
      <c r="E42" s="579">
        <v>0</v>
      </c>
      <c r="F42" s="577">
        <v>0</v>
      </c>
      <c r="G42" s="581">
        <v>0</v>
      </c>
      <c r="H42" s="575">
        <v>0</v>
      </c>
      <c r="I42" s="563">
        <v>0</v>
      </c>
      <c r="J42" s="587">
        <v>0</v>
      </c>
      <c r="K42" s="579">
        <v>0</v>
      </c>
      <c r="L42" s="577">
        <v>0</v>
      </c>
      <c r="M42" s="581">
        <v>0</v>
      </c>
      <c r="N42" s="35"/>
    </row>
    <row r="43" spans="1:14" s="11" customFormat="1" ht="44.25">
      <c r="A43" s="89" t="s">
        <v>41</v>
      </c>
      <c r="B43" s="575">
        <v>0</v>
      </c>
      <c r="C43" s="563">
        <v>0</v>
      </c>
      <c r="D43" s="587">
        <v>0</v>
      </c>
      <c r="E43" s="579">
        <v>0</v>
      </c>
      <c r="F43" s="596">
        <v>0</v>
      </c>
      <c r="G43" s="581">
        <v>0</v>
      </c>
      <c r="H43" s="575">
        <v>0</v>
      </c>
      <c r="I43" s="563">
        <v>0</v>
      </c>
      <c r="J43" s="587">
        <v>0</v>
      </c>
      <c r="K43" s="579">
        <v>0</v>
      </c>
      <c r="L43" s="596">
        <v>0</v>
      </c>
      <c r="M43" s="581">
        <v>0</v>
      </c>
      <c r="N43" s="35"/>
    </row>
    <row r="44" spans="1:14" s="11" customFormat="1" ht="44.25">
      <c r="A44" s="574" t="s">
        <v>42</v>
      </c>
      <c r="B44" s="575">
        <v>0</v>
      </c>
      <c r="C44" s="563">
        <v>0</v>
      </c>
      <c r="D44" s="587">
        <v>0</v>
      </c>
      <c r="E44" s="579">
        <v>0</v>
      </c>
      <c r="F44" s="596">
        <v>0</v>
      </c>
      <c r="G44" s="581">
        <v>0</v>
      </c>
      <c r="H44" s="575">
        <v>0</v>
      </c>
      <c r="I44" s="563">
        <v>0</v>
      </c>
      <c r="J44" s="587">
        <v>0</v>
      </c>
      <c r="K44" s="579">
        <v>0</v>
      </c>
      <c r="L44" s="596">
        <v>0</v>
      </c>
      <c r="M44" s="581">
        <v>0</v>
      </c>
      <c r="N44" s="35"/>
    </row>
    <row r="45" spans="1:14" s="11" customFormat="1" ht="44.25">
      <c r="A45" s="601" t="s">
        <v>43</v>
      </c>
      <c r="B45" s="575">
        <v>0</v>
      </c>
      <c r="C45" s="563">
        <v>0</v>
      </c>
      <c r="D45" s="587">
        <v>0</v>
      </c>
      <c r="E45" s="579">
        <v>0</v>
      </c>
      <c r="F45" s="596">
        <v>0</v>
      </c>
      <c r="G45" s="581">
        <v>0</v>
      </c>
      <c r="H45" s="575">
        <v>0</v>
      </c>
      <c r="I45" s="563">
        <v>0</v>
      </c>
      <c r="J45" s="587">
        <v>0</v>
      </c>
      <c r="K45" s="579">
        <v>0</v>
      </c>
      <c r="L45" s="596">
        <v>0</v>
      </c>
      <c r="M45" s="581">
        <v>0</v>
      </c>
      <c r="N45" s="35"/>
    </row>
    <row r="46" spans="1:14" s="85" customFormat="1" ht="45">
      <c r="A46" s="600" t="s">
        <v>44</v>
      </c>
      <c r="B46" s="602">
        <v>0</v>
      </c>
      <c r="C46" s="567">
        <v>0</v>
      </c>
      <c r="D46" s="603">
        <v>0</v>
      </c>
      <c r="E46" s="599">
        <v>0</v>
      </c>
      <c r="F46" s="604">
        <v>0</v>
      </c>
      <c r="G46" s="598">
        <v>0</v>
      </c>
      <c r="H46" s="602">
        <v>0</v>
      </c>
      <c r="I46" s="567">
        <v>0</v>
      </c>
      <c r="J46" s="603">
        <v>0</v>
      </c>
      <c r="K46" s="599">
        <v>0</v>
      </c>
      <c r="L46" s="604">
        <v>0</v>
      </c>
      <c r="M46" s="598">
        <v>0</v>
      </c>
      <c r="N46" s="84"/>
    </row>
    <row r="47" spans="1:14" s="85" customFormat="1" ht="45">
      <c r="A47" s="605" t="s">
        <v>45</v>
      </c>
      <c r="B47" s="606">
        <v>0</v>
      </c>
      <c r="C47" s="599">
        <v>0</v>
      </c>
      <c r="D47" s="606">
        <v>0</v>
      </c>
      <c r="E47" s="599">
        <v>0</v>
      </c>
      <c r="F47" s="608">
        <v>0</v>
      </c>
      <c r="G47" s="598">
        <v>0</v>
      </c>
      <c r="H47" s="606">
        <v>0</v>
      </c>
      <c r="I47" s="599">
        <v>0</v>
      </c>
      <c r="J47" s="606">
        <v>0</v>
      </c>
      <c r="K47" s="599">
        <v>0</v>
      </c>
      <c r="L47" s="608">
        <v>0</v>
      </c>
      <c r="M47" s="598">
        <v>0</v>
      </c>
      <c r="N47" s="84"/>
    </row>
    <row r="48" spans="1:14" s="11" customFormat="1" ht="45">
      <c r="A48" s="24" t="s">
        <v>46</v>
      </c>
      <c r="B48" s="96"/>
      <c r="C48" s="97" t="s">
        <v>4</v>
      </c>
      <c r="D48" s="59"/>
      <c r="E48" s="98" t="s">
        <v>4</v>
      </c>
      <c r="F48" s="48"/>
      <c r="G48" s="99" t="s">
        <v>4</v>
      </c>
      <c r="H48" s="96"/>
      <c r="I48" s="97" t="s">
        <v>4</v>
      </c>
      <c r="J48" s="59"/>
      <c r="K48" s="98" t="s">
        <v>4</v>
      </c>
      <c r="L48" s="48"/>
      <c r="M48" s="99" t="s">
        <v>4</v>
      </c>
      <c r="N48" s="35"/>
    </row>
    <row r="49" spans="1:14" s="11" customFormat="1" ht="44.25">
      <c r="A49" s="21" t="s">
        <v>47</v>
      </c>
      <c r="B49" s="96">
        <v>0</v>
      </c>
      <c r="C49" s="52">
        <v>0</v>
      </c>
      <c r="D49" s="59">
        <v>0</v>
      </c>
      <c r="E49" s="54">
        <v>0</v>
      </c>
      <c r="F49" s="100">
        <v>0</v>
      </c>
      <c r="G49" s="56">
        <v>0</v>
      </c>
      <c r="H49" s="96">
        <v>0</v>
      </c>
      <c r="I49" s="52">
        <v>0</v>
      </c>
      <c r="J49" s="59">
        <v>0</v>
      </c>
      <c r="K49" s="54">
        <v>0</v>
      </c>
      <c r="L49" s="100">
        <v>0</v>
      </c>
      <c r="M49" s="56">
        <v>0</v>
      </c>
      <c r="N49" s="35"/>
    </row>
    <row r="50" spans="1:14" s="11" customFormat="1" ht="44.25">
      <c r="A50" s="574" t="s">
        <v>48</v>
      </c>
      <c r="B50" s="582">
        <v>0</v>
      </c>
      <c r="C50" s="563">
        <v>0</v>
      </c>
      <c r="D50" s="587">
        <v>0</v>
      </c>
      <c r="E50" s="579">
        <v>0</v>
      </c>
      <c r="F50" s="609">
        <v>0</v>
      </c>
      <c r="G50" s="581">
        <v>0</v>
      </c>
      <c r="H50" s="582">
        <v>0</v>
      </c>
      <c r="I50" s="563">
        <v>0</v>
      </c>
      <c r="J50" s="587">
        <v>0</v>
      </c>
      <c r="K50" s="579">
        <v>0</v>
      </c>
      <c r="L50" s="609">
        <v>0</v>
      </c>
      <c r="M50" s="581">
        <v>0</v>
      </c>
      <c r="N50" s="35"/>
    </row>
    <row r="51" spans="1:14" s="11" customFormat="1" ht="44.25">
      <c r="A51" s="610" t="s">
        <v>49</v>
      </c>
      <c r="B51" s="440">
        <v>0</v>
      </c>
      <c r="C51" s="563">
        <v>0</v>
      </c>
      <c r="D51" s="441">
        <v>0</v>
      </c>
      <c r="E51" s="579">
        <v>0</v>
      </c>
      <c r="F51" s="442">
        <v>0</v>
      </c>
      <c r="G51" s="581">
        <v>0</v>
      </c>
      <c r="H51" s="611">
        <v>0</v>
      </c>
      <c r="I51" s="563">
        <v>0</v>
      </c>
      <c r="J51" s="612">
        <v>0</v>
      </c>
      <c r="K51" s="579">
        <v>0</v>
      </c>
      <c r="L51" s="613">
        <v>0</v>
      </c>
      <c r="M51" s="581">
        <v>0</v>
      </c>
      <c r="N51" s="35"/>
    </row>
    <row r="52" spans="1:14" s="11" customFormat="1" ht="44.25">
      <c r="A52" s="610" t="s">
        <v>50</v>
      </c>
      <c r="B52" s="440">
        <v>0</v>
      </c>
      <c r="C52" s="563">
        <v>0</v>
      </c>
      <c r="D52" s="441">
        <v>0</v>
      </c>
      <c r="E52" s="579">
        <v>0</v>
      </c>
      <c r="F52" s="442">
        <v>0</v>
      </c>
      <c r="G52" s="581">
        <v>0</v>
      </c>
      <c r="H52" s="611">
        <v>0</v>
      </c>
      <c r="I52" s="563">
        <v>0</v>
      </c>
      <c r="J52" s="612">
        <v>0</v>
      </c>
      <c r="K52" s="579">
        <v>0</v>
      </c>
      <c r="L52" s="613">
        <v>0</v>
      </c>
      <c r="M52" s="581">
        <v>0</v>
      </c>
      <c r="N52" s="35"/>
    </row>
    <row r="53" spans="1:14" s="11" customFormat="1" ht="44.25">
      <c r="A53" s="574" t="s">
        <v>51</v>
      </c>
      <c r="B53" s="582">
        <v>0</v>
      </c>
      <c r="C53" s="563">
        <v>0</v>
      </c>
      <c r="D53" s="587">
        <v>0</v>
      </c>
      <c r="E53" s="579">
        <v>0</v>
      </c>
      <c r="F53" s="609">
        <v>0</v>
      </c>
      <c r="G53" s="581">
        <v>0</v>
      </c>
      <c r="H53" s="582">
        <v>0</v>
      </c>
      <c r="I53" s="563">
        <v>0</v>
      </c>
      <c r="J53" s="587">
        <v>0</v>
      </c>
      <c r="K53" s="579">
        <v>0</v>
      </c>
      <c r="L53" s="609">
        <v>0</v>
      </c>
      <c r="M53" s="581">
        <v>0</v>
      </c>
      <c r="N53" s="35"/>
    </row>
    <row r="54" spans="1:14" s="85" customFormat="1" ht="45">
      <c r="A54" s="605" t="s">
        <v>52</v>
      </c>
      <c r="B54" s="614">
        <v>0</v>
      </c>
      <c r="C54" s="567">
        <v>0</v>
      </c>
      <c r="D54" s="603">
        <v>0</v>
      </c>
      <c r="E54" s="599">
        <v>0</v>
      </c>
      <c r="F54" s="615">
        <v>0</v>
      </c>
      <c r="G54" s="598">
        <v>0</v>
      </c>
      <c r="H54" s="614">
        <v>0</v>
      </c>
      <c r="I54" s="567">
        <v>0</v>
      </c>
      <c r="J54" s="603">
        <v>0</v>
      </c>
      <c r="K54" s="599">
        <v>0</v>
      </c>
      <c r="L54" s="615">
        <v>0</v>
      </c>
      <c r="M54" s="598">
        <v>0</v>
      </c>
      <c r="N54" s="84"/>
    </row>
    <row r="55" spans="1:14" s="11" customFormat="1" ht="44.25">
      <c r="A55" s="51" t="s">
        <v>53</v>
      </c>
      <c r="B55" s="616">
        <v>0</v>
      </c>
      <c r="C55" s="563">
        <v>0</v>
      </c>
      <c r="D55" s="617">
        <v>0</v>
      </c>
      <c r="E55" s="579">
        <v>0</v>
      </c>
      <c r="F55" s="618">
        <v>0</v>
      </c>
      <c r="G55" s="581">
        <v>0</v>
      </c>
      <c r="H55" s="616">
        <v>0</v>
      </c>
      <c r="I55" s="563">
        <v>0</v>
      </c>
      <c r="J55" s="617">
        <v>0</v>
      </c>
      <c r="K55" s="579">
        <v>0</v>
      </c>
      <c r="L55" s="618">
        <v>0</v>
      </c>
      <c r="M55" s="581">
        <v>0</v>
      </c>
      <c r="N55" s="35"/>
    </row>
    <row r="56" spans="1:14" s="11" customFormat="1" ht="44.25">
      <c r="A56" s="111" t="s">
        <v>54</v>
      </c>
      <c r="B56" s="575">
        <v>0</v>
      </c>
      <c r="C56" s="563">
        <v>0</v>
      </c>
      <c r="D56" s="587">
        <v>0</v>
      </c>
      <c r="E56" s="579">
        <v>0</v>
      </c>
      <c r="F56" s="577">
        <v>0</v>
      </c>
      <c r="G56" s="581">
        <v>0</v>
      </c>
      <c r="H56" s="575">
        <v>0</v>
      </c>
      <c r="I56" s="563">
        <v>0</v>
      </c>
      <c r="J56" s="587">
        <v>0</v>
      </c>
      <c r="K56" s="579">
        <v>0</v>
      </c>
      <c r="L56" s="577">
        <v>0</v>
      </c>
      <c r="M56" s="581">
        <v>0</v>
      </c>
      <c r="N56" s="35"/>
    </row>
    <row r="57" spans="1:14" s="11" customFormat="1" ht="44.25">
      <c r="A57" s="89" t="s">
        <v>55</v>
      </c>
      <c r="B57" s="575">
        <v>0</v>
      </c>
      <c r="C57" s="563">
        <v>0</v>
      </c>
      <c r="D57" s="587">
        <v>0</v>
      </c>
      <c r="E57" s="579">
        <v>0</v>
      </c>
      <c r="F57" s="577">
        <v>0</v>
      </c>
      <c r="G57" s="581">
        <v>0</v>
      </c>
      <c r="H57" s="575">
        <v>0</v>
      </c>
      <c r="I57" s="563">
        <v>0</v>
      </c>
      <c r="J57" s="587">
        <v>0</v>
      </c>
      <c r="K57" s="579">
        <v>0</v>
      </c>
      <c r="L57" s="577">
        <v>0</v>
      </c>
      <c r="M57" s="581">
        <v>0</v>
      </c>
      <c r="N57" s="35"/>
    </row>
    <row r="58" spans="1:14" s="11" customFormat="1" ht="44.25">
      <c r="A58" s="601" t="s">
        <v>56</v>
      </c>
      <c r="B58" s="594">
        <v>0</v>
      </c>
      <c r="C58" s="563">
        <v>0</v>
      </c>
      <c r="D58" s="595">
        <v>862916</v>
      </c>
      <c r="E58" s="579">
        <v>1</v>
      </c>
      <c r="F58" s="596">
        <v>862916</v>
      </c>
      <c r="G58" s="581">
        <v>1.532439294978759E-2</v>
      </c>
      <c r="H58" s="594">
        <v>0</v>
      </c>
      <c r="I58" s="563">
        <v>0</v>
      </c>
      <c r="J58" s="595">
        <v>1000000</v>
      </c>
      <c r="K58" s="579">
        <v>1</v>
      </c>
      <c r="L58" s="596">
        <v>1000000</v>
      </c>
      <c r="M58" s="581">
        <v>1.6632938947500224E-2</v>
      </c>
      <c r="N58" s="35"/>
    </row>
    <row r="59" spans="1:14" s="11" customFormat="1" ht="44.25">
      <c r="A59" s="112" t="s">
        <v>57</v>
      </c>
      <c r="B59" s="575">
        <v>0</v>
      </c>
      <c r="C59" s="563">
        <v>0</v>
      </c>
      <c r="D59" s="587">
        <v>0</v>
      </c>
      <c r="E59" s="579">
        <v>0</v>
      </c>
      <c r="F59" s="577">
        <v>0</v>
      </c>
      <c r="G59" s="581">
        <v>0</v>
      </c>
      <c r="H59" s="575">
        <v>0</v>
      </c>
      <c r="I59" s="563">
        <v>0</v>
      </c>
      <c r="J59" s="587">
        <v>0</v>
      </c>
      <c r="K59" s="579">
        <v>0</v>
      </c>
      <c r="L59" s="577">
        <v>0</v>
      </c>
      <c r="M59" s="581">
        <v>0</v>
      </c>
      <c r="N59" s="35"/>
    </row>
    <row r="60" spans="1:14" s="11" customFormat="1" ht="44.25">
      <c r="A60" s="112" t="s">
        <v>58</v>
      </c>
      <c r="B60" s="575">
        <v>0</v>
      </c>
      <c r="C60" s="563">
        <v>0</v>
      </c>
      <c r="D60" s="587">
        <v>0</v>
      </c>
      <c r="E60" s="579">
        <v>0</v>
      </c>
      <c r="F60" s="577">
        <v>0</v>
      </c>
      <c r="G60" s="581">
        <v>0</v>
      </c>
      <c r="H60" s="575">
        <v>0</v>
      </c>
      <c r="I60" s="563">
        <v>0</v>
      </c>
      <c r="J60" s="587">
        <v>0</v>
      </c>
      <c r="K60" s="579">
        <v>0</v>
      </c>
      <c r="L60" s="577">
        <v>0</v>
      </c>
      <c r="M60" s="581">
        <v>0</v>
      </c>
      <c r="N60" s="35"/>
    </row>
    <row r="61" spans="1:14" s="11" customFormat="1" ht="44.25">
      <c r="A61" s="113" t="s">
        <v>59</v>
      </c>
      <c r="B61" s="575">
        <v>0</v>
      </c>
      <c r="C61" s="563">
        <v>0</v>
      </c>
      <c r="D61" s="587">
        <v>2266078</v>
      </c>
      <c r="E61" s="579">
        <v>1</v>
      </c>
      <c r="F61" s="577">
        <v>2266078</v>
      </c>
      <c r="G61" s="581">
        <v>4.0242931788110038E-2</v>
      </c>
      <c r="H61" s="575">
        <v>0</v>
      </c>
      <c r="I61" s="563">
        <v>0</v>
      </c>
      <c r="J61" s="587">
        <v>2500000</v>
      </c>
      <c r="K61" s="579">
        <v>1</v>
      </c>
      <c r="L61" s="577">
        <v>2500000</v>
      </c>
      <c r="M61" s="581">
        <v>4.1582347368750557E-2</v>
      </c>
      <c r="N61" s="35"/>
    </row>
    <row r="62" spans="1:14" s="11" customFormat="1" ht="44.25">
      <c r="A62" s="113" t="s">
        <v>60</v>
      </c>
      <c r="B62" s="575">
        <v>0</v>
      </c>
      <c r="C62" s="563">
        <v>0</v>
      </c>
      <c r="D62" s="587">
        <v>855639</v>
      </c>
      <c r="E62" s="579">
        <v>1</v>
      </c>
      <c r="F62" s="577">
        <v>855639</v>
      </c>
      <c r="G62" s="581">
        <v>1.5195161822429186E-2</v>
      </c>
      <c r="H62" s="575">
        <v>0</v>
      </c>
      <c r="I62" s="563">
        <v>0</v>
      </c>
      <c r="J62" s="587">
        <v>0</v>
      </c>
      <c r="K62" s="579">
        <v>0</v>
      </c>
      <c r="L62" s="577">
        <v>0</v>
      </c>
      <c r="M62" s="581">
        <v>0</v>
      </c>
      <c r="N62" s="35"/>
    </row>
    <row r="63" spans="1:14" s="11" customFormat="1" ht="44.25">
      <c r="A63" s="89" t="s">
        <v>61</v>
      </c>
      <c r="B63" s="575">
        <v>0</v>
      </c>
      <c r="C63" s="563">
        <v>0</v>
      </c>
      <c r="D63" s="587">
        <v>12718481</v>
      </c>
      <c r="E63" s="579">
        <v>1</v>
      </c>
      <c r="F63" s="577">
        <v>12718481</v>
      </c>
      <c r="G63" s="581">
        <v>0.22586555420041743</v>
      </c>
      <c r="H63" s="575">
        <v>0</v>
      </c>
      <c r="I63" s="563">
        <v>0</v>
      </c>
      <c r="J63" s="587">
        <v>14000000</v>
      </c>
      <c r="K63" s="579">
        <v>1</v>
      </c>
      <c r="L63" s="577">
        <v>14000000</v>
      </c>
      <c r="M63" s="581">
        <v>0.23286114526500312</v>
      </c>
      <c r="N63" s="35"/>
    </row>
    <row r="64" spans="1:14" s="11" customFormat="1" ht="44.25">
      <c r="A64" s="601" t="s">
        <v>62</v>
      </c>
      <c r="B64" s="575">
        <v>825922</v>
      </c>
      <c r="C64" s="563">
        <v>0.10423288582998036</v>
      </c>
      <c r="D64" s="587">
        <v>7097892</v>
      </c>
      <c r="E64" s="579">
        <v>8.5976590463939075</v>
      </c>
      <c r="F64" s="577">
        <v>7923814</v>
      </c>
      <c r="G64" s="581">
        <v>0.14071779802092926</v>
      </c>
      <c r="H64" s="575">
        <v>825561</v>
      </c>
      <c r="I64" s="563">
        <v>8.977820929033041E-2</v>
      </c>
      <c r="J64" s="587">
        <v>8370000</v>
      </c>
      <c r="K64" s="579">
        <v>0.91022179070966958</v>
      </c>
      <c r="L64" s="577">
        <v>9195561</v>
      </c>
      <c r="M64" s="581">
        <v>0.15294920470101411</v>
      </c>
      <c r="N64" s="35"/>
    </row>
    <row r="65" spans="1:256" s="85" customFormat="1" ht="45">
      <c r="A65" s="114" t="s">
        <v>63</v>
      </c>
      <c r="B65" s="602">
        <v>825922</v>
      </c>
      <c r="C65" s="567">
        <v>3.3537353907884898E-2</v>
      </c>
      <c r="D65" s="603">
        <v>23801006</v>
      </c>
      <c r="E65" s="599">
        <v>28.83009977457753</v>
      </c>
      <c r="F65" s="602">
        <v>24626928</v>
      </c>
      <c r="G65" s="598">
        <v>0.43734583878167349</v>
      </c>
      <c r="H65" s="602">
        <v>825561</v>
      </c>
      <c r="I65" s="567">
        <v>3.0925029071312643E-2</v>
      </c>
      <c r="J65" s="603">
        <v>25870000</v>
      </c>
      <c r="K65" s="599">
        <v>0.96907497092868733</v>
      </c>
      <c r="L65" s="602">
        <v>26695561</v>
      </c>
      <c r="M65" s="598">
        <v>0.44402563628226804</v>
      </c>
      <c r="N65" s="84"/>
    </row>
    <row r="66" spans="1:256" s="11" customFormat="1" ht="45">
      <c r="A66" s="24" t="s">
        <v>64</v>
      </c>
      <c r="B66" s="582"/>
      <c r="C66" s="591" t="s">
        <v>4</v>
      </c>
      <c r="D66" s="587"/>
      <c r="E66" s="592" t="s">
        <v>4</v>
      </c>
      <c r="F66" s="577"/>
      <c r="G66" s="593" t="s">
        <v>4</v>
      </c>
      <c r="H66" s="582"/>
      <c r="I66" s="591" t="s">
        <v>4</v>
      </c>
      <c r="J66" s="587"/>
      <c r="K66" s="592" t="s">
        <v>4</v>
      </c>
      <c r="L66" s="577"/>
      <c r="M66" s="593" t="s">
        <v>4</v>
      </c>
    </row>
    <row r="67" spans="1:256" s="11" customFormat="1" ht="44.25">
      <c r="A67" s="115" t="s">
        <v>65</v>
      </c>
      <c r="B67" s="5">
        <v>0</v>
      </c>
      <c r="C67" s="52">
        <v>0</v>
      </c>
      <c r="D67" s="59">
        <v>0</v>
      </c>
      <c r="E67" s="54">
        <v>0</v>
      </c>
      <c r="F67" s="69">
        <v>0</v>
      </c>
      <c r="G67" s="56">
        <v>0</v>
      </c>
      <c r="H67" s="5">
        <v>0</v>
      </c>
      <c r="I67" s="52">
        <v>0</v>
      </c>
      <c r="J67" s="59">
        <v>0</v>
      </c>
      <c r="K67" s="54">
        <v>0</v>
      </c>
      <c r="L67" s="69">
        <v>0</v>
      </c>
      <c r="M67" s="56">
        <v>0</v>
      </c>
    </row>
    <row r="68" spans="1:256" s="11" customFormat="1" ht="44.25">
      <c r="A68" s="574" t="s">
        <v>66</v>
      </c>
      <c r="B68" s="575">
        <v>0</v>
      </c>
      <c r="C68" s="563">
        <v>0</v>
      </c>
      <c r="D68" s="587">
        <v>0</v>
      </c>
      <c r="E68" s="579">
        <v>0</v>
      </c>
      <c r="F68" s="577">
        <v>0</v>
      </c>
      <c r="G68" s="581">
        <v>0</v>
      </c>
      <c r="H68" s="575">
        <v>0</v>
      </c>
      <c r="I68" s="563">
        <v>0</v>
      </c>
      <c r="J68" s="587">
        <v>0</v>
      </c>
      <c r="K68" s="579">
        <v>0</v>
      </c>
      <c r="L68" s="577">
        <v>0</v>
      </c>
      <c r="M68" s="581">
        <v>0</v>
      </c>
    </row>
    <row r="69" spans="1:256" s="11" customFormat="1" ht="45">
      <c r="A69" s="619" t="s">
        <v>67</v>
      </c>
      <c r="B69" s="582"/>
      <c r="C69" s="591" t="s">
        <v>4</v>
      </c>
      <c r="D69" s="587"/>
      <c r="E69" s="592" t="s">
        <v>4</v>
      </c>
      <c r="F69" s="577"/>
      <c r="G69" s="593" t="s">
        <v>4</v>
      </c>
      <c r="H69" s="582"/>
      <c r="I69" s="591" t="s">
        <v>4</v>
      </c>
      <c r="J69" s="587"/>
      <c r="K69" s="592" t="s">
        <v>4</v>
      </c>
      <c r="L69" s="577"/>
      <c r="M69" s="593" t="s">
        <v>4</v>
      </c>
    </row>
    <row r="70" spans="1:256" s="11" customFormat="1" ht="44.25">
      <c r="A70" s="89" t="s">
        <v>68</v>
      </c>
      <c r="B70" s="5">
        <v>0</v>
      </c>
      <c r="C70" s="52">
        <v>0</v>
      </c>
      <c r="D70" s="59">
        <v>0</v>
      </c>
      <c r="E70" s="54">
        <v>0</v>
      </c>
      <c r="F70" s="69">
        <v>0</v>
      </c>
      <c r="G70" s="56">
        <v>0</v>
      </c>
      <c r="H70" s="5">
        <v>0</v>
      </c>
      <c r="I70" s="52">
        <v>0</v>
      </c>
      <c r="J70" s="59">
        <v>0</v>
      </c>
      <c r="K70" s="54">
        <v>0</v>
      </c>
      <c r="L70" s="69">
        <v>0</v>
      </c>
      <c r="M70" s="56">
        <v>0</v>
      </c>
    </row>
    <row r="71" spans="1:256" s="11" customFormat="1" ht="44.25">
      <c r="A71" s="574" t="s">
        <v>69</v>
      </c>
      <c r="B71" s="575">
        <v>0</v>
      </c>
      <c r="C71" s="563">
        <v>0</v>
      </c>
      <c r="D71" s="587">
        <v>19664143</v>
      </c>
      <c r="E71" s="579">
        <v>1</v>
      </c>
      <c r="F71" s="577">
        <v>19664143</v>
      </c>
      <c r="G71" s="581">
        <v>0.34921250081446509</v>
      </c>
      <c r="H71" s="575">
        <v>0</v>
      </c>
      <c r="I71" s="563">
        <v>0</v>
      </c>
      <c r="J71" s="587">
        <v>20000000</v>
      </c>
      <c r="K71" s="579">
        <v>1</v>
      </c>
      <c r="L71" s="577">
        <v>20000000</v>
      </c>
      <c r="M71" s="581">
        <v>0.33265877895000445</v>
      </c>
    </row>
    <row r="72" spans="1:256" s="85" customFormat="1" ht="45">
      <c r="A72" s="600" t="s">
        <v>70</v>
      </c>
      <c r="B72" s="620">
        <v>0</v>
      </c>
      <c r="C72" s="567">
        <v>0</v>
      </c>
      <c r="D72" s="607">
        <v>19664143</v>
      </c>
      <c r="E72" s="599">
        <v>1</v>
      </c>
      <c r="F72" s="615">
        <v>19664143</v>
      </c>
      <c r="G72" s="721">
        <v>0.34921250081446509</v>
      </c>
      <c r="H72" s="620">
        <v>0</v>
      </c>
      <c r="I72" s="567">
        <v>0</v>
      </c>
      <c r="J72" s="607">
        <v>20000000</v>
      </c>
      <c r="K72" s="599">
        <v>1</v>
      </c>
      <c r="L72" s="621">
        <v>20000000</v>
      </c>
      <c r="M72" s="598">
        <v>0.33265877895000445</v>
      </c>
    </row>
    <row r="73" spans="1:256" s="85" customFormat="1" ht="45">
      <c r="A73" s="600" t="s">
        <v>71</v>
      </c>
      <c r="B73" s="620">
        <v>0</v>
      </c>
      <c r="C73" s="599">
        <v>0</v>
      </c>
      <c r="D73" s="606">
        <v>0</v>
      </c>
      <c r="E73" s="599">
        <v>0</v>
      </c>
      <c r="F73" s="722">
        <v>0</v>
      </c>
      <c r="G73" s="598">
        <v>0</v>
      </c>
      <c r="H73" s="620">
        <v>0</v>
      </c>
      <c r="I73" s="599">
        <v>0</v>
      </c>
      <c r="J73" s="606">
        <v>0</v>
      </c>
      <c r="K73" s="599">
        <v>0</v>
      </c>
      <c r="L73" s="129">
        <v>0</v>
      </c>
      <c r="M73" s="598">
        <v>0</v>
      </c>
    </row>
    <row r="74" spans="1:256" s="85" customFormat="1" ht="45.75" thickBot="1">
      <c r="A74" s="622" t="s">
        <v>72</v>
      </c>
      <c r="B74" s="120">
        <v>12844814</v>
      </c>
      <c r="C74" s="623">
        <v>0.22810908257922316</v>
      </c>
      <c r="D74" s="120">
        <v>43465149</v>
      </c>
      <c r="E74" s="624">
        <v>0.77189091742077687</v>
      </c>
      <c r="F74" s="120">
        <v>56309963</v>
      </c>
      <c r="G74" s="625">
        <v>1</v>
      </c>
      <c r="H74" s="120">
        <v>14251666</v>
      </c>
      <c r="I74" s="623">
        <v>0.23704709047816472</v>
      </c>
      <c r="J74" s="120">
        <v>45870000</v>
      </c>
      <c r="K74" s="624">
        <v>0.76295290952183525</v>
      </c>
      <c r="L74" s="120">
        <v>60121666</v>
      </c>
      <c r="M74" s="625">
        <v>1</v>
      </c>
    </row>
    <row r="75" spans="1:256" ht="45" hidden="1" thickTop="1">
      <c r="A75" s="124"/>
      <c r="B75" s="2"/>
      <c r="C75" s="4"/>
      <c r="D75" s="2"/>
      <c r="E75" s="4"/>
      <c r="F75" s="2"/>
      <c r="G75" s="4"/>
      <c r="H75" s="2"/>
      <c r="I75" s="4"/>
      <c r="J75" s="2"/>
      <c r="K75" s="4"/>
      <c r="L75" s="2"/>
      <c r="M75" s="4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1"/>
      <c r="CG75" s="11"/>
      <c r="CH75" s="11"/>
      <c r="CI75" s="11"/>
      <c r="CJ75" s="11"/>
      <c r="CK75" s="11"/>
      <c r="CL75" s="11"/>
      <c r="CM75" s="11"/>
      <c r="CN75" s="11"/>
      <c r="CO75" s="11"/>
      <c r="CP75" s="11"/>
      <c r="CQ75" s="11"/>
      <c r="CR75" s="11"/>
      <c r="CS75" s="11"/>
      <c r="CT75" s="11"/>
      <c r="CU75" s="11"/>
      <c r="CV75" s="11"/>
      <c r="CW75" s="11"/>
      <c r="CX75" s="11"/>
      <c r="CY75" s="11"/>
      <c r="CZ75" s="11"/>
      <c r="DA75" s="11"/>
      <c r="DB75" s="11"/>
      <c r="DC75" s="11"/>
      <c r="DD75" s="11"/>
      <c r="DE75" s="11"/>
      <c r="DF75" s="11"/>
      <c r="DG75" s="11"/>
      <c r="DH75" s="11"/>
      <c r="DI75" s="11"/>
      <c r="DJ75" s="11"/>
      <c r="DK75" s="11"/>
      <c r="DL75" s="11"/>
      <c r="DM75" s="11"/>
      <c r="DN75" s="11"/>
      <c r="DO75" s="11"/>
      <c r="DP75" s="11"/>
      <c r="DQ75" s="11"/>
      <c r="DR75" s="11"/>
      <c r="DS75" s="11"/>
      <c r="DT75" s="11"/>
      <c r="DU75" s="11"/>
      <c r="DV75" s="11"/>
      <c r="DW75" s="11"/>
      <c r="DX75" s="11"/>
      <c r="DY75" s="11"/>
      <c r="DZ75" s="11"/>
      <c r="EA75" s="11"/>
      <c r="EB75" s="11"/>
      <c r="EC75" s="11"/>
      <c r="ED75" s="11"/>
      <c r="EE75" s="11"/>
      <c r="EF75" s="11"/>
      <c r="EG75" s="11"/>
      <c r="EH75" s="11"/>
      <c r="EI75" s="11"/>
      <c r="EJ75" s="11"/>
      <c r="EK75" s="11"/>
      <c r="EL75" s="11"/>
      <c r="EM75" s="11"/>
      <c r="EN75" s="11"/>
      <c r="EO75" s="11"/>
      <c r="EP75" s="11"/>
      <c r="EQ75" s="11"/>
      <c r="ER75" s="11"/>
      <c r="ES75" s="11"/>
      <c r="ET75" s="11"/>
      <c r="EU75" s="11"/>
      <c r="EV75" s="11"/>
      <c r="EW75" s="11"/>
      <c r="EX75" s="11"/>
      <c r="EY75" s="11"/>
      <c r="EZ75" s="11"/>
      <c r="FA75" s="11"/>
      <c r="FB75" s="11"/>
      <c r="FC75" s="11"/>
      <c r="FD75" s="11"/>
      <c r="FE75" s="11"/>
      <c r="FF75" s="11"/>
      <c r="FG75" s="11"/>
      <c r="FH75" s="11"/>
      <c r="FI75" s="11"/>
      <c r="FJ75" s="11"/>
      <c r="FK75" s="11"/>
      <c r="FL75" s="11"/>
      <c r="FM75" s="11"/>
      <c r="FN75" s="11"/>
      <c r="FO75" s="11"/>
      <c r="FP75" s="11"/>
      <c r="FQ75" s="11"/>
      <c r="FR75" s="11"/>
      <c r="FS75" s="11"/>
      <c r="FT75" s="11"/>
      <c r="FU75" s="11"/>
      <c r="FV75" s="11"/>
      <c r="FW75" s="11"/>
      <c r="FX75" s="11"/>
      <c r="FY75" s="11"/>
      <c r="FZ75" s="11"/>
      <c r="GA75" s="11"/>
      <c r="GB75" s="11"/>
      <c r="GC75" s="11"/>
      <c r="GD75" s="11"/>
      <c r="GE75" s="11"/>
      <c r="GF75" s="11"/>
      <c r="GG75" s="11"/>
      <c r="GH75" s="11"/>
      <c r="GI75" s="11"/>
      <c r="GJ75" s="11"/>
      <c r="GK75" s="11"/>
      <c r="GL75" s="11"/>
      <c r="GM75" s="11"/>
      <c r="GN75" s="11"/>
      <c r="GO75" s="11"/>
      <c r="GP75" s="11"/>
      <c r="GQ75" s="11"/>
      <c r="GR75" s="11"/>
      <c r="GS75" s="11"/>
      <c r="GT75" s="11"/>
      <c r="GU75" s="11"/>
      <c r="GV75" s="11"/>
      <c r="GW75" s="11"/>
      <c r="GX75" s="11"/>
      <c r="GY75" s="11"/>
      <c r="GZ75" s="11"/>
      <c r="HA75" s="11"/>
      <c r="HB75" s="11"/>
      <c r="HC75" s="11"/>
      <c r="HD75" s="11"/>
      <c r="HE75" s="11"/>
      <c r="HF75" s="11"/>
      <c r="HG75" s="11"/>
      <c r="HH75" s="11"/>
      <c r="HI75" s="11"/>
      <c r="HJ75" s="11"/>
      <c r="HK75" s="11"/>
      <c r="HL75" s="11"/>
      <c r="HM75" s="11"/>
      <c r="HN75" s="11"/>
      <c r="HO75" s="11"/>
      <c r="HP75" s="11"/>
      <c r="HQ75" s="11"/>
      <c r="HR75" s="11"/>
      <c r="HS75" s="11"/>
      <c r="HT75" s="11"/>
      <c r="HU75" s="11"/>
      <c r="HV75" s="11"/>
      <c r="HW75" s="11"/>
      <c r="HX75" s="11"/>
      <c r="HY75" s="11"/>
      <c r="HZ75" s="11"/>
      <c r="IA75" s="11"/>
      <c r="IB75" s="11"/>
      <c r="IC75" s="11"/>
      <c r="ID75" s="11"/>
      <c r="IE75" s="11"/>
      <c r="IF75" s="11"/>
      <c r="IG75" s="11"/>
      <c r="IH75" s="11"/>
      <c r="II75" s="11"/>
      <c r="IJ75" s="11"/>
      <c r="IK75" s="11"/>
      <c r="IL75" s="11"/>
      <c r="IM75" s="11"/>
      <c r="IN75" s="11"/>
      <c r="IO75" s="11"/>
      <c r="IP75" s="11"/>
      <c r="IQ75" s="11"/>
      <c r="IR75" s="11"/>
      <c r="IS75" s="11"/>
      <c r="IT75" s="11"/>
      <c r="IU75" s="11"/>
      <c r="IV75" s="11"/>
    </row>
    <row r="76" spans="1:256" s="11" customFormat="1" ht="45.75" hidden="1" thickTop="1">
      <c r="A76" s="347" t="s">
        <v>103</v>
      </c>
      <c r="B76" s="348"/>
      <c r="C76" s="349"/>
      <c r="D76" s="350"/>
      <c r="E76" s="349"/>
      <c r="F76" s="349"/>
      <c r="G76" s="351"/>
      <c r="H76" s="352"/>
      <c r="I76" s="349"/>
      <c r="J76" s="349"/>
      <c r="K76" s="349"/>
      <c r="L76" s="349"/>
      <c r="M76" s="351"/>
    </row>
    <row r="77" spans="1:256" s="11" customFormat="1" ht="45" hidden="1" thickTop="1">
      <c r="A77" s="353" t="s">
        <v>104</v>
      </c>
      <c r="B77" s="626">
        <v>0</v>
      </c>
      <c r="C77" s="563">
        <v>0</v>
      </c>
      <c r="D77" s="370">
        <v>0</v>
      </c>
      <c r="E77" s="54">
        <v>0</v>
      </c>
      <c r="F77" s="370">
        <v>0</v>
      </c>
      <c r="G77" s="356">
        <v>0</v>
      </c>
      <c r="H77" s="626">
        <v>0</v>
      </c>
      <c r="I77" s="563">
        <v>0</v>
      </c>
      <c r="J77" s="370">
        <v>0</v>
      </c>
      <c r="K77" s="54">
        <v>0</v>
      </c>
      <c r="L77" s="370">
        <v>0</v>
      </c>
      <c r="M77" s="356">
        <v>0</v>
      </c>
    </row>
    <row r="78" spans="1:256" ht="45" hidden="1" thickTop="1">
      <c r="A78" s="353" t="s">
        <v>105</v>
      </c>
      <c r="B78" s="626">
        <v>0</v>
      </c>
      <c r="C78" s="563">
        <v>0</v>
      </c>
      <c r="D78" s="370">
        <v>0</v>
      </c>
      <c r="E78" s="54">
        <v>0</v>
      </c>
      <c r="F78" s="370">
        <v>0</v>
      </c>
      <c r="G78" s="356">
        <v>0</v>
      </c>
      <c r="H78" s="626">
        <v>0</v>
      </c>
      <c r="I78" s="563">
        <v>0</v>
      </c>
      <c r="J78" s="370">
        <v>0</v>
      </c>
      <c r="K78" s="54">
        <v>0</v>
      </c>
      <c r="L78" s="370">
        <v>0</v>
      </c>
      <c r="M78" s="356">
        <v>0</v>
      </c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  <c r="CJ78" s="11"/>
      <c r="CK78" s="11"/>
      <c r="CL78" s="11"/>
      <c r="CM78" s="11"/>
      <c r="CN78" s="11"/>
      <c r="CO78" s="11"/>
      <c r="CP78" s="11"/>
      <c r="CQ78" s="11"/>
      <c r="CR78" s="11"/>
      <c r="CS78" s="11"/>
      <c r="CT78" s="11"/>
      <c r="CU78" s="11"/>
      <c r="CV78" s="11"/>
      <c r="CW78" s="11"/>
      <c r="CX78" s="11"/>
      <c r="CY78" s="11"/>
      <c r="CZ78" s="11"/>
      <c r="DA78" s="11"/>
      <c r="DB78" s="11"/>
      <c r="DC78" s="11"/>
      <c r="DD78" s="11"/>
      <c r="DE78" s="11"/>
      <c r="DF78" s="11"/>
      <c r="DG78" s="11"/>
      <c r="DH78" s="11"/>
      <c r="DI78" s="11"/>
      <c r="DJ78" s="11"/>
      <c r="DK78" s="11"/>
      <c r="DL78" s="11"/>
      <c r="DM78" s="11"/>
      <c r="DN78" s="11"/>
      <c r="DO78" s="11"/>
      <c r="DP78" s="11"/>
      <c r="DQ78" s="11"/>
      <c r="DR78" s="11"/>
      <c r="DS78" s="11"/>
      <c r="DT78" s="11"/>
      <c r="DU78" s="11"/>
      <c r="DV78" s="11"/>
      <c r="DW78" s="11"/>
      <c r="DX78" s="11"/>
      <c r="DY78" s="11"/>
      <c r="DZ78" s="11"/>
      <c r="EA78" s="11"/>
      <c r="EB78" s="11"/>
      <c r="EC78" s="11"/>
      <c r="ED78" s="11"/>
      <c r="EE78" s="11"/>
      <c r="EF78" s="11"/>
      <c r="EG78" s="11"/>
      <c r="EH78" s="11"/>
      <c r="EI78" s="11"/>
      <c r="EJ78" s="11"/>
      <c r="EK78" s="11"/>
      <c r="EL78" s="11"/>
      <c r="EM78" s="11"/>
      <c r="EN78" s="11"/>
      <c r="EO78" s="11"/>
      <c r="EP78" s="11"/>
      <c r="EQ78" s="11"/>
      <c r="ER78" s="11"/>
      <c r="ES78" s="11"/>
      <c r="ET78" s="11"/>
      <c r="EU78" s="11"/>
      <c r="EV78" s="11"/>
      <c r="EW78" s="11"/>
      <c r="EX78" s="11"/>
      <c r="EY78" s="11"/>
      <c r="EZ78" s="11"/>
      <c r="FA78" s="11"/>
      <c r="FB78" s="11"/>
      <c r="FC78" s="11"/>
      <c r="FD78" s="11"/>
      <c r="FE78" s="11"/>
      <c r="FF78" s="11"/>
      <c r="FG78" s="11"/>
      <c r="FH78" s="11"/>
      <c r="FI78" s="11"/>
      <c r="FJ78" s="11"/>
      <c r="FK78" s="11"/>
      <c r="FL78" s="11"/>
      <c r="FM78" s="11"/>
      <c r="FN78" s="11"/>
      <c r="FO78" s="11"/>
      <c r="FP78" s="11"/>
      <c r="FQ78" s="11"/>
      <c r="FR78" s="11"/>
      <c r="FS78" s="11"/>
      <c r="FT78" s="11"/>
      <c r="FU78" s="11"/>
      <c r="FV78" s="11"/>
      <c r="FW78" s="11"/>
      <c r="FX78" s="11"/>
      <c r="FY78" s="11"/>
      <c r="FZ78" s="11"/>
      <c r="GA78" s="11"/>
      <c r="GB78" s="11"/>
      <c r="GC78" s="11"/>
      <c r="GD78" s="11"/>
      <c r="GE78" s="11"/>
      <c r="GF78" s="11"/>
      <c r="GG78" s="11"/>
      <c r="GH78" s="11"/>
      <c r="GI78" s="11"/>
      <c r="GJ78" s="11"/>
      <c r="GK78" s="11"/>
      <c r="GL78" s="11"/>
      <c r="GM78" s="11"/>
      <c r="GN78" s="11"/>
      <c r="GO78" s="11"/>
      <c r="GP78" s="11"/>
      <c r="GQ78" s="11"/>
      <c r="GR78" s="11"/>
      <c r="GS78" s="11"/>
      <c r="GT78" s="11"/>
      <c r="GU78" s="11"/>
      <c r="GV78" s="11"/>
      <c r="GW78" s="11"/>
      <c r="GX78" s="11"/>
      <c r="GY78" s="11"/>
      <c r="GZ78" s="11"/>
      <c r="HA78" s="11"/>
      <c r="HB78" s="11"/>
      <c r="HC78" s="11"/>
      <c r="HD78" s="11"/>
      <c r="HE78" s="11"/>
      <c r="HF78" s="11"/>
      <c r="HG78" s="11"/>
      <c r="HH78" s="11"/>
      <c r="HI78" s="11"/>
      <c r="HJ78" s="11"/>
      <c r="HK78" s="11"/>
      <c r="HL78" s="11"/>
      <c r="HM78" s="11"/>
      <c r="HN78" s="11"/>
      <c r="HO78" s="11"/>
      <c r="HP78" s="11"/>
      <c r="HQ78" s="11"/>
      <c r="HR78" s="11"/>
      <c r="HS78" s="11"/>
      <c r="HT78" s="11"/>
      <c r="HU78" s="11"/>
      <c r="HV78" s="11"/>
      <c r="HW78" s="11"/>
      <c r="HX78" s="11"/>
      <c r="HY78" s="11"/>
      <c r="HZ78" s="11"/>
      <c r="IA78" s="11"/>
      <c r="IB78" s="11"/>
      <c r="IC78" s="11"/>
      <c r="ID78" s="11"/>
      <c r="IE78" s="11"/>
      <c r="IF78" s="11"/>
      <c r="IG78" s="11"/>
      <c r="IH78" s="11"/>
      <c r="II78" s="11"/>
      <c r="IJ78" s="11"/>
      <c r="IK78" s="11"/>
      <c r="IL78" s="11"/>
      <c r="IM78" s="11"/>
      <c r="IN78" s="11"/>
      <c r="IO78" s="11"/>
      <c r="IP78" s="11"/>
      <c r="IQ78" s="11"/>
      <c r="IR78" s="11"/>
      <c r="IS78" s="11"/>
      <c r="IT78" s="11"/>
      <c r="IU78" s="11"/>
      <c r="IV78" s="11"/>
    </row>
    <row r="79" spans="1:256" ht="45" hidden="1" thickTop="1">
      <c r="A79" s="353" t="s">
        <v>106</v>
      </c>
      <c r="B79" s="626">
        <v>0</v>
      </c>
      <c r="C79" s="563">
        <v>0</v>
      </c>
      <c r="D79" s="370">
        <v>0</v>
      </c>
      <c r="E79" s="54">
        <v>0</v>
      </c>
      <c r="F79" s="370">
        <v>0</v>
      </c>
      <c r="G79" s="356">
        <v>0</v>
      </c>
      <c r="H79" s="626">
        <v>0</v>
      </c>
      <c r="I79" s="563">
        <v>0</v>
      </c>
      <c r="J79" s="370">
        <v>0</v>
      </c>
      <c r="K79" s="54">
        <v>0</v>
      </c>
      <c r="L79" s="370">
        <v>0</v>
      </c>
      <c r="M79" s="356">
        <v>0</v>
      </c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E79" s="11"/>
      <c r="CF79" s="11"/>
      <c r="CG79" s="11"/>
      <c r="CH79" s="11"/>
      <c r="CI79" s="11"/>
      <c r="CJ79" s="11"/>
      <c r="CK79" s="11"/>
      <c r="CL79" s="11"/>
      <c r="CM79" s="11"/>
      <c r="CN79" s="11"/>
      <c r="CO79" s="11"/>
      <c r="CP79" s="11"/>
      <c r="CQ79" s="11"/>
      <c r="CR79" s="11"/>
      <c r="CS79" s="11"/>
      <c r="CT79" s="11"/>
      <c r="CU79" s="11"/>
      <c r="CV79" s="11"/>
      <c r="CW79" s="11"/>
      <c r="CX79" s="11"/>
      <c r="CY79" s="11"/>
      <c r="CZ79" s="11"/>
      <c r="DA79" s="11"/>
      <c r="DB79" s="11"/>
      <c r="DC79" s="11"/>
      <c r="DD79" s="11"/>
      <c r="DE79" s="11"/>
      <c r="DF79" s="11"/>
      <c r="DG79" s="11"/>
      <c r="DH79" s="11"/>
      <c r="DI79" s="11"/>
      <c r="DJ79" s="11"/>
      <c r="DK79" s="11"/>
      <c r="DL79" s="11"/>
      <c r="DM79" s="11"/>
      <c r="DN79" s="11"/>
      <c r="DO79" s="11"/>
      <c r="DP79" s="11"/>
      <c r="DQ79" s="11"/>
      <c r="DR79" s="11"/>
      <c r="DS79" s="11"/>
      <c r="DT79" s="11"/>
      <c r="DU79" s="11"/>
      <c r="DV79" s="11"/>
      <c r="DW79" s="11"/>
      <c r="DX79" s="11"/>
      <c r="DY79" s="11"/>
      <c r="DZ79" s="11"/>
      <c r="EA79" s="11"/>
      <c r="EB79" s="11"/>
      <c r="EC79" s="11"/>
      <c r="ED79" s="11"/>
      <c r="EE79" s="11"/>
      <c r="EF79" s="11"/>
      <c r="EG79" s="11"/>
      <c r="EH79" s="11"/>
      <c r="EI79" s="11"/>
      <c r="EJ79" s="11"/>
      <c r="EK79" s="11"/>
      <c r="EL79" s="11"/>
      <c r="EM79" s="11"/>
      <c r="EN79" s="11"/>
      <c r="EO79" s="11"/>
      <c r="EP79" s="11"/>
      <c r="EQ79" s="11"/>
      <c r="ER79" s="11"/>
      <c r="ES79" s="11"/>
      <c r="ET79" s="11"/>
      <c r="EU79" s="11"/>
      <c r="EV79" s="11"/>
      <c r="EW79" s="11"/>
      <c r="EX79" s="11"/>
      <c r="EY79" s="11"/>
      <c r="EZ79" s="11"/>
      <c r="FA79" s="11"/>
      <c r="FB79" s="11"/>
      <c r="FC79" s="11"/>
      <c r="FD79" s="11"/>
      <c r="FE79" s="11"/>
      <c r="FF79" s="11"/>
      <c r="FG79" s="11"/>
      <c r="FH79" s="11"/>
      <c r="FI79" s="11"/>
      <c r="FJ79" s="11"/>
      <c r="FK79" s="11"/>
      <c r="FL79" s="11"/>
      <c r="FM79" s="11"/>
      <c r="FN79" s="11"/>
      <c r="FO79" s="11"/>
      <c r="FP79" s="11"/>
      <c r="FQ79" s="11"/>
      <c r="FR79" s="11"/>
      <c r="FS79" s="11"/>
      <c r="FT79" s="11"/>
      <c r="FU79" s="11"/>
      <c r="FV79" s="11"/>
      <c r="FW79" s="11"/>
      <c r="FX79" s="11"/>
      <c r="FY79" s="11"/>
      <c r="FZ79" s="11"/>
      <c r="GA79" s="11"/>
      <c r="GB79" s="11"/>
      <c r="GC79" s="11"/>
      <c r="GD79" s="11"/>
      <c r="GE79" s="11"/>
      <c r="GF79" s="11"/>
      <c r="GG79" s="11"/>
      <c r="GH79" s="11"/>
      <c r="GI79" s="11"/>
      <c r="GJ79" s="11"/>
      <c r="GK79" s="11"/>
      <c r="GL79" s="11"/>
      <c r="GM79" s="11"/>
      <c r="GN79" s="11"/>
      <c r="GO79" s="11"/>
      <c r="GP79" s="11"/>
      <c r="GQ79" s="11"/>
      <c r="GR79" s="11"/>
      <c r="GS79" s="11"/>
      <c r="GT79" s="11"/>
      <c r="GU79" s="11"/>
      <c r="GV79" s="11"/>
      <c r="GW79" s="11"/>
      <c r="GX79" s="11"/>
      <c r="GY79" s="11"/>
      <c r="GZ79" s="11"/>
      <c r="HA79" s="11"/>
      <c r="HB79" s="11"/>
      <c r="HC79" s="11"/>
      <c r="HD79" s="11"/>
      <c r="HE79" s="11"/>
      <c r="HF79" s="11"/>
      <c r="HG79" s="11"/>
      <c r="HH79" s="11"/>
      <c r="HI79" s="11"/>
      <c r="HJ79" s="11"/>
      <c r="HK79" s="11"/>
      <c r="HL79" s="11"/>
      <c r="HM79" s="11"/>
      <c r="HN79" s="11"/>
      <c r="HO79" s="11"/>
      <c r="HP79" s="11"/>
      <c r="HQ79" s="11"/>
      <c r="HR79" s="11"/>
      <c r="HS79" s="11"/>
      <c r="HT79" s="11"/>
      <c r="HU79" s="11"/>
      <c r="HV79" s="11"/>
      <c r="HW79" s="11"/>
      <c r="HX79" s="11"/>
      <c r="HY79" s="11"/>
      <c r="HZ79" s="11"/>
      <c r="IA79" s="11"/>
      <c r="IB79" s="11"/>
      <c r="IC79" s="11"/>
      <c r="ID79" s="11"/>
      <c r="IE79" s="11"/>
      <c r="IF79" s="11"/>
      <c r="IG79" s="11"/>
      <c r="IH79" s="11"/>
      <c r="II79" s="11"/>
      <c r="IJ79" s="11"/>
      <c r="IK79" s="11"/>
      <c r="IL79" s="11"/>
      <c r="IM79" s="11"/>
      <c r="IN79" s="11"/>
      <c r="IO79" s="11"/>
      <c r="IP79" s="11"/>
      <c r="IQ79" s="11"/>
      <c r="IR79" s="11"/>
      <c r="IS79" s="11"/>
      <c r="IT79" s="11"/>
      <c r="IU79" s="11"/>
      <c r="IV79" s="11"/>
    </row>
    <row r="80" spans="1:256" ht="45" hidden="1" thickTop="1">
      <c r="A80" s="353" t="s">
        <v>107</v>
      </c>
      <c r="B80" s="626">
        <v>0</v>
      </c>
      <c r="C80" s="563">
        <v>0</v>
      </c>
      <c r="D80" s="370">
        <v>0</v>
      </c>
      <c r="E80" s="54">
        <v>0</v>
      </c>
      <c r="F80" s="370">
        <v>0</v>
      </c>
      <c r="G80" s="356">
        <v>0</v>
      </c>
      <c r="H80" s="626">
        <v>0</v>
      </c>
      <c r="I80" s="563">
        <v>0</v>
      </c>
      <c r="J80" s="370">
        <v>0</v>
      </c>
      <c r="K80" s="54">
        <v>0</v>
      </c>
      <c r="L80" s="370">
        <v>0</v>
      </c>
      <c r="M80" s="356">
        <v>0</v>
      </c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1"/>
      <c r="CI80" s="11"/>
      <c r="CJ80" s="11"/>
      <c r="CK80" s="11"/>
      <c r="CL80" s="11"/>
      <c r="CM80" s="11"/>
      <c r="CN80" s="11"/>
      <c r="CO80" s="11"/>
      <c r="CP80" s="11"/>
      <c r="CQ80" s="11"/>
      <c r="CR80" s="11"/>
      <c r="CS80" s="11"/>
      <c r="CT80" s="11"/>
      <c r="CU80" s="11"/>
      <c r="CV80" s="11"/>
      <c r="CW80" s="11"/>
      <c r="CX80" s="11"/>
      <c r="CY80" s="11"/>
      <c r="CZ80" s="11"/>
      <c r="DA80" s="11"/>
      <c r="DB80" s="11"/>
      <c r="DC80" s="11"/>
      <c r="DD80" s="11"/>
      <c r="DE80" s="11"/>
      <c r="DF80" s="11"/>
      <c r="DG80" s="11"/>
      <c r="DH80" s="11"/>
      <c r="DI80" s="11"/>
      <c r="DJ80" s="11"/>
      <c r="DK80" s="11"/>
      <c r="DL80" s="11"/>
      <c r="DM80" s="11"/>
      <c r="DN80" s="11"/>
      <c r="DO80" s="11"/>
      <c r="DP80" s="11"/>
      <c r="DQ80" s="11"/>
      <c r="DR80" s="11"/>
      <c r="DS80" s="11"/>
      <c r="DT80" s="11"/>
      <c r="DU80" s="11"/>
      <c r="DV80" s="11"/>
      <c r="DW80" s="11"/>
      <c r="DX80" s="11"/>
      <c r="DY80" s="11"/>
      <c r="DZ80" s="11"/>
      <c r="EA80" s="11"/>
      <c r="EB80" s="11"/>
      <c r="EC80" s="11"/>
      <c r="ED80" s="11"/>
      <c r="EE80" s="11"/>
      <c r="EF80" s="11"/>
      <c r="EG80" s="11"/>
      <c r="EH80" s="11"/>
      <c r="EI80" s="11"/>
      <c r="EJ80" s="11"/>
      <c r="EK80" s="11"/>
      <c r="EL80" s="11"/>
      <c r="EM80" s="11"/>
      <c r="EN80" s="11"/>
      <c r="EO80" s="11"/>
      <c r="EP80" s="11"/>
      <c r="EQ80" s="11"/>
      <c r="ER80" s="11"/>
      <c r="ES80" s="11"/>
      <c r="ET80" s="11"/>
      <c r="EU80" s="11"/>
      <c r="EV80" s="11"/>
      <c r="EW80" s="11"/>
      <c r="EX80" s="11"/>
      <c r="EY80" s="11"/>
      <c r="EZ80" s="11"/>
      <c r="FA80" s="11"/>
      <c r="FB80" s="11"/>
      <c r="FC80" s="11"/>
      <c r="FD80" s="11"/>
      <c r="FE80" s="11"/>
      <c r="FF80" s="11"/>
      <c r="FG80" s="11"/>
      <c r="FH80" s="11"/>
      <c r="FI80" s="11"/>
      <c r="FJ80" s="11"/>
      <c r="FK80" s="11"/>
      <c r="FL80" s="11"/>
      <c r="FM80" s="11"/>
      <c r="FN80" s="11"/>
      <c r="FO80" s="11"/>
      <c r="FP80" s="11"/>
      <c r="FQ80" s="11"/>
      <c r="FR80" s="11"/>
      <c r="FS80" s="11"/>
      <c r="FT80" s="11"/>
      <c r="FU80" s="11"/>
      <c r="FV80" s="11"/>
      <c r="FW80" s="11"/>
      <c r="FX80" s="11"/>
      <c r="FY80" s="11"/>
      <c r="FZ80" s="11"/>
      <c r="GA80" s="11"/>
      <c r="GB80" s="11"/>
      <c r="GC80" s="11"/>
      <c r="GD80" s="11"/>
      <c r="GE80" s="11"/>
      <c r="GF80" s="11"/>
      <c r="GG80" s="11"/>
      <c r="GH80" s="11"/>
      <c r="GI80" s="11"/>
      <c r="GJ80" s="11"/>
      <c r="GK80" s="11"/>
      <c r="GL80" s="11"/>
      <c r="GM80" s="11"/>
      <c r="GN80" s="11"/>
      <c r="GO80" s="11"/>
      <c r="GP80" s="11"/>
      <c r="GQ80" s="11"/>
      <c r="GR80" s="11"/>
      <c r="GS80" s="11"/>
      <c r="GT80" s="11"/>
      <c r="GU80" s="11"/>
      <c r="GV80" s="11"/>
      <c r="GW80" s="11"/>
      <c r="GX80" s="11"/>
      <c r="GY80" s="11"/>
      <c r="GZ80" s="11"/>
      <c r="HA80" s="11"/>
      <c r="HB80" s="11"/>
      <c r="HC80" s="11"/>
      <c r="HD80" s="11"/>
      <c r="HE80" s="11"/>
      <c r="HF80" s="11"/>
      <c r="HG80" s="11"/>
      <c r="HH80" s="11"/>
      <c r="HI80" s="11"/>
      <c r="HJ80" s="11"/>
      <c r="HK80" s="11"/>
      <c r="HL80" s="11"/>
      <c r="HM80" s="11"/>
      <c r="HN80" s="11"/>
      <c r="HO80" s="11"/>
      <c r="HP80" s="11"/>
      <c r="HQ80" s="11"/>
      <c r="HR80" s="11"/>
      <c r="HS80" s="11"/>
      <c r="HT80" s="11"/>
      <c r="HU80" s="11"/>
      <c r="HV80" s="11"/>
      <c r="HW80" s="11"/>
      <c r="HX80" s="11"/>
      <c r="HY80" s="11"/>
      <c r="HZ80" s="11"/>
      <c r="IA80" s="11"/>
      <c r="IB80" s="11"/>
      <c r="IC80" s="11"/>
      <c r="ID80" s="11"/>
      <c r="IE80" s="11"/>
      <c r="IF80" s="11"/>
      <c r="IG80" s="11"/>
      <c r="IH80" s="11"/>
      <c r="II80" s="11"/>
      <c r="IJ80" s="11"/>
      <c r="IK80" s="11"/>
      <c r="IL80" s="11"/>
      <c r="IM80" s="11"/>
      <c r="IN80" s="11"/>
      <c r="IO80" s="11"/>
      <c r="IP80" s="11"/>
      <c r="IQ80" s="11"/>
      <c r="IR80" s="11"/>
      <c r="IS80" s="11"/>
      <c r="IT80" s="11"/>
      <c r="IU80" s="11"/>
      <c r="IV80" s="11"/>
    </row>
    <row r="81" spans="1:256" ht="45" hidden="1" thickTop="1">
      <c r="A81" s="353" t="s">
        <v>108</v>
      </c>
      <c r="B81" s="626">
        <v>0</v>
      </c>
      <c r="C81" s="563">
        <v>0</v>
      </c>
      <c r="D81" s="370">
        <v>0</v>
      </c>
      <c r="E81" s="54">
        <v>0</v>
      </c>
      <c r="F81" s="370">
        <v>0</v>
      </c>
      <c r="G81" s="356">
        <v>0</v>
      </c>
      <c r="H81" s="626">
        <v>0</v>
      </c>
      <c r="I81" s="563">
        <v>0</v>
      </c>
      <c r="J81" s="370">
        <v>0</v>
      </c>
      <c r="K81" s="54">
        <v>0</v>
      </c>
      <c r="L81" s="370">
        <v>0</v>
      </c>
      <c r="M81" s="356">
        <v>0</v>
      </c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  <c r="CW81" s="11"/>
      <c r="CX81" s="11"/>
      <c r="CY81" s="11"/>
      <c r="CZ81" s="11"/>
      <c r="DA81" s="11"/>
      <c r="DB81" s="11"/>
      <c r="DC81" s="11"/>
      <c r="DD81" s="11"/>
      <c r="DE81" s="11"/>
      <c r="DF81" s="11"/>
      <c r="DG81" s="11"/>
      <c r="DH81" s="11"/>
      <c r="DI81" s="11"/>
      <c r="DJ81" s="11"/>
      <c r="DK81" s="11"/>
      <c r="DL81" s="11"/>
      <c r="DM81" s="11"/>
      <c r="DN81" s="11"/>
      <c r="DO81" s="11"/>
      <c r="DP81" s="11"/>
      <c r="DQ81" s="11"/>
      <c r="DR81" s="11"/>
      <c r="DS81" s="11"/>
      <c r="DT81" s="11"/>
      <c r="DU81" s="11"/>
      <c r="DV81" s="11"/>
      <c r="DW81" s="11"/>
      <c r="DX81" s="11"/>
      <c r="DY81" s="11"/>
      <c r="DZ81" s="11"/>
      <c r="EA81" s="11"/>
      <c r="EB81" s="11"/>
      <c r="EC81" s="11"/>
      <c r="ED81" s="11"/>
      <c r="EE81" s="11"/>
      <c r="EF81" s="11"/>
      <c r="EG81" s="11"/>
      <c r="EH81" s="11"/>
      <c r="EI81" s="11"/>
      <c r="EJ81" s="11"/>
      <c r="EK81" s="11"/>
      <c r="EL81" s="11"/>
      <c r="EM81" s="11"/>
      <c r="EN81" s="11"/>
      <c r="EO81" s="11"/>
      <c r="EP81" s="11"/>
      <c r="EQ81" s="11"/>
      <c r="ER81" s="11"/>
      <c r="ES81" s="11"/>
      <c r="ET81" s="11"/>
      <c r="EU81" s="11"/>
      <c r="EV81" s="11"/>
      <c r="EW81" s="11"/>
      <c r="EX81" s="11"/>
      <c r="EY81" s="11"/>
      <c r="EZ81" s="11"/>
      <c r="FA81" s="11"/>
      <c r="FB81" s="11"/>
      <c r="FC81" s="11"/>
      <c r="FD81" s="11"/>
      <c r="FE81" s="11"/>
      <c r="FF81" s="11"/>
      <c r="FG81" s="11"/>
      <c r="FH81" s="11"/>
      <c r="FI81" s="11"/>
      <c r="FJ81" s="11"/>
      <c r="FK81" s="11"/>
      <c r="FL81" s="11"/>
      <c r="FM81" s="11"/>
      <c r="FN81" s="11"/>
      <c r="FO81" s="11"/>
      <c r="FP81" s="11"/>
      <c r="FQ81" s="11"/>
      <c r="FR81" s="11"/>
      <c r="FS81" s="11"/>
      <c r="FT81" s="11"/>
      <c r="FU81" s="11"/>
      <c r="FV81" s="11"/>
      <c r="FW81" s="11"/>
      <c r="FX81" s="11"/>
      <c r="FY81" s="11"/>
      <c r="FZ81" s="11"/>
      <c r="GA81" s="11"/>
      <c r="GB81" s="11"/>
      <c r="GC81" s="11"/>
      <c r="GD81" s="11"/>
      <c r="GE81" s="11"/>
      <c r="GF81" s="11"/>
      <c r="GG81" s="11"/>
      <c r="GH81" s="11"/>
      <c r="GI81" s="11"/>
      <c r="GJ81" s="11"/>
      <c r="GK81" s="11"/>
      <c r="GL81" s="11"/>
      <c r="GM81" s="11"/>
      <c r="GN81" s="11"/>
      <c r="GO81" s="11"/>
      <c r="GP81" s="11"/>
      <c r="GQ81" s="11"/>
      <c r="GR81" s="11"/>
      <c r="GS81" s="11"/>
      <c r="GT81" s="11"/>
      <c r="GU81" s="11"/>
      <c r="GV81" s="11"/>
      <c r="GW81" s="11"/>
      <c r="GX81" s="11"/>
      <c r="GY81" s="11"/>
      <c r="GZ81" s="11"/>
      <c r="HA81" s="11"/>
      <c r="HB81" s="11"/>
      <c r="HC81" s="11"/>
      <c r="HD81" s="11"/>
      <c r="HE81" s="11"/>
      <c r="HF81" s="11"/>
      <c r="HG81" s="11"/>
      <c r="HH81" s="11"/>
      <c r="HI81" s="11"/>
      <c r="HJ81" s="11"/>
      <c r="HK81" s="11"/>
      <c r="HL81" s="11"/>
      <c r="HM81" s="11"/>
      <c r="HN81" s="11"/>
      <c r="HO81" s="11"/>
      <c r="HP81" s="11"/>
      <c r="HQ81" s="11"/>
      <c r="HR81" s="11"/>
      <c r="HS81" s="11"/>
      <c r="HT81" s="11"/>
      <c r="HU81" s="11"/>
      <c r="HV81" s="11"/>
      <c r="HW81" s="11"/>
      <c r="HX81" s="11"/>
      <c r="HY81" s="11"/>
      <c r="HZ81" s="11"/>
      <c r="IA81" s="11"/>
      <c r="IB81" s="11"/>
      <c r="IC81" s="11"/>
      <c r="ID81" s="11"/>
      <c r="IE81" s="11"/>
      <c r="IF81" s="11"/>
      <c r="IG81" s="11"/>
      <c r="IH81" s="11"/>
      <c r="II81" s="11"/>
      <c r="IJ81" s="11"/>
      <c r="IK81" s="11"/>
      <c r="IL81" s="11"/>
      <c r="IM81" s="11"/>
      <c r="IN81" s="11"/>
      <c r="IO81" s="11"/>
      <c r="IP81" s="11"/>
      <c r="IQ81" s="11"/>
      <c r="IR81" s="11"/>
      <c r="IS81" s="11"/>
      <c r="IT81" s="11"/>
      <c r="IU81" s="11"/>
      <c r="IV81" s="11"/>
    </row>
    <row r="82" spans="1:256" ht="45.75" hidden="1" thickTop="1">
      <c r="A82" s="357" t="s">
        <v>109</v>
      </c>
      <c r="B82" s="627">
        <v>0</v>
      </c>
      <c r="C82" s="567">
        <v>0</v>
      </c>
      <c r="D82" s="373">
        <v>0</v>
      </c>
      <c r="E82" s="127">
        <v>0</v>
      </c>
      <c r="F82" s="373">
        <v>0</v>
      </c>
      <c r="G82" s="366">
        <v>0</v>
      </c>
      <c r="H82" s="627">
        <v>0</v>
      </c>
      <c r="I82" s="567">
        <v>0</v>
      </c>
      <c r="J82" s="373">
        <v>0</v>
      </c>
      <c r="K82" s="127">
        <v>0</v>
      </c>
      <c r="L82" s="373">
        <v>0</v>
      </c>
      <c r="M82" s="366">
        <v>0</v>
      </c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  <c r="AA82" s="85"/>
      <c r="AB82" s="85"/>
      <c r="AC82" s="85"/>
      <c r="AD82" s="85"/>
      <c r="AE82" s="85"/>
      <c r="AF82" s="85"/>
      <c r="AG82" s="85"/>
      <c r="AH82" s="85"/>
      <c r="AI82" s="85"/>
      <c r="AJ82" s="85"/>
      <c r="AK82" s="85"/>
      <c r="AL82" s="85"/>
      <c r="AM82" s="85"/>
      <c r="AN82" s="85"/>
      <c r="AO82" s="85"/>
      <c r="AP82" s="85"/>
      <c r="AQ82" s="85"/>
      <c r="AR82" s="85"/>
      <c r="AS82" s="85"/>
      <c r="AT82" s="85"/>
      <c r="AU82" s="85"/>
      <c r="AV82" s="85"/>
      <c r="AW82" s="85"/>
      <c r="AX82" s="85"/>
      <c r="AY82" s="85"/>
      <c r="AZ82" s="85"/>
      <c r="BA82" s="85"/>
      <c r="BB82" s="85"/>
      <c r="BC82" s="85"/>
      <c r="BD82" s="85"/>
      <c r="BE82" s="85"/>
      <c r="BF82" s="85"/>
      <c r="BG82" s="85"/>
      <c r="BH82" s="85"/>
      <c r="BI82" s="85"/>
      <c r="BJ82" s="85"/>
      <c r="BK82" s="85"/>
      <c r="BL82" s="85"/>
      <c r="BM82" s="85"/>
      <c r="BN82" s="85"/>
      <c r="BO82" s="85"/>
      <c r="BP82" s="85"/>
      <c r="BQ82" s="85"/>
      <c r="BR82" s="85"/>
      <c r="BS82" s="85"/>
      <c r="BT82" s="85"/>
      <c r="BU82" s="85"/>
      <c r="BV82" s="85"/>
      <c r="BW82" s="85"/>
      <c r="BX82" s="85"/>
      <c r="BY82" s="85"/>
      <c r="BZ82" s="85"/>
      <c r="CA82" s="85"/>
      <c r="CB82" s="85"/>
      <c r="CC82" s="85"/>
      <c r="CD82" s="85"/>
      <c r="CE82" s="85"/>
      <c r="CF82" s="85"/>
      <c r="CG82" s="85"/>
      <c r="CH82" s="85"/>
      <c r="CI82" s="85"/>
      <c r="CJ82" s="85"/>
      <c r="CK82" s="85"/>
      <c r="CL82" s="85"/>
      <c r="CM82" s="85"/>
      <c r="CN82" s="85"/>
      <c r="CO82" s="85"/>
      <c r="CP82" s="85"/>
      <c r="CQ82" s="85"/>
      <c r="CR82" s="85"/>
      <c r="CS82" s="85"/>
      <c r="CT82" s="85"/>
      <c r="CU82" s="85"/>
      <c r="CV82" s="85"/>
      <c r="CW82" s="85"/>
      <c r="CX82" s="85"/>
      <c r="CY82" s="85"/>
      <c r="CZ82" s="85"/>
      <c r="DA82" s="85"/>
      <c r="DB82" s="85"/>
      <c r="DC82" s="85"/>
      <c r="DD82" s="85"/>
      <c r="DE82" s="85"/>
      <c r="DF82" s="85"/>
      <c r="DG82" s="85"/>
      <c r="DH82" s="85"/>
      <c r="DI82" s="85"/>
      <c r="DJ82" s="85"/>
      <c r="DK82" s="85"/>
      <c r="DL82" s="85"/>
      <c r="DM82" s="85"/>
      <c r="DN82" s="85"/>
      <c r="DO82" s="85"/>
      <c r="DP82" s="85"/>
      <c r="DQ82" s="85"/>
      <c r="DR82" s="85"/>
      <c r="DS82" s="85"/>
      <c r="DT82" s="85"/>
      <c r="DU82" s="85"/>
      <c r="DV82" s="85"/>
      <c r="DW82" s="85"/>
      <c r="DX82" s="85"/>
      <c r="DY82" s="85"/>
      <c r="DZ82" s="85"/>
      <c r="EA82" s="85"/>
      <c r="EB82" s="85"/>
      <c r="EC82" s="85"/>
      <c r="ED82" s="85"/>
      <c r="EE82" s="85"/>
      <c r="EF82" s="85"/>
      <c r="EG82" s="85"/>
      <c r="EH82" s="85"/>
      <c r="EI82" s="85"/>
      <c r="EJ82" s="85"/>
      <c r="EK82" s="85"/>
      <c r="EL82" s="85"/>
      <c r="EM82" s="85"/>
      <c r="EN82" s="85"/>
      <c r="EO82" s="85"/>
      <c r="EP82" s="85"/>
      <c r="EQ82" s="85"/>
      <c r="ER82" s="85"/>
      <c r="ES82" s="85"/>
      <c r="ET82" s="85"/>
      <c r="EU82" s="85"/>
      <c r="EV82" s="85"/>
      <c r="EW82" s="85"/>
      <c r="EX82" s="85"/>
      <c r="EY82" s="85"/>
      <c r="EZ82" s="85"/>
      <c r="FA82" s="85"/>
      <c r="FB82" s="85"/>
      <c r="FC82" s="85"/>
      <c r="FD82" s="85"/>
      <c r="FE82" s="85"/>
      <c r="FF82" s="85"/>
      <c r="FG82" s="85"/>
      <c r="FH82" s="85"/>
      <c r="FI82" s="85"/>
      <c r="FJ82" s="85"/>
      <c r="FK82" s="85"/>
      <c r="FL82" s="85"/>
      <c r="FM82" s="85"/>
      <c r="FN82" s="85"/>
      <c r="FO82" s="85"/>
      <c r="FP82" s="85"/>
      <c r="FQ82" s="85"/>
      <c r="FR82" s="85"/>
      <c r="FS82" s="85"/>
      <c r="FT82" s="85"/>
      <c r="FU82" s="85"/>
      <c r="FV82" s="85"/>
      <c r="FW82" s="85"/>
      <c r="FX82" s="85"/>
      <c r="FY82" s="85"/>
      <c r="FZ82" s="85"/>
      <c r="GA82" s="85"/>
      <c r="GB82" s="85"/>
      <c r="GC82" s="85"/>
      <c r="GD82" s="85"/>
      <c r="GE82" s="85"/>
      <c r="GF82" s="85"/>
      <c r="GG82" s="85"/>
      <c r="GH82" s="85"/>
      <c r="GI82" s="85"/>
      <c r="GJ82" s="85"/>
      <c r="GK82" s="85"/>
      <c r="GL82" s="85"/>
      <c r="GM82" s="85"/>
      <c r="GN82" s="85"/>
      <c r="GO82" s="85"/>
      <c r="GP82" s="85"/>
      <c r="GQ82" s="85"/>
      <c r="GR82" s="85"/>
      <c r="GS82" s="85"/>
      <c r="GT82" s="85"/>
      <c r="GU82" s="85"/>
      <c r="GV82" s="85"/>
      <c r="GW82" s="85"/>
      <c r="GX82" s="85"/>
      <c r="GY82" s="85"/>
      <c r="GZ82" s="85"/>
      <c r="HA82" s="85"/>
      <c r="HB82" s="85"/>
      <c r="HC82" s="85"/>
      <c r="HD82" s="85"/>
      <c r="HE82" s="85"/>
      <c r="HF82" s="85"/>
      <c r="HG82" s="85"/>
      <c r="HH82" s="85"/>
      <c r="HI82" s="85"/>
      <c r="HJ82" s="85"/>
      <c r="HK82" s="85"/>
      <c r="HL82" s="85"/>
      <c r="HM82" s="85"/>
      <c r="HN82" s="85"/>
      <c r="HO82" s="85"/>
      <c r="HP82" s="85"/>
      <c r="HQ82" s="85"/>
      <c r="HR82" s="85"/>
      <c r="HS82" s="85"/>
      <c r="HT82" s="85"/>
      <c r="HU82" s="85"/>
      <c r="HV82" s="85"/>
      <c r="HW82" s="85"/>
      <c r="HX82" s="85"/>
      <c r="HY82" s="85"/>
      <c r="HZ82" s="85"/>
      <c r="IA82" s="85"/>
      <c r="IB82" s="85"/>
      <c r="IC82" s="85"/>
      <c r="ID82" s="85"/>
      <c r="IE82" s="85"/>
      <c r="IF82" s="85"/>
      <c r="IG82" s="85"/>
      <c r="IH82" s="85"/>
      <c r="II82" s="85"/>
      <c r="IJ82" s="85"/>
      <c r="IK82" s="85"/>
      <c r="IL82" s="85"/>
      <c r="IM82" s="85"/>
      <c r="IN82" s="85"/>
      <c r="IO82" s="85"/>
      <c r="IP82" s="85"/>
      <c r="IQ82" s="85"/>
      <c r="IR82" s="85"/>
      <c r="IS82" s="85"/>
      <c r="IT82" s="85"/>
      <c r="IU82" s="85"/>
      <c r="IV82" s="85"/>
    </row>
    <row r="83" spans="1:256" ht="46.5" hidden="1" thickTop="1" thickBot="1">
      <c r="A83" s="358" t="s">
        <v>110</v>
      </c>
      <c r="B83" s="359">
        <v>12844813</v>
      </c>
      <c r="C83" s="569">
        <v>0.21809752583814129</v>
      </c>
      <c r="D83" s="361">
        <v>46050000</v>
      </c>
      <c r="E83" s="362">
        <v>0.78190247416185865</v>
      </c>
      <c r="F83" s="361">
        <v>58894813</v>
      </c>
      <c r="G83" s="363">
        <v>1</v>
      </c>
      <c r="H83" s="359">
        <v>14251666</v>
      </c>
      <c r="I83" s="569">
        <v>0.23704709047816472</v>
      </c>
      <c r="J83" s="361">
        <v>45870000</v>
      </c>
      <c r="K83" s="362">
        <v>0.76295290952183525</v>
      </c>
      <c r="L83" s="361">
        <v>60121666</v>
      </c>
      <c r="M83" s="363">
        <v>1</v>
      </c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/>
      <c r="CS83" s="11"/>
      <c r="CT83" s="11"/>
      <c r="CU83" s="11"/>
      <c r="CV83" s="11"/>
      <c r="CW83" s="11"/>
      <c r="CX83" s="11"/>
      <c r="CY83" s="11"/>
      <c r="CZ83" s="11"/>
      <c r="DA83" s="11"/>
      <c r="DB83" s="11"/>
      <c r="DC83" s="11"/>
      <c r="DD83" s="11"/>
      <c r="DE83" s="11"/>
      <c r="DF83" s="11"/>
      <c r="DG83" s="11"/>
      <c r="DH83" s="11"/>
      <c r="DI83" s="11"/>
      <c r="DJ83" s="11"/>
      <c r="DK83" s="11"/>
      <c r="DL83" s="11"/>
      <c r="DM83" s="11"/>
      <c r="DN83" s="11"/>
      <c r="DO83" s="11"/>
      <c r="DP83" s="11"/>
      <c r="DQ83" s="11"/>
      <c r="DR83" s="11"/>
      <c r="DS83" s="11"/>
      <c r="DT83" s="11"/>
      <c r="DU83" s="11"/>
      <c r="DV83" s="11"/>
      <c r="DW83" s="11"/>
      <c r="DX83" s="11"/>
      <c r="DY83" s="11"/>
      <c r="DZ83" s="11"/>
      <c r="EA83" s="11"/>
      <c r="EB83" s="11"/>
      <c r="EC83" s="11"/>
      <c r="ED83" s="11"/>
      <c r="EE83" s="11"/>
      <c r="EF83" s="11"/>
      <c r="EG83" s="11"/>
      <c r="EH83" s="11"/>
      <c r="EI83" s="11"/>
      <c r="EJ83" s="11"/>
      <c r="EK83" s="11"/>
      <c r="EL83" s="11"/>
      <c r="EM83" s="11"/>
      <c r="EN83" s="11"/>
      <c r="EO83" s="11"/>
      <c r="EP83" s="11"/>
      <c r="EQ83" s="11"/>
      <c r="ER83" s="11"/>
      <c r="ES83" s="11"/>
      <c r="ET83" s="11"/>
      <c r="EU83" s="11"/>
      <c r="EV83" s="11"/>
      <c r="EW83" s="11"/>
      <c r="EX83" s="11"/>
      <c r="EY83" s="11"/>
      <c r="EZ83" s="11"/>
      <c r="FA83" s="11"/>
      <c r="FB83" s="11"/>
      <c r="FC83" s="11"/>
      <c r="FD83" s="11"/>
      <c r="FE83" s="11"/>
      <c r="FF83" s="11"/>
      <c r="FG83" s="11"/>
      <c r="FH83" s="11"/>
      <c r="FI83" s="11"/>
      <c r="FJ83" s="11"/>
      <c r="FK83" s="11"/>
      <c r="FL83" s="11"/>
      <c r="FM83" s="11"/>
      <c r="FN83" s="11"/>
      <c r="FO83" s="11"/>
      <c r="FP83" s="11"/>
      <c r="FQ83" s="11"/>
      <c r="FR83" s="11"/>
      <c r="FS83" s="11"/>
      <c r="FT83" s="11"/>
      <c r="FU83" s="11"/>
      <c r="FV83" s="11"/>
      <c r="FW83" s="11"/>
      <c r="FX83" s="11"/>
      <c r="FY83" s="11"/>
      <c r="FZ83" s="11"/>
      <c r="GA83" s="11"/>
      <c r="GB83" s="11"/>
      <c r="GC83" s="11"/>
      <c r="GD83" s="11"/>
      <c r="GE83" s="11"/>
      <c r="GF83" s="11"/>
      <c r="GG83" s="11"/>
      <c r="GH83" s="11"/>
      <c r="GI83" s="11"/>
      <c r="GJ83" s="11"/>
      <c r="GK83" s="11"/>
      <c r="GL83" s="11"/>
      <c r="GM83" s="11"/>
      <c r="GN83" s="11"/>
      <c r="GO83" s="11"/>
      <c r="GP83" s="11"/>
      <c r="GQ83" s="11"/>
      <c r="GR83" s="11"/>
      <c r="GS83" s="11"/>
      <c r="GT83" s="11"/>
      <c r="GU83" s="11"/>
      <c r="GV83" s="11"/>
      <c r="GW83" s="11"/>
      <c r="GX83" s="11"/>
      <c r="GY83" s="11"/>
      <c r="GZ83" s="11"/>
      <c r="HA83" s="11"/>
      <c r="HB83" s="11"/>
      <c r="HC83" s="11"/>
      <c r="HD83" s="11"/>
      <c r="HE83" s="11"/>
      <c r="HF83" s="11"/>
      <c r="HG83" s="11"/>
      <c r="HH83" s="11"/>
      <c r="HI83" s="11"/>
      <c r="HJ83" s="11"/>
      <c r="HK83" s="11"/>
      <c r="HL83" s="11"/>
      <c r="HM83" s="11"/>
      <c r="HN83" s="11"/>
      <c r="HO83" s="11"/>
      <c r="HP83" s="11"/>
      <c r="HQ83" s="11"/>
      <c r="HR83" s="11"/>
      <c r="HS83" s="11"/>
      <c r="HT83" s="11"/>
      <c r="HU83" s="11"/>
      <c r="HV83" s="11"/>
      <c r="HW83" s="11"/>
      <c r="HX83" s="11"/>
      <c r="HY83" s="11"/>
      <c r="HZ83" s="11"/>
      <c r="IA83" s="11"/>
      <c r="IB83" s="11"/>
      <c r="IC83" s="11"/>
      <c r="ID83" s="11"/>
      <c r="IE83" s="11"/>
      <c r="IF83" s="11"/>
      <c r="IG83" s="11"/>
      <c r="IH83" s="11"/>
      <c r="II83" s="11"/>
      <c r="IJ83" s="11"/>
      <c r="IK83" s="11"/>
      <c r="IL83" s="11"/>
      <c r="IM83" s="11"/>
      <c r="IN83" s="11"/>
      <c r="IO83" s="11"/>
      <c r="IP83" s="11"/>
      <c r="IQ83" s="11"/>
      <c r="IR83" s="11"/>
      <c r="IS83" s="11"/>
      <c r="IT83" s="11"/>
      <c r="IU83" s="11"/>
      <c r="IV83" s="11"/>
    </row>
    <row r="84" spans="1:256" ht="15" customHeight="1" thickTop="1">
      <c r="A84" s="22"/>
      <c r="B84" s="7"/>
      <c r="C84" s="367"/>
      <c r="D84" s="7"/>
      <c r="E84" s="367"/>
      <c r="F84" s="7"/>
      <c r="G84" s="367"/>
      <c r="H84" s="7"/>
      <c r="I84" s="367"/>
      <c r="J84" s="7"/>
      <c r="K84" s="367"/>
      <c r="L84" s="7"/>
      <c r="M84" s="367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  <c r="CG84" s="11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/>
      <c r="CW84" s="11"/>
      <c r="CX84" s="11"/>
      <c r="CY84" s="11"/>
      <c r="CZ84" s="11"/>
      <c r="DA84" s="11"/>
      <c r="DB84" s="11"/>
      <c r="DC84" s="11"/>
      <c r="DD84" s="11"/>
      <c r="DE84" s="11"/>
      <c r="DF84" s="11"/>
      <c r="DG84" s="11"/>
      <c r="DH84" s="11"/>
      <c r="DI84" s="11"/>
      <c r="DJ84" s="11"/>
      <c r="DK84" s="11"/>
      <c r="DL84" s="11"/>
      <c r="DM84" s="11"/>
      <c r="DN84" s="11"/>
      <c r="DO84" s="11"/>
      <c r="DP84" s="11"/>
      <c r="DQ84" s="11"/>
      <c r="DR84" s="11"/>
      <c r="DS84" s="11"/>
      <c r="DT84" s="11"/>
      <c r="DU84" s="11"/>
      <c r="DV84" s="11"/>
      <c r="DW84" s="11"/>
      <c r="DX84" s="11"/>
      <c r="DY84" s="11"/>
      <c r="DZ84" s="11"/>
      <c r="EA84" s="11"/>
      <c r="EB84" s="11"/>
      <c r="EC84" s="11"/>
      <c r="ED84" s="11"/>
      <c r="EE84" s="11"/>
      <c r="EF84" s="11"/>
      <c r="EG84" s="11"/>
      <c r="EH84" s="11"/>
      <c r="EI84" s="11"/>
      <c r="EJ84" s="11"/>
      <c r="EK84" s="11"/>
      <c r="EL84" s="11"/>
      <c r="EM84" s="11"/>
      <c r="EN84" s="11"/>
      <c r="EO84" s="11"/>
      <c r="EP84" s="11"/>
      <c r="EQ84" s="11"/>
      <c r="ER84" s="11"/>
      <c r="ES84" s="11"/>
      <c r="ET84" s="11"/>
      <c r="EU84" s="11"/>
      <c r="EV84" s="11"/>
      <c r="EW84" s="11"/>
      <c r="EX84" s="11"/>
      <c r="EY84" s="11"/>
      <c r="EZ84" s="11"/>
      <c r="FA84" s="11"/>
      <c r="FB84" s="11"/>
      <c r="FC84" s="11"/>
      <c r="FD84" s="11"/>
      <c r="FE84" s="11"/>
      <c r="FF84" s="11"/>
      <c r="FG84" s="11"/>
      <c r="FH84" s="11"/>
      <c r="FI84" s="11"/>
      <c r="FJ84" s="11"/>
      <c r="FK84" s="11"/>
      <c r="FL84" s="11"/>
      <c r="FM84" s="11"/>
      <c r="FN84" s="11"/>
      <c r="FO84" s="11"/>
      <c r="FP84" s="11"/>
      <c r="FQ84" s="11"/>
      <c r="FR84" s="11"/>
      <c r="FS84" s="11"/>
      <c r="FT84" s="11"/>
      <c r="FU84" s="11"/>
      <c r="FV84" s="11"/>
      <c r="FW84" s="11"/>
      <c r="FX84" s="11"/>
      <c r="FY84" s="11"/>
      <c r="FZ84" s="11"/>
      <c r="GA84" s="11"/>
      <c r="GB84" s="11"/>
      <c r="GC84" s="11"/>
      <c r="GD84" s="11"/>
      <c r="GE84" s="11"/>
      <c r="GF84" s="11"/>
      <c r="GG84" s="11"/>
      <c r="GH84" s="11"/>
      <c r="GI84" s="11"/>
      <c r="GJ84" s="11"/>
      <c r="GK84" s="11"/>
      <c r="GL84" s="11"/>
      <c r="GM84" s="11"/>
      <c r="GN84" s="11"/>
      <c r="GO84" s="11"/>
      <c r="GP84" s="11"/>
      <c r="GQ84" s="11"/>
      <c r="GR84" s="11"/>
      <c r="GS84" s="11"/>
      <c r="GT84" s="11"/>
      <c r="GU84" s="11"/>
      <c r="GV84" s="11"/>
      <c r="GW84" s="11"/>
      <c r="GX84" s="11"/>
      <c r="GY84" s="11"/>
      <c r="GZ84" s="11"/>
      <c r="HA84" s="11"/>
      <c r="HB84" s="11"/>
      <c r="HC84" s="11"/>
      <c r="HD84" s="11"/>
      <c r="HE84" s="11"/>
      <c r="HF84" s="11"/>
      <c r="HG84" s="11"/>
      <c r="HH84" s="11"/>
      <c r="HI84" s="11"/>
      <c r="HJ84" s="11"/>
      <c r="HK84" s="11"/>
      <c r="HL84" s="11"/>
      <c r="HM84" s="11"/>
      <c r="HN84" s="11"/>
      <c r="HO84" s="11"/>
      <c r="HP84" s="11"/>
      <c r="HQ84" s="11"/>
      <c r="HR84" s="11"/>
      <c r="HS84" s="11"/>
      <c r="HT84" s="11"/>
      <c r="HU84" s="11"/>
      <c r="HV84" s="11"/>
      <c r="HW84" s="11"/>
      <c r="HX84" s="11"/>
      <c r="HY84" s="11"/>
      <c r="HZ84" s="11"/>
      <c r="IA84" s="11"/>
      <c r="IB84" s="11"/>
      <c r="IC84" s="11"/>
      <c r="ID84" s="11"/>
      <c r="IE84" s="11"/>
      <c r="IF84" s="11"/>
      <c r="IG84" s="11"/>
      <c r="IH84" s="11"/>
      <c r="II84" s="11"/>
      <c r="IJ84" s="11"/>
      <c r="IK84" s="11"/>
      <c r="IL84" s="11"/>
      <c r="IM84" s="11"/>
      <c r="IN84" s="11"/>
      <c r="IO84" s="11"/>
      <c r="IP84" s="11"/>
      <c r="IQ84" s="11"/>
      <c r="IR84" s="11"/>
      <c r="IS84" s="11"/>
      <c r="IT84" s="11"/>
      <c r="IU84" s="11"/>
      <c r="IV84" s="11"/>
    </row>
    <row r="85" spans="1:256" ht="44.25">
      <c r="A85" s="4" t="s">
        <v>73</v>
      </c>
      <c r="B85" s="2"/>
      <c r="C85" s="4"/>
      <c r="D85" s="2"/>
      <c r="E85" s="4"/>
      <c r="F85" s="2"/>
      <c r="G85" s="4"/>
      <c r="H85" s="2"/>
      <c r="I85" s="4"/>
      <c r="J85" s="2"/>
      <c r="K85" s="4"/>
      <c r="L85" s="2"/>
      <c r="M85" s="4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1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DZ85" s="11"/>
      <c r="EA85" s="11"/>
      <c r="EB85" s="11"/>
      <c r="EC85" s="11"/>
      <c r="ED85" s="11"/>
      <c r="EE85" s="11"/>
      <c r="EF85" s="11"/>
      <c r="EG85" s="11"/>
      <c r="EH85" s="11"/>
      <c r="EI85" s="11"/>
      <c r="EJ85" s="11"/>
      <c r="EK85" s="11"/>
      <c r="EL85" s="11"/>
      <c r="EM85" s="11"/>
      <c r="EN85" s="11"/>
      <c r="EO85" s="11"/>
      <c r="EP85" s="11"/>
      <c r="EQ85" s="11"/>
      <c r="ER85" s="11"/>
      <c r="ES85" s="11"/>
      <c r="ET85" s="11"/>
      <c r="EU85" s="11"/>
      <c r="EV85" s="11"/>
      <c r="EW85" s="11"/>
      <c r="EX85" s="11"/>
      <c r="EY85" s="11"/>
      <c r="EZ85" s="11"/>
      <c r="FA85" s="11"/>
      <c r="FB85" s="11"/>
      <c r="FC85" s="11"/>
      <c r="FD85" s="11"/>
      <c r="FE85" s="11"/>
      <c r="FF85" s="11"/>
      <c r="FG85" s="11"/>
      <c r="FH85" s="11"/>
      <c r="FI85" s="11"/>
      <c r="FJ85" s="11"/>
      <c r="FK85" s="11"/>
      <c r="FL85" s="11"/>
      <c r="FM85" s="11"/>
      <c r="FN85" s="11"/>
      <c r="FO85" s="11"/>
      <c r="FP85" s="11"/>
      <c r="FQ85" s="11"/>
      <c r="FR85" s="11"/>
      <c r="FS85" s="11"/>
      <c r="FT85" s="11"/>
      <c r="FU85" s="11"/>
      <c r="FV85" s="11"/>
      <c r="FW85" s="11"/>
      <c r="FX85" s="11"/>
      <c r="FY85" s="11"/>
      <c r="FZ85" s="11"/>
      <c r="GA85" s="11"/>
      <c r="GB85" s="11"/>
      <c r="GC85" s="11"/>
      <c r="GD85" s="11"/>
      <c r="GE85" s="11"/>
      <c r="GF85" s="11"/>
      <c r="GG85" s="11"/>
      <c r="GH85" s="11"/>
      <c r="GI85" s="11"/>
      <c r="GJ85" s="11"/>
      <c r="GK85" s="11"/>
      <c r="GL85" s="11"/>
      <c r="GM85" s="11"/>
      <c r="GN85" s="11"/>
      <c r="GO85" s="11"/>
      <c r="GP85" s="11"/>
      <c r="GQ85" s="11"/>
      <c r="GR85" s="11"/>
      <c r="GS85" s="11"/>
      <c r="GT85" s="11"/>
      <c r="GU85" s="11"/>
      <c r="GV85" s="11"/>
      <c r="GW85" s="11"/>
      <c r="GX85" s="11"/>
      <c r="GY85" s="11"/>
      <c r="GZ85" s="11"/>
      <c r="HA85" s="11"/>
      <c r="HB85" s="11"/>
      <c r="HC85" s="11"/>
      <c r="HD85" s="11"/>
      <c r="HE85" s="11"/>
      <c r="HF85" s="11"/>
      <c r="HG85" s="11"/>
      <c r="HH85" s="11"/>
      <c r="HI85" s="11"/>
      <c r="HJ85" s="11"/>
      <c r="HK85" s="11"/>
      <c r="HL85" s="11"/>
      <c r="HM85" s="11"/>
      <c r="HN85" s="11"/>
      <c r="HO85" s="11"/>
      <c r="HP85" s="11"/>
      <c r="HQ85" s="11"/>
      <c r="HR85" s="11"/>
      <c r="HS85" s="11"/>
      <c r="HT85" s="11"/>
      <c r="HU85" s="11"/>
      <c r="HV85" s="11"/>
      <c r="HW85" s="11"/>
      <c r="HX85" s="11"/>
      <c r="HY85" s="11"/>
      <c r="HZ85" s="11"/>
      <c r="IA85" s="11"/>
      <c r="IB85" s="11"/>
      <c r="IC85" s="11"/>
      <c r="ID85" s="11"/>
      <c r="IE85" s="11"/>
      <c r="IF85" s="11"/>
      <c r="IG85" s="11"/>
      <c r="IH85" s="11"/>
      <c r="II85" s="11"/>
      <c r="IJ85" s="11"/>
      <c r="IK85" s="11"/>
      <c r="IL85" s="11"/>
      <c r="IM85" s="11"/>
      <c r="IN85" s="11"/>
      <c r="IO85" s="11"/>
      <c r="IP85" s="11"/>
      <c r="IQ85" s="11"/>
      <c r="IR85" s="11"/>
      <c r="IS85" s="11"/>
      <c r="IT85" s="11"/>
      <c r="IU85" s="11"/>
      <c r="IV85" s="11"/>
    </row>
    <row r="86" spans="1:256">
      <c r="B86" s="134">
        <v>0</v>
      </c>
    </row>
  </sheetData>
  <pageMargins left="0.6" right="0.28999999999999998" top="0.45" bottom="0.8" header="0.3" footer="0.3"/>
  <pageSetup scale="17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7"/>
  <sheetViews>
    <sheetView topLeftCell="A34" zoomScale="30" zoomScaleNormal="30" workbookViewId="0">
      <selection activeCell="F48" sqref="F48"/>
    </sheetView>
  </sheetViews>
  <sheetFormatPr defaultColWidth="12.42578125" defaultRowHeight="15"/>
  <cols>
    <col min="1" max="1" width="186.7109375" style="133" customWidth="1"/>
    <col min="2" max="2" width="56.42578125" style="134" customWidth="1"/>
    <col min="3" max="3" width="45.5703125" style="133" customWidth="1"/>
    <col min="4" max="4" width="45.5703125" style="134" customWidth="1"/>
    <col min="5" max="5" width="45.5703125" style="133" customWidth="1"/>
    <col min="6" max="6" width="53" style="134" customWidth="1"/>
    <col min="7" max="7" width="45.5703125" style="133" customWidth="1"/>
    <col min="8" max="8" width="54.7109375" style="134" customWidth="1"/>
    <col min="9" max="9" width="45.5703125" style="133" customWidth="1"/>
    <col min="10" max="10" width="45.5703125" style="134" customWidth="1"/>
    <col min="11" max="11" width="45.5703125" style="133" customWidth="1"/>
    <col min="12" max="12" width="54.140625" style="134" customWidth="1"/>
    <col min="13" max="13" width="45.5703125" style="133" customWidth="1"/>
    <col min="14" max="256" width="12.42578125" style="133"/>
    <col min="257" max="257" width="186.7109375" style="133" customWidth="1"/>
    <col min="258" max="258" width="56.42578125" style="133" customWidth="1"/>
    <col min="259" max="261" width="45.5703125" style="133" customWidth="1"/>
    <col min="262" max="262" width="53" style="133" customWidth="1"/>
    <col min="263" max="263" width="45.5703125" style="133" customWidth="1"/>
    <col min="264" max="264" width="54.7109375" style="133" customWidth="1"/>
    <col min="265" max="267" width="45.5703125" style="133" customWidth="1"/>
    <col min="268" max="268" width="54.140625" style="133" customWidth="1"/>
    <col min="269" max="269" width="45.5703125" style="133" customWidth="1"/>
    <col min="270" max="512" width="12.42578125" style="133"/>
    <col min="513" max="513" width="186.7109375" style="133" customWidth="1"/>
    <col min="514" max="514" width="56.42578125" style="133" customWidth="1"/>
    <col min="515" max="517" width="45.5703125" style="133" customWidth="1"/>
    <col min="518" max="518" width="53" style="133" customWidth="1"/>
    <col min="519" max="519" width="45.5703125" style="133" customWidth="1"/>
    <col min="520" max="520" width="54.7109375" style="133" customWidth="1"/>
    <col min="521" max="523" width="45.5703125" style="133" customWidth="1"/>
    <col min="524" max="524" width="54.140625" style="133" customWidth="1"/>
    <col min="525" max="525" width="45.5703125" style="133" customWidth="1"/>
    <col min="526" max="768" width="12.42578125" style="133"/>
    <col min="769" max="769" width="186.7109375" style="133" customWidth="1"/>
    <col min="770" max="770" width="56.42578125" style="133" customWidth="1"/>
    <col min="771" max="773" width="45.5703125" style="133" customWidth="1"/>
    <col min="774" max="774" width="53" style="133" customWidth="1"/>
    <col min="775" max="775" width="45.5703125" style="133" customWidth="1"/>
    <col min="776" max="776" width="54.7109375" style="133" customWidth="1"/>
    <col min="777" max="779" width="45.5703125" style="133" customWidth="1"/>
    <col min="780" max="780" width="54.140625" style="133" customWidth="1"/>
    <col min="781" max="781" width="45.5703125" style="133" customWidth="1"/>
    <col min="782" max="1024" width="12.42578125" style="133"/>
    <col min="1025" max="1025" width="186.7109375" style="133" customWidth="1"/>
    <col min="1026" max="1026" width="56.42578125" style="133" customWidth="1"/>
    <col min="1027" max="1029" width="45.5703125" style="133" customWidth="1"/>
    <col min="1030" max="1030" width="53" style="133" customWidth="1"/>
    <col min="1031" max="1031" width="45.5703125" style="133" customWidth="1"/>
    <col min="1032" max="1032" width="54.7109375" style="133" customWidth="1"/>
    <col min="1033" max="1035" width="45.5703125" style="133" customWidth="1"/>
    <col min="1036" max="1036" width="54.140625" style="133" customWidth="1"/>
    <col min="1037" max="1037" width="45.5703125" style="133" customWidth="1"/>
    <col min="1038" max="1280" width="12.42578125" style="133"/>
    <col min="1281" max="1281" width="186.7109375" style="133" customWidth="1"/>
    <col min="1282" max="1282" width="56.42578125" style="133" customWidth="1"/>
    <col min="1283" max="1285" width="45.5703125" style="133" customWidth="1"/>
    <col min="1286" max="1286" width="53" style="133" customWidth="1"/>
    <col min="1287" max="1287" width="45.5703125" style="133" customWidth="1"/>
    <col min="1288" max="1288" width="54.7109375" style="133" customWidth="1"/>
    <col min="1289" max="1291" width="45.5703125" style="133" customWidth="1"/>
    <col min="1292" max="1292" width="54.140625" style="133" customWidth="1"/>
    <col min="1293" max="1293" width="45.5703125" style="133" customWidth="1"/>
    <col min="1294" max="1536" width="12.42578125" style="133"/>
    <col min="1537" max="1537" width="186.7109375" style="133" customWidth="1"/>
    <col min="1538" max="1538" width="56.42578125" style="133" customWidth="1"/>
    <col min="1539" max="1541" width="45.5703125" style="133" customWidth="1"/>
    <col min="1542" max="1542" width="53" style="133" customWidth="1"/>
    <col min="1543" max="1543" width="45.5703125" style="133" customWidth="1"/>
    <col min="1544" max="1544" width="54.7109375" style="133" customWidth="1"/>
    <col min="1545" max="1547" width="45.5703125" style="133" customWidth="1"/>
    <col min="1548" max="1548" width="54.140625" style="133" customWidth="1"/>
    <col min="1549" max="1549" width="45.5703125" style="133" customWidth="1"/>
    <col min="1550" max="1792" width="12.42578125" style="133"/>
    <col min="1793" max="1793" width="186.7109375" style="133" customWidth="1"/>
    <col min="1794" max="1794" width="56.42578125" style="133" customWidth="1"/>
    <col min="1795" max="1797" width="45.5703125" style="133" customWidth="1"/>
    <col min="1798" max="1798" width="53" style="133" customWidth="1"/>
    <col min="1799" max="1799" width="45.5703125" style="133" customWidth="1"/>
    <col min="1800" max="1800" width="54.7109375" style="133" customWidth="1"/>
    <col min="1801" max="1803" width="45.5703125" style="133" customWidth="1"/>
    <col min="1804" max="1804" width="54.140625" style="133" customWidth="1"/>
    <col min="1805" max="1805" width="45.5703125" style="133" customWidth="1"/>
    <col min="1806" max="2048" width="12.42578125" style="133"/>
    <col min="2049" max="2049" width="186.7109375" style="133" customWidth="1"/>
    <col min="2050" max="2050" width="56.42578125" style="133" customWidth="1"/>
    <col min="2051" max="2053" width="45.5703125" style="133" customWidth="1"/>
    <col min="2054" max="2054" width="53" style="133" customWidth="1"/>
    <col min="2055" max="2055" width="45.5703125" style="133" customWidth="1"/>
    <col min="2056" max="2056" width="54.7109375" style="133" customWidth="1"/>
    <col min="2057" max="2059" width="45.5703125" style="133" customWidth="1"/>
    <col min="2060" max="2060" width="54.140625" style="133" customWidth="1"/>
    <col min="2061" max="2061" width="45.5703125" style="133" customWidth="1"/>
    <col min="2062" max="2304" width="12.42578125" style="133"/>
    <col min="2305" max="2305" width="186.7109375" style="133" customWidth="1"/>
    <col min="2306" max="2306" width="56.42578125" style="133" customWidth="1"/>
    <col min="2307" max="2309" width="45.5703125" style="133" customWidth="1"/>
    <col min="2310" max="2310" width="53" style="133" customWidth="1"/>
    <col min="2311" max="2311" width="45.5703125" style="133" customWidth="1"/>
    <col min="2312" max="2312" width="54.7109375" style="133" customWidth="1"/>
    <col min="2313" max="2315" width="45.5703125" style="133" customWidth="1"/>
    <col min="2316" max="2316" width="54.140625" style="133" customWidth="1"/>
    <col min="2317" max="2317" width="45.5703125" style="133" customWidth="1"/>
    <col min="2318" max="2560" width="12.42578125" style="133"/>
    <col min="2561" max="2561" width="186.7109375" style="133" customWidth="1"/>
    <col min="2562" max="2562" width="56.42578125" style="133" customWidth="1"/>
    <col min="2563" max="2565" width="45.5703125" style="133" customWidth="1"/>
    <col min="2566" max="2566" width="53" style="133" customWidth="1"/>
    <col min="2567" max="2567" width="45.5703125" style="133" customWidth="1"/>
    <col min="2568" max="2568" width="54.7109375" style="133" customWidth="1"/>
    <col min="2569" max="2571" width="45.5703125" style="133" customWidth="1"/>
    <col min="2572" max="2572" width="54.140625" style="133" customWidth="1"/>
    <col min="2573" max="2573" width="45.5703125" style="133" customWidth="1"/>
    <col min="2574" max="2816" width="12.42578125" style="133"/>
    <col min="2817" max="2817" width="186.7109375" style="133" customWidth="1"/>
    <col min="2818" max="2818" width="56.42578125" style="133" customWidth="1"/>
    <col min="2819" max="2821" width="45.5703125" style="133" customWidth="1"/>
    <col min="2822" max="2822" width="53" style="133" customWidth="1"/>
    <col min="2823" max="2823" width="45.5703125" style="133" customWidth="1"/>
    <col min="2824" max="2824" width="54.7109375" style="133" customWidth="1"/>
    <col min="2825" max="2827" width="45.5703125" style="133" customWidth="1"/>
    <col min="2828" max="2828" width="54.140625" style="133" customWidth="1"/>
    <col min="2829" max="2829" width="45.5703125" style="133" customWidth="1"/>
    <col min="2830" max="3072" width="12.42578125" style="133"/>
    <col min="3073" max="3073" width="186.7109375" style="133" customWidth="1"/>
    <col min="3074" max="3074" width="56.42578125" style="133" customWidth="1"/>
    <col min="3075" max="3077" width="45.5703125" style="133" customWidth="1"/>
    <col min="3078" max="3078" width="53" style="133" customWidth="1"/>
    <col min="3079" max="3079" width="45.5703125" style="133" customWidth="1"/>
    <col min="3080" max="3080" width="54.7109375" style="133" customWidth="1"/>
    <col min="3081" max="3083" width="45.5703125" style="133" customWidth="1"/>
    <col min="3084" max="3084" width="54.140625" style="133" customWidth="1"/>
    <col min="3085" max="3085" width="45.5703125" style="133" customWidth="1"/>
    <col min="3086" max="3328" width="12.42578125" style="133"/>
    <col min="3329" max="3329" width="186.7109375" style="133" customWidth="1"/>
    <col min="3330" max="3330" width="56.42578125" style="133" customWidth="1"/>
    <col min="3331" max="3333" width="45.5703125" style="133" customWidth="1"/>
    <col min="3334" max="3334" width="53" style="133" customWidth="1"/>
    <col min="3335" max="3335" width="45.5703125" style="133" customWidth="1"/>
    <col min="3336" max="3336" width="54.7109375" style="133" customWidth="1"/>
    <col min="3337" max="3339" width="45.5703125" style="133" customWidth="1"/>
    <col min="3340" max="3340" width="54.140625" style="133" customWidth="1"/>
    <col min="3341" max="3341" width="45.5703125" style="133" customWidth="1"/>
    <col min="3342" max="3584" width="12.42578125" style="133"/>
    <col min="3585" max="3585" width="186.7109375" style="133" customWidth="1"/>
    <col min="3586" max="3586" width="56.42578125" style="133" customWidth="1"/>
    <col min="3587" max="3589" width="45.5703125" style="133" customWidth="1"/>
    <col min="3590" max="3590" width="53" style="133" customWidth="1"/>
    <col min="3591" max="3591" width="45.5703125" style="133" customWidth="1"/>
    <col min="3592" max="3592" width="54.7109375" style="133" customWidth="1"/>
    <col min="3593" max="3595" width="45.5703125" style="133" customWidth="1"/>
    <col min="3596" max="3596" width="54.140625" style="133" customWidth="1"/>
    <col min="3597" max="3597" width="45.5703125" style="133" customWidth="1"/>
    <col min="3598" max="3840" width="12.42578125" style="133"/>
    <col min="3841" max="3841" width="186.7109375" style="133" customWidth="1"/>
    <col min="3842" max="3842" width="56.42578125" style="133" customWidth="1"/>
    <col min="3843" max="3845" width="45.5703125" style="133" customWidth="1"/>
    <col min="3846" max="3846" width="53" style="133" customWidth="1"/>
    <col min="3847" max="3847" width="45.5703125" style="133" customWidth="1"/>
    <col min="3848" max="3848" width="54.7109375" style="133" customWidth="1"/>
    <col min="3849" max="3851" width="45.5703125" style="133" customWidth="1"/>
    <col min="3852" max="3852" width="54.140625" style="133" customWidth="1"/>
    <col min="3853" max="3853" width="45.5703125" style="133" customWidth="1"/>
    <col min="3854" max="4096" width="12.42578125" style="133"/>
    <col min="4097" max="4097" width="186.7109375" style="133" customWidth="1"/>
    <col min="4098" max="4098" width="56.42578125" style="133" customWidth="1"/>
    <col min="4099" max="4101" width="45.5703125" style="133" customWidth="1"/>
    <col min="4102" max="4102" width="53" style="133" customWidth="1"/>
    <col min="4103" max="4103" width="45.5703125" style="133" customWidth="1"/>
    <col min="4104" max="4104" width="54.7109375" style="133" customWidth="1"/>
    <col min="4105" max="4107" width="45.5703125" style="133" customWidth="1"/>
    <col min="4108" max="4108" width="54.140625" style="133" customWidth="1"/>
    <col min="4109" max="4109" width="45.5703125" style="133" customWidth="1"/>
    <col min="4110" max="4352" width="12.42578125" style="133"/>
    <col min="4353" max="4353" width="186.7109375" style="133" customWidth="1"/>
    <col min="4354" max="4354" width="56.42578125" style="133" customWidth="1"/>
    <col min="4355" max="4357" width="45.5703125" style="133" customWidth="1"/>
    <col min="4358" max="4358" width="53" style="133" customWidth="1"/>
    <col min="4359" max="4359" width="45.5703125" style="133" customWidth="1"/>
    <col min="4360" max="4360" width="54.7109375" style="133" customWidth="1"/>
    <col min="4361" max="4363" width="45.5703125" style="133" customWidth="1"/>
    <col min="4364" max="4364" width="54.140625" style="133" customWidth="1"/>
    <col min="4365" max="4365" width="45.5703125" style="133" customWidth="1"/>
    <col min="4366" max="4608" width="12.42578125" style="133"/>
    <col min="4609" max="4609" width="186.7109375" style="133" customWidth="1"/>
    <col min="4610" max="4610" width="56.42578125" style="133" customWidth="1"/>
    <col min="4611" max="4613" width="45.5703125" style="133" customWidth="1"/>
    <col min="4614" max="4614" width="53" style="133" customWidth="1"/>
    <col min="4615" max="4615" width="45.5703125" style="133" customWidth="1"/>
    <col min="4616" max="4616" width="54.7109375" style="133" customWidth="1"/>
    <col min="4617" max="4619" width="45.5703125" style="133" customWidth="1"/>
    <col min="4620" max="4620" width="54.140625" style="133" customWidth="1"/>
    <col min="4621" max="4621" width="45.5703125" style="133" customWidth="1"/>
    <col min="4622" max="4864" width="12.42578125" style="133"/>
    <col min="4865" max="4865" width="186.7109375" style="133" customWidth="1"/>
    <col min="4866" max="4866" width="56.42578125" style="133" customWidth="1"/>
    <col min="4867" max="4869" width="45.5703125" style="133" customWidth="1"/>
    <col min="4870" max="4870" width="53" style="133" customWidth="1"/>
    <col min="4871" max="4871" width="45.5703125" style="133" customWidth="1"/>
    <col min="4872" max="4872" width="54.7109375" style="133" customWidth="1"/>
    <col min="4873" max="4875" width="45.5703125" style="133" customWidth="1"/>
    <col min="4876" max="4876" width="54.140625" style="133" customWidth="1"/>
    <col min="4877" max="4877" width="45.5703125" style="133" customWidth="1"/>
    <col min="4878" max="5120" width="12.42578125" style="133"/>
    <col min="5121" max="5121" width="186.7109375" style="133" customWidth="1"/>
    <col min="5122" max="5122" width="56.42578125" style="133" customWidth="1"/>
    <col min="5123" max="5125" width="45.5703125" style="133" customWidth="1"/>
    <col min="5126" max="5126" width="53" style="133" customWidth="1"/>
    <col min="5127" max="5127" width="45.5703125" style="133" customWidth="1"/>
    <col min="5128" max="5128" width="54.7109375" style="133" customWidth="1"/>
    <col min="5129" max="5131" width="45.5703125" style="133" customWidth="1"/>
    <col min="5132" max="5132" width="54.140625" style="133" customWidth="1"/>
    <col min="5133" max="5133" width="45.5703125" style="133" customWidth="1"/>
    <col min="5134" max="5376" width="12.42578125" style="133"/>
    <col min="5377" max="5377" width="186.7109375" style="133" customWidth="1"/>
    <col min="5378" max="5378" width="56.42578125" style="133" customWidth="1"/>
    <col min="5379" max="5381" width="45.5703125" style="133" customWidth="1"/>
    <col min="5382" max="5382" width="53" style="133" customWidth="1"/>
    <col min="5383" max="5383" width="45.5703125" style="133" customWidth="1"/>
    <col min="5384" max="5384" width="54.7109375" style="133" customWidth="1"/>
    <col min="5385" max="5387" width="45.5703125" style="133" customWidth="1"/>
    <col min="5388" max="5388" width="54.140625" style="133" customWidth="1"/>
    <col min="5389" max="5389" width="45.5703125" style="133" customWidth="1"/>
    <col min="5390" max="5632" width="12.42578125" style="133"/>
    <col min="5633" max="5633" width="186.7109375" style="133" customWidth="1"/>
    <col min="5634" max="5634" width="56.42578125" style="133" customWidth="1"/>
    <col min="5635" max="5637" width="45.5703125" style="133" customWidth="1"/>
    <col min="5638" max="5638" width="53" style="133" customWidth="1"/>
    <col min="5639" max="5639" width="45.5703125" style="133" customWidth="1"/>
    <col min="5640" max="5640" width="54.7109375" style="133" customWidth="1"/>
    <col min="5641" max="5643" width="45.5703125" style="133" customWidth="1"/>
    <col min="5644" max="5644" width="54.140625" style="133" customWidth="1"/>
    <col min="5645" max="5645" width="45.5703125" style="133" customWidth="1"/>
    <col min="5646" max="5888" width="12.42578125" style="133"/>
    <col min="5889" max="5889" width="186.7109375" style="133" customWidth="1"/>
    <col min="5890" max="5890" width="56.42578125" style="133" customWidth="1"/>
    <col min="5891" max="5893" width="45.5703125" style="133" customWidth="1"/>
    <col min="5894" max="5894" width="53" style="133" customWidth="1"/>
    <col min="5895" max="5895" width="45.5703125" style="133" customWidth="1"/>
    <col min="5896" max="5896" width="54.7109375" style="133" customWidth="1"/>
    <col min="5897" max="5899" width="45.5703125" style="133" customWidth="1"/>
    <col min="5900" max="5900" width="54.140625" style="133" customWidth="1"/>
    <col min="5901" max="5901" width="45.5703125" style="133" customWidth="1"/>
    <col min="5902" max="6144" width="12.42578125" style="133"/>
    <col min="6145" max="6145" width="186.7109375" style="133" customWidth="1"/>
    <col min="6146" max="6146" width="56.42578125" style="133" customWidth="1"/>
    <col min="6147" max="6149" width="45.5703125" style="133" customWidth="1"/>
    <col min="6150" max="6150" width="53" style="133" customWidth="1"/>
    <col min="6151" max="6151" width="45.5703125" style="133" customWidth="1"/>
    <col min="6152" max="6152" width="54.7109375" style="133" customWidth="1"/>
    <col min="6153" max="6155" width="45.5703125" style="133" customWidth="1"/>
    <col min="6156" max="6156" width="54.140625" style="133" customWidth="1"/>
    <col min="6157" max="6157" width="45.5703125" style="133" customWidth="1"/>
    <col min="6158" max="6400" width="12.42578125" style="133"/>
    <col min="6401" max="6401" width="186.7109375" style="133" customWidth="1"/>
    <col min="6402" max="6402" width="56.42578125" style="133" customWidth="1"/>
    <col min="6403" max="6405" width="45.5703125" style="133" customWidth="1"/>
    <col min="6406" max="6406" width="53" style="133" customWidth="1"/>
    <col min="6407" max="6407" width="45.5703125" style="133" customWidth="1"/>
    <col min="6408" max="6408" width="54.7109375" style="133" customWidth="1"/>
    <col min="6409" max="6411" width="45.5703125" style="133" customWidth="1"/>
    <col min="6412" max="6412" width="54.140625" style="133" customWidth="1"/>
    <col min="6413" max="6413" width="45.5703125" style="133" customWidth="1"/>
    <col min="6414" max="6656" width="12.42578125" style="133"/>
    <col min="6657" max="6657" width="186.7109375" style="133" customWidth="1"/>
    <col min="6658" max="6658" width="56.42578125" style="133" customWidth="1"/>
    <col min="6659" max="6661" width="45.5703125" style="133" customWidth="1"/>
    <col min="6662" max="6662" width="53" style="133" customWidth="1"/>
    <col min="6663" max="6663" width="45.5703125" style="133" customWidth="1"/>
    <col min="6664" max="6664" width="54.7109375" style="133" customWidth="1"/>
    <col min="6665" max="6667" width="45.5703125" style="133" customWidth="1"/>
    <col min="6668" max="6668" width="54.140625" style="133" customWidth="1"/>
    <col min="6669" max="6669" width="45.5703125" style="133" customWidth="1"/>
    <col min="6670" max="6912" width="12.42578125" style="133"/>
    <col min="6913" max="6913" width="186.7109375" style="133" customWidth="1"/>
    <col min="6914" max="6914" width="56.42578125" style="133" customWidth="1"/>
    <col min="6915" max="6917" width="45.5703125" style="133" customWidth="1"/>
    <col min="6918" max="6918" width="53" style="133" customWidth="1"/>
    <col min="6919" max="6919" width="45.5703125" style="133" customWidth="1"/>
    <col min="6920" max="6920" width="54.7109375" style="133" customWidth="1"/>
    <col min="6921" max="6923" width="45.5703125" style="133" customWidth="1"/>
    <col min="6924" max="6924" width="54.140625" style="133" customWidth="1"/>
    <col min="6925" max="6925" width="45.5703125" style="133" customWidth="1"/>
    <col min="6926" max="7168" width="12.42578125" style="133"/>
    <col min="7169" max="7169" width="186.7109375" style="133" customWidth="1"/>
    <col min="7170" max="7170" width="56.42578125" style="133" customWidth="1"/>
    <col min="7171" max="7173" width="45.5703125" style="133" customWidth="1"/>
    <col min="7174" max="7174" width="53" style="133" customWidth="1"/>
    <col min="7175" max="7175" width="45.5703125" style="133" customWidth="1"/>
    <col min="7176" max="7176" width="54.7109375" style="133" customWidth="1"/>
    <col min="7177" max="7179" width="45.5703125" style="133" customWidth="1"/>
    <col min="7180" max="7180" width="54.140625" style="133" customWidth="1"/>
    <col min="7181" max="7181" width="45.5703125" style="133" customWidth="1"/>
    <col min="7182" max="7424" width="12.42578125" style="133"/>
    <col min="7425" max="7425" width="186.7109375" style="133" customWidth="1"/>
    <col min="7426" max="7426" width="56.42578125" style="133" customWidth="1"/>
    <col min="7427" max="7429" width="45.5703125" style="133" customWidth="1"/>
    <col min="7430" max="7430" width="53" style="133" customWidth="1"/>
    <col min="7431" max="7431" width="45.5703125" style="133" customWidth="1"/>
    <col min="7432" max="7432" width="54.7109375" style="133" customWidth="1"/>
    <col min="7433" max="7435" width="45.5703125" style="133" customWidth="1"/>
    <col min="7436" max="7436" width="54.140625" style="133" customWidth="1"/>
    <col min="7437" max="7437" width="45.5703125" style="133" customWidth="1"/>
    <col min="7438" max="7680" width="12.42578125" style="133"/>
    <col min="7681" max="7681" width="186.7109375" style="133" customWidth="1"/>
    <col min="7682" max="7682" width="56.42578125" style="133" customWidth="1"/>
    <col min="7683" max="7685" width="45.5703125" style="133" customWidth="1"/>
    <col min="7686" max="7686" width="53" style="133" customWidth="1"/>
    <col min="7687" max="7687" width="45.5703125" style="133" customWidth="1"/>
    <col min="7688" max="7688" width="54.7109375" style="133" customWidth="1"/>
    <col min="7689" max="7691" width="45.5703125" style="133" customWidth="1"/>
    <col min="7692" max="7692" width="54.140625" style="133" customWidth="1"/>
    <col min="7693" max="7693" width="45.5703125" style="133" customWidth="1"/>
    <col min="7694" max="7936" width="12.42578125" style="133"/>
    <col min="7937" max="7937" width="186.7109375" style="133" customWidth="1"/>
    <col min="7938" max="7938" width="56.42578125" style="133" customWidth="1"/>
    <col min="7939" max="7941" width="45.5703125" style="133" customWidth="1"/>
    <col min="7942" max="7942" width="53" style="133" customWidth="1"/>
    <col min="7943" max="7943" width="45.5703125" style="133" customWidth="1"/>
    <col min="7944" max="7944" width="54.7109375" style="133" customWidth="1"/>
    <col min="7945" max="7947" width="45.5703125" style="133" customWidth="1"/>
    <col min="7948" max="7948" width="54.140625" style="133" customWidth="1"/>
    <col min="7949" max="7949" width="45.5703125" style="133" customWidth="1"/>
    <col min="7950" max="8192" width="12.42578125" style="133"/>
    <col min="8193" max="8193" width="186.7109375" style="133" customWidth="1"/>
    <col min="8194" max="8194" width="56.42578125" style="133" customWidth="1"/>
    <col min="8195" max="8197" width="45.5703125" style="133" customWidth="1"/>
    <col min="8198" max="8198" width="53" style="133" customWidth="1"/>
    <col min="8199" max="8199" width="45.5703125" style="133" customWidth="1"/>
    <col min="8200" max="8200" width="54.7109375" style="133" customWidth="1"/>
    <col min="8201" max="8203" width="45.5703125" style="133" customWidth="1"/>
    <col min="8204" max="8204" width="54.140625" style="133" customWidth="1"/>
    <col min="8205" max="8205" width="45.5703125" style="133" customWidth="1"/>
    <col min="8206" max="8448" width="12.42578125" style="133"/>
    <col min="8449" max="8449" width="186.7109375" style="133" customWidth="1"/>
    <col min="8450" max="8450" width="56.42578125" style="133" customWidth="1"/>
    <col min="8451" max="8453" width="45.5703125" style="133" customWidth="1"/>
    <col min="8454" max="8454" width="53" style="133" customWidth="1"/>
    <col min="8455" max="8455" width="45.5703125" style="133" customWidth="1"/>
    <col min="8456" max="8456" width="54.7109375" style="133" customWidth="1"/>
    <col min="8457" max="8459" width="45.5703125" style="133" customWidth="1"/>
    <col min="8460" max="8460" width="54.140625" style="133" customWidth="1"/>
    <col min="8461" max="8461" width="45.5703125" style="133" customWidth="1"/>
    <col min="8462" max="8704" width="12.42578125" style="133"/>
    <col min="8705" max="8705" width="186.7109375" style="133" customWidth="1"/>
    <col min="8706" max="8706" width="56.42578125" style="133" customWidth="1"/>
    <col min="8707" max="8709" width="45.5703125" style="133" customWidth="1"/>
    <col min="8710" max="8710" width="53" style="133" customWidth="1"/>
    <col min="8711" max="8711" width="45.5703125" style="133" customWidth="1"/>
    <col min="8712" max="8712" width="54.7109375" style="133" customWidth="1"/>
    <col min="8713" max="8715" width="45.5703125" style="133" customWidth="1"/>
    <col min="8716" max="8716" width="54.140625" style="133" customWidth="1"/>
    <col min="8717" max="8717" width="45.5703125" style="133" customWidth="1"/>
    <col min="8718" max="8960" width="12.42578125" style="133"/>
    <col min="8961" max="8961" width="186.7109375" style="133" customWidth="1"/>
    <col min="8962" max="8962" width="56.42578125" style="133" customWidth="1"/>
    <col min="8963" max="8965" width="45.5703125" style="133" customWidth="1"/>
    <col min="8966" max="8966" width="53" style="133" customWidth="1"/>
    <col min="8967" max="8967" width="45.5703125" style="133" customWidth="1"/>
    <col min="8968" max="8968" width="54.7109375" style="133" customWidth="1"/>
    <col min="8969" max="8971" width="45.5703125" style="133" customWidth="1"/>
    <col min="8972" max="8972" width="54.140625" style="133" customWidth="1"/>
    <col min="8973" max="8973" width="45.5703125" style="133" customWidth="1"/>
    <col min="8974" max="9216" width="12.42578125" style="133"/>
    <col min="9217" max="9217" width="186.7109375" style="133" customWidth="1"/>
    <col min="9218" max="9218" width="56.42578125" style="133" customWidth="1"/>
    <col min="9219" max="9221" width="45.5703125" style="133" customWidth="1"/>
    <col min="9222" max="9222" width="53" style="133" customWidth="1"/>
    <col min="9223" max="9223" width="45.5703125" style="133" customWidth="1"/>
    <col min="9224" max="9224" width="54.7109375" style="133" customWidth="1"/>
    <col min="9225" max="9227" width="45.5703125" style="133" customWidth="1"/>
    <col min="9228" max="9228" width="54.140625" style="133" customWidth="1"/>
    <col min="9229" max="9229" width="45.5703125" style="133" customWidth="1"/>
    <col min="9230" max="9472" width="12.42578125" style="133"/>
    <col min="9473" max="9473" width="186.7109375" style="133" customWidth="1"/>
    <col min="9474" max="9474" width="56.42578125" style="133" customWidth="1"/>
    <col min="9475" max="9477" width="45.5703125" style="133" customWidth="1"/>
    <col min="9478" max="9478" width="53" style="133" customWidth="1"/>
    <col min="9479" max="9479" width="45.5703125" style="133" customWidth="1"/>
    <col min="9480" max="9480" width="54.7109375" style="133" customWidth="1"/>
    <col min="9481" max="9483" width="45.5703125" style="133" customWidth="1"/>
    <col min="9484" max="9484" width="54.140625" style="133" customWidth="1"/>
    <col min="9485" max="9485" width="45.5703125" style="133" customWidth="1"/>
    <col min="9486" max="9728" width="12.42578125" style="133"/>
    <col min="9729" max="9729" width="186.7109375" style="133" customWidth="1"/>
    <col min="9730" max="9730" width="56.42578125" style="133" customWidth="1"/>
    <col min="9731" max="9733" width="45.5703125" style="133" customWidth="1"/>
    <col min="9734" max="9734" width="53" style="133" customWidth="1"/>
    <col min="9735" max="9735" width="45.5703125" style="133" customWidth="1"/>
    <col min="9736" max="9736" width="54.7109375" style="133" customWidth="1"/>
    <col min="9737" max="9739" width="45.5703125" style="133" customWidth="1"/>
    <col min="9740" max="9740" width="54.140625" style="133" customWidth="1"/>
    <col min="9741" max="9741" width="45.5703125" style="133" customWidth="1"/>
    <col min="9742" max="9984" width="12.42578125" style="133"/>
    <col min="9985" max="9985" width="186.7109375" style="133" customWidth="1"/>
    <col min="9986" max="9986" width="56.42578125" style="133" customWidth="1"/>
    <col min="9987" max="9989" width="45.5703125" style="133" customWidth="1"/>
    <col min="9990" max="9990" width="53" style="133" customWidth="1"/>
    <col min="9991" max="9991" width="45.5703125" style="133" customWidth="1"/>
    <col min="9992" max="9992" width="54.7109375" style="133" customWidth="1"/>
    <col min="9993" max="9995" width="45.5703125" style="133" customWidth="1"/>
    <col min="9996" max="9996" width="54.140625" style="133" customWidth="1"/>
    <col min="9997" max="9997" width="45.5703125" style="133" customWidth="1"/>
    <col min="9998" max="10240" width="12.42578125" style="133"/>
    <col min="10241" max="10241" width="186.7109375" style="133" customWidth="1"/>
    <col min="10242" max="10242" width="56.42578125" style="133" customWidth="1"/>
    <col min="10243" max="10245" width="45.5703125" style="133" customWidth="1"/>
    <col min="10246" max="10246" width="53" style="133" customWidth="1"/>
    <col min="10247" max="10247" width="45.5703125" style="133" customWidth="1"/>
    <col min="10248" max="10248" width="54.7109375" style="133" customWidth="1"/>
    <col min="10249" max="10251" width="45.5703125" style="133" customWidth="1"/>
    <col min="10252" max="10252" width="54.140625" style="133" customWidth="1"/>
    <col min="10253" max="10253" width="45.5703125" style="133" customWidth="1"/>
    <col min="10254" max="10496" width="12.42578125" style="133"/>
    <col min="10497" max="10497" width="186.7109375" style="133" customWidth="1"/>
    <col min="10498" max="10498" width="56.42578125" style="133" customWidth="1"/>
    <col min="10499" max="10501" width="45.5703125" style="133" customWidth="1"/>
    <col min="10502" max="10502" width="53" style="133" customWidth="1"/>
    <col min="10503" max="10503" width="45.5703125" style="133" customWidth="1"/>
    <col min="10504" max="10504" width="54.7109375" style="133" customWidth="1"/>
    <col min="10505" max="10507" width="45.5703125" style="133" customWidth="1"/>
    <col min="10508" max="10508" width="54.140625" style="133" customWidth="1"/>
    <col min="10509" max="10509" width="45.5703125" style="133" customWidth="1"/>
    <col min="10510" max="10752" width="12.42578125" style="133"/>
    <col min="10753" max="10753" width="186.7109375" style="133" customWidth="1"/>
    <col min="10754" max="10754" width="56.42578125" style="133" customWidth="1"/>
    <col min="10755" max="10757" width="45.5703125" style="133" customWidth="1"/>
    <col min="10758" max="10758" width="53" style="133" customWidth="1"/>
    <col min="10759" max="10759" width="45.5703125" style="133" customWidth="1"/>
    <col min="10760" max="10760" width="54.7109375" style="133" customWidth="1"/>
    <col min="10761" max="10763" width="45.5703125" style="133" customWidth="1"/>
    <col min="10764" max="10764" width="54.140625" style="133" customWidth="1"/>
    <col min="10765" max="10765" width="45.5703125" style="133" customWidth="1"/>
    <col min="10766" max="11008" width="12.42578125" style="133"/>
    <col min="11009" max="11009" width="186.7109375" style="133" customWidth="1"/>
    <col min="11010" max="11010" width="56.42578125" style="133" customWidth="1"/>
    <col min="11011" max="11013" width="45.5703125" style="133" customWidth="1"/>
    <col min="11014" max="11014" width="53" style="133" customWidth="1"/>
    <col min="11015" max="11015" width="45.5703125" style="133" customWidth="1"/>
    <col min="11016" max="11016" width="54.7109375" style="133" customWidth="1"/>
    <col min="11017" max="11019" width="45.5703125" style="133" customWidth="1"/>
    <col min="11020" max="11020" width="54.140625" style="133" customWidth="1"/>
    <col min="11021" max="11021" width="45.5703125" style="133" customWidth="1"/>
    <col min="11022" max="11264" width="12.42578125" style="133"/>
    <col min="11265" max="11265" width="186.7109375" style="133" customWidth="1"/>
    <col min="11266" max="11266" width="56.42578125" style="133" customWidth="1"/>
    <col min="11267" max="11269" width="45.5703125" style="133" customWidth="1"/>
    <col min="11270" max="11270" width="53" style="133" customWidth="1"/>
    <col min="11271" max="11271" width="45.5703125" style="133" customWidth="1"/>
    <col min="11272" max="11272" width="54.7109375" style="133" customWidth="1"/>
    <col min="11273" max="11275" width="45.5703125" style="133" customWidth="1"/>
    <col min="11276" max="11276" width="54.140625" style="133" customWidth="1"/>
    <col min="11277" max="11277" width="45.5703125" style="133" customWidth="1"/>
    <col min="11278" max="11520" width="12.42578125" style="133"/>
    <col min="11521" max="11521" width="186.7109375" style="133" customWidth="1"/>
    <col min="11522" max="11522" width="56.42578125" style="133" customWidth="1"/>
    <col min="11523" max="11525" width="45.5703125" style="133" customWidth="1"/>
    <col min="11526" max="11526" width="53" style="133" customWidth="1"/>
    <col min="11527" max="11527" width="45.5703125" style="133" customWidth="1"/>
    <col min="11528" max="11528" width="54.7109375" style="133" customWidth="1"/>
    <col min="11529" max="11531" width="45.5703125" style="133" customWidth="1"/>
    <col min="11532" max="11532" width="54.140625" style="133" customWidth="1"/>
    <col min="11533" max="11533" width="45.5703125" style="133" customWidth="1"/>
    <col min="11534" max="11776" width="12.42578125" style="133"/>
    <col min="11777" max="11777" width="186.7109375" style="133" customWidth="1"/>
    <col min="11778" max="11778" width="56.42578125" style="133" customWidth="1"/>
    <col min="11779" max="11781" width="45.5703125" style="133" customWidth="1"/>
    <col min="11782" max="11782" width="53" style="133" customWidth="1"/>
    <col min="11783" max="11783" width="45.5703125" style="133" customWidth="1"/>
    <col min="11784" max="11784" width="54.7109375" style="133" customWidth="1"/>
    <col min="11785" max="11787" width="45.5703125" style="133" customWidth="1"/>
    <col min="11788" max="11788" width="54.140625" style="133" customWidth="1"/>
    <col min="11789" max="11789" width="45.5703125" style="133" customWidth="1"/>
    <col min="11790" max="12032" width="12.42578125" style="133"/>
    <col min="12033" max="12033" width="186.7109375" style="133" customWidth="1"/>
    <col min="12034" max="12034" width="56.42578125" style="133" customWidth="1"/>
    <col min="12035" max="12037" width="45.5703125" style="133" customWidth="1"/>
    <col min="12038" max="12038" width="53" style="133" customWidth="1"/>
    <col min="12039" max="12039" width="45.5703125" style="133" customWidth="1"/>
    <col min="12040" max="12040" width="54.7109375" style="133" customWidth="1"/>
    <col min="12041" max="12043" width="45.5703125" style="133" customWidth="1"/>
    <col min="12044" max="12044" width="54.140625" style="133" customWidth="1"/>
    <col min="12045" max="12045" width="45.5703125" style="133" customWidth="1"/>
    <col min="12046" max="12288" width="12.42578125" style="133"/>
    <col min="12289" max="12289" width="186.7109375" style="133" customWidth="1"/>
    <col min="12290" max="12290" width="56.42578125" style="133" customWidth="1"/>
    <col min="12291" max="12293" width="45.5703125" style="133" customWidth="1"/>
    <col min="12294" max="12294" width="53" style="133" customWidth="1"/>
    <col min="12295" max="12295" width="45.5703125" style="133" customWidth="1"/>
    <col min="12296" max="12296" width="54.7109375" style="133" customWidth="1"/>
    <col min="12297" max="12299" width="45.5703125" style="133" customWidth="1"/>
    <col min="12300" max="12300" width="54.140625" style="133" customWidth="1"/>
    <col min="12301" max="12301" width="45.5703125" style="133" customWidth="1"/>
    <col min="12302" max="12544" width="12.42578125" style="133"/>
    <col min="12545" max="12545" width="186.7109375" style="133" customWidth="1"/>
    <col min="12546" max="12546" width="56.42578125" style="133" customWidth="1"/>
    <col min="12547" max="12549" width="45.5703125" style="133" customWidth="1"/>
    <col min="12550" max="12550" width="53" style="133" customWidth="1"/>
    <col min="12551" max="12551" width="45.5703125" style="133" customWidth="1"/>
    <col min="12552" max="12552" width="54.7109375" style="133" customWidth="1"/>
    <col min="12553" max="12555" width="45.5703125" style="133" customWidth="1"/>
    <col min="12556" max="12556" width="54.140625" style="133" customWidth="1"/>
    <col min="12557" max="12557" width="45.5703125" style="133" customWidth="1"/>
    <col min="12558" max="12800" width="12.42578125" style="133"/>
    <col min="12801" max="12801" width="186.7109375" style="133" customWidth="1"/>
    <col min="12802" max="12802" width="56.42578125" style="133" customWidth="1"/>
    <col min="12803" max="12805" width="45.5703125" style="133" customWidth="1"/>
    <col min="12806" max="12806" width="53" style="133" customWidth="1"/>
    <col min="12807" max="12807" width="45.5703125" style="133" customWidth="1"/>
    <col min="12808" max="12808" width="54.7109375" style="133" customWidth="1"/>
    <col min="12809" max="12811" width="45.5703125" style="133" customWidth="1"/>
    <col min="12812" max="12812" width="54.140625" style="133" customWidth="1"/>
    <col min="12813" max="12813" width="45.5703125" style="133" customWidth="1"/>
    <col min="12814" max="13056" width="12.42578125" style="133"/>
    <col min="13057" max="13057" width="186.7109375" style="133" customWidth="1"/>
    <col min="13058" max="13058" width="56.42578125" style="133" customWidth="1"/>
    <col min="13059" max="13061" width="45.5703125" style="133" customWidth="1"/>
    <col min="13062" max="13062" width="53" style="133" customWidth="1"/>
    <col min="13063" max="13063" width="45.5703125" style="133" customWidth="1"/>
    <col min="13064" max="13064" width="54.7109375" style="133" customWidth="1"/>
    <col min="13065" max="13067" width="45.5703125" style="133" customWidth="1"/>
    <col min="13068" max="13068" width="54.140625" style="133" customWidth="1"/>
    <col min="13069" max="13069" width="45.5703125" style="133" customWidth="1"/>
    <col min="13070" max="13312" width="12.42578125" style="133"/>
    <col min="13313" max="13313" width="186.7109375" style="133" customWidth="1"/>
    <col min="13314" max="13314" width="56.42578125" style="133" customWidth="1"/>
    <col min="13315" max="13317" width="45.5703125" style="133" customWidth="1"/>
    <col min="13318" max="13318" width="53" style="133" customWidth="1"/>
    <col min="13319" max="13319" width="45.5703125" style="133" customWidth="1"/>
    <col min="13320" max="13320" width="54.7109375" style="133" customWidth="1"/>
    <col min="13321" max="13323" width="45.5703125" style="133" customWidth="1"/>
    <col min="13324" max="13324" width="54.140625" style="133" customWidth="1"/>
    <col min="13325" max="13325" width="45.5703125" style="133" customWidth="1"/>
    <col min="13326" max="13568" width="12.42578125" style="133"/>
    <col min="13569" max="13569" width="186.7109375" style="133" customWidth="1"/>
    <col min="13570" max="13570" width="56.42578125" style="133" customWidth="1"/>
    <col min="13571" max="13573" width="45.5703125" style="133" customWidth="1"/>
    <col min="13574" max="13574" width="53" style="133" customWidth="1"/>
    <col min="13575" max="13575" width="45.5703125" style="133" customWidth="1"/>
    <col min="13576" max="13576" width="54.7109375" style="133" customWidth="1"/>
    <col min="13577" max="13579" width="45.5703125" style="133" customWidth="1"/>
    <col min="13580" max="13580" width="54.140625" style="133" customWidth="1"/>
    <col min="13581" max="13581" width="45.5703125" style="133" customWidth="1"/>
    <col min="13582" max="13824" width="12.42578125" style="133"/>
    <col min="13825" max="13825" width="186.7109375" style="133" customWidth="1"/>
    <col min="13826" max="13826" width="56.42578125" style="133" customWidth="1"/>
    <col min="13827" max="13829" width="45.5703125" style="133" customWidth="1"/>
    <col min="13830" max="13830" width="53" style="133" customWidth="1"/>
    <col min="13831" max="13831" width="45.5703125" style="133" customWidth="1"/>
    <col min="13832" max="13832" width="54.7109375" style="133" customWidth="1"/>
    <col min="13833" max="13835" width="45.5703125" style="133" customWidth="1"/>
    <col min="13836" max="13836" width="54.140625" style="133" customWidth="1"/>
    <col min="13837" max="13837" width="45.5703125" style="133" customWidth="1"/>
    <col min="13838" max="14080" width="12.42578125" style="133"/>
    <col min="14081" max="14081" width="186.7109375" style="133" customWidth="1"/>
    <col min="14082" max="14082" width="56.42578125" style="133" customWidth="1"/>
    <col min="14083" max="14085" width="45.5703125" style="133" customWidth="1"/>
    <col min="14086" max="14086" width="53" style="133" customWidth="1"/>
    <col min="14087" max="14087" width="45.5703125" style="133" customWidth="1"/>
    <col min="14088" max="14088" width="54.7109375" style="133" customWidth="1"/>
    <col min="14089" max="14091" width="45.5703125" style="133" customWidth="1"/>
    <col min="14092" max="14092" width="54.140625" style="133" customWidth="1"/>
    <col min="14093" max="14093" width="45.5703125" style="133" customWidth="1"/>
    <col min="14094" max="14336" width="12.42578125" style="133"/>
    <col min="14337" max="14337" width="186.7109375" style="133" customWidth="1"/>
    <col min="14338" max="14338" width="56.42578125" style="133" customWidth="1"/>
    <col min="14339" max="14341" width="45.5703125" style="133" customWidth="1"/>
    <col min="14342" max="14342" width="53" style="133" customWidth="1"/>
    <col min="14343" max="14343" width="45.5703125" style="133" customWidth="1"/>
    <col min="14344" max="14344" width="54.7109375" style="133" customWidth="1"/>
    <col min="14345" max="14347" width="45.5703125" style="133" customWidth="1"/>
    <col min="14348" max="14348" width="54.140625" style="133" customWidth="1"/>
    <col min="14349" max="14349" width="45.5703125" style="133" customWidth="1"/>
    <col min="14350" max="14592" width="12.42578125" style="133"/>
    <col min="14593" max="14593" width="186.7109375" style="133" customWidth="1"/>
    <col min="14594" max="14594" width="56.42578125" style="133" customWidth="1"/>
    <col min="14595" max="14597" width="45.5703125" style="133" customWidth="1"/>
    <col min="14598" max="14598" width="53" style="133" customWidth="1"/>
    <col min="14599" max="14599" width="45.5703125" style="133" customWidth="1"/>
    <col min="14600" max="14600" width="54.7109375" style="133" customWidth="1"/>
    <col min="14601" max="14603" width="45.5703125" style="133" customWidth="1"/>
    <col min="14604" max="14604" width="54.140625" style="133" customWidth="1"/>
    <col min="14605" max="14605" width="45.5703125" style="133" customWidth="1"/>
    <col min="14606" max="14848" width="12.42578125" style="133"/>
    <col min="14849" max="14849" width="186.7109375" style="133" customWidth="1"/>
    <col min="14850" max="14850" width="56.42578125" style="133" customWidth="1"/>
    <col min="14851" max="14853" width="45.5703125" style="133" customWidth="1"/>
    <col min="14854" max="14854" width="53" style="133" customWidth="1"/>
    <col min="14855" max="14855" width="45.5703125" style="133" customWidth="1"/>
    <col min="14856" max="14856" width="54.7109375" style="133" customWidth="1"/>
    <col min="14857" max="14859" width="45.5703125" style="133" customWidth="1"/>
    <col min="14860" max="14860" width="54.140625" style="133" customWidth="1"/>
    <col min="14861" max="14861" width="45.5703125" style="133" customWidth="1"/>
    <col min="14862" max="15104" width="12.42578125" style="133"/>
    <col min="15105" max="15105" width="186.7109375" style="133" customWidth="1"/>
    <col min="15106" max="15106" width="56.42578125" style="133" customWidth="1"/>
    <col min="15107" max="15109" width="45.5703125" style="133" customWidth="1"/>
    <col min="15110" max="15110" width="53" style="133" customWidth="1"/>
    <col min="15111" max="15111" width="45.5703125" style="133" customWidth="1"/>
    <col min="15112" max="15112" width="54.7109375" style="133" customWidth="1"/>
    <col min="15113" max="15115" width="45.5703125" style="133" customWidth="1"/>
    <col min="15116" max="15116" width="54.140625" style="133" customWidth="1"/>
    <col min="15117" max="15117" width="45.5703125" style="133" customWidth="1"/>
    <col min="15118" max="15360" width="12.42578125" style="133"/>
    <col min="15361" max="15361" width="186.7109375" style="133" customWidth="1"/>
    <col min="15362" max="15362" width="56.42578125" style="133" customWidth="1"/>
    <col min="15363" max="15365" width="45.5703125" style="133" customWidth="1"/>
    <col min="15366" max="15366" width="53" style="133" customWidth="1"/>
    <col min="15367" max="15367" width="45.5703125" style="133" customWidth="1"/>
    <col min="15368" max="15368" width="54.7109375" style="133" customWidth="1"/>
    <col min="15369" max="15371" width="45.5703125" style="133" customWidth="1"/>
    <col min="15372" max="15372" width="54.140625" style="133" customWidth="1"/>
    <col min="15373" max="15373" width="45.5703125" style="133" customWidth="1"/>
    <col min="15374" max="15616" width="12.42578125" style="133"/>
    <col min="15617" max="15617" width="186.7109375" style="133" customWidth="1"/>
    <col min="15618" max="15618" width="56.42578125" style="133" customWidth="1"/>
    <col min="15619" max="15621" width="45.5703125" style="133" customWidth="1"/>
    <col min="15622" max="15622" width="53" style="133" customWidth="1"/>
    <col min="15623" max="15623" width="45.5703125" style="133" customWidth="1"/>
    <col min="15624" max="15624" width="54.7109375" style="133" customWidth="1"/>
    <col min="15625" max="15627" width="45.5703125" style="133" customWidth="1"/>
    <col min="15628" max="15628" width="54.140625" style="133" customWidth="1"/>
    <col min="15629" max="15629" width="45.5703125" style="133" customWidth="1"/>
    <col min="15630" max="15872" width="12.42578125" style="133"/>
    <col min="15873" max="15873" width="186.7109375" style="133" customWidth="1"/>
    <col min="15874" max="15874" width="56.42578125" style="133" customWidth="1"/>
    <col min="15875" max="15877" width="45.5703125" style="133" customWidth="1"/>
    <col min="15878" max="15878" width="53" style="133" customWidth="1"/>
    <col min="15879" max="15879" width="45.5703125" style="133" customWidth="1"/>
    <col min="15880" max="15880" width="54.7109375" style="133" customWidth="1"/>
    <col min="15881" max="15883" width="45.5703125" style="133" customWidth="1"/>
    <col min="15884" max="15884" width="54.140625" style="133" customWidth="1"/>
    <col min="15885" max="15885" width="45.5703125" style="133" customWidth="1"/>
    <col min="15886" max="16128" width="12.42578125" style="133"/>
    <col min="16129" max="16129" width="186.7109375" style="133" customWidth="1"/>
    <col min="16130" max="16130" width="56.42578125" style="133" customWidth="1"/>
    <col min="16131" max="16133" width="45.5703125" style="133" customWidth="1"/>
    <col min="16134" max="16134" width="53" style="133" customWidth="1"/>
    <col min="16135" max="16135" width="45.5703125" style="133" customWidth="1"/>
    <col min="16136" max="16136" width="54.7109375" style="133" customWidth="1"/>
    <col min="16137" max="16139" width="45.5703125" style="133" customWidth="1"/>
    <col min="16140" max="16140" width="54.140625" style="133" customWidth="1"/>
    <col min="16141" max="16141" width="45.5703125" style="133" customWidth="1"/>
    <col min="16142" max="16384" width="12.42578125" style="133"/>
  </cols>
  <sheetData>
    <row r="1" spans="1:17" s="11" customFormat="1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123</v>
      </c>
      <c r="L1" s="9"/>
      <c r="M1" s="8"/>
      <c r="N1" s="10"/>
      <c r="O1" s="10"/>
      <c r="P1" s="10"/>
      <c r="Q1" s="10"/>
    </row>
    <row r="2" spans="1:17" s="11" customFormat="1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s="11" customFormat="1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s="11" customFormat="1" ht="19.5" customHeight="1" thickTop="1">
      <c r="A4" s="17"/>
      <c r="B4" s="18"/>
      <c r="C4" s="19"/>
      <c r="D4" s="18"/>
      <c r="E4" s="19"/>
      <c r="F4" s="18"/>
      <c r="G4" s="20"/>
      <c r="H4" s="18" t="s">
        <v>4</v>
      </c>
      <c r="I4" s="19"/>
      <c r="J4" s="18"/>
      <c r="K4" s="19"/>
      <c r="L4" s="18"/>
      <c r="M4" s="20"/>
    </row>
    <row r="5" spans="1:17" s="11" customFormat="1" ht="19.5" customHeight="1">
      <c r="A5" s="21"/>
      <c r="B5" s="5"/>
      <c r="C5" s="22"/>
      <c r="D5" s="5"/>
      <c r="E5" s="22"/>
      <c r="F5" s="5"/>
      <c r="G5" s="23"/>
      <c r="H5" s="5"/>
      <c r="I5" s="22"/>
      <c r="J5" s="5"/>
      <c r="K5" s="22"/>
      <c r="L5" s="5"/>
      <c r="M5" s="23"/>
    </row>
    <row r="6" spans="1:17" s="11" customFormat="1" ht="45">
      <c r="A6" s="24"/>
      <c r="B6" s="25" t="s">
        <v>148</v>
      </c>
      <c r="C6" s="26"/>
      <c r="D6" s="27"/>
      <c r="E6" s="26"/>
      <c r="F6" s="27"/>
      <c r="G6" s="28"/>
      <c r="H6" s="25" t="s">
        <v>5</v>
      </c>
      <c r="I6" s="26"/>
      <c r="J6" s="27"/>
      <c r="K6" s="26"/>
      <c r="L6" s="27"/>
      <c r="M6" s="29" t="s">
        <v>4</v>
      </c>
    </row>
    <row r="7" spans="1:17" s="11" customFormat="1" ht="18.75" customHeight="1">
      <c r="A7" s="21" t="s">
        <v>4</v>
      </c>
      <c r="B7" s="5" t="s">
        <v>4</v>
      </c>
      <c r="C7" s="22"/>
      <c r="D7" s="5" t="s">
        <v>4</v>
      </c>
      <c r="E7" s="22"/>
      <c r="F7" s="5" t="s">
        <v>4</v>
      </c>
      <c r="G7" s="23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 s="11" customFormat="1" ht="18.75" customHeight="1">
      <c r="A8" s="21" t="s">
        <v>4</v>
      </c>
      <c r="B8" s="5" t="s">
        <v>4</v>
      </c>
      <c r="C8" s="22"/>
      <c r="D8" s="5" t="s">
        <v>4</v>
      </c>
      <c r="E8" s="22"/>
      <c r="F8" s="5" t="s">
        <v>4</v>
      </c>
      <c r="G8" s="23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s="11" customFormat="1" ht="45">
      <c r="A9" s="30" t="s">
        <v>4</v>
      </c>
      <c r="B9" s="570" t="s">
        <v>4</v>
      </c>
      <c r="C9" s="571" t="s">
        <v>6</v>
      </c>
      <c r="D9" s="572" t="s">
        <v>4</v>
      </c>
      <c r="E9" s="571" t="s">
        <v>6</v>
      </c>
      <c r="F9" s="572" t="s">
        <v>4</v>
      </c>
      <c r="G9" s="573" t="s">
        <v>6</v>
      </c>
      <c r="H9" s="386" t="s">
        <v>4</v>
      </c>
      <c r="I9" s="387" t="s">
        <v>6</v>
      </c>
      <c r="J9" s="388" t="s">
        <v>4</v>
      </c>
      <c r="K9" s="387" t="s">
        <v>6</v>
      </c>
      <c r="L9" s="388" t="s">
        <v>4</v>
      </c>
      <c r="M9" s="389" t="s">
        <v>6</v>
      </c>
      <c r="N9" s="35"/>
    </row>
    <row r="10" spans="1:17" s="11" customFormat="1" ht="45">
      <c r="A10" s="36" t="s">
        <v>7</v>
      </c>
      <c r="B10" s="37" t="s">
        <v>8</v>
      </c>
      <c r="C10" s="38" t="s">
        <v>9</v>
      </c>
      <c r="D10" s="39" t="s">
        <v>10</v>
      </c>
      <c r="E10" s="38" t="s">
        <v>9</v>
      </c>
      <c r="F10" s="39" t="s">
        <v>9</v>
      </c>
      <c r="G10" s="40" t="s">
        <v>9</v>
      </c>
      <c r="H10" s="37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35"/>
    </row>
    <row r="11" spans="1:17" s="11" customFormat="1" ht="44.25">
      <c r="A11" s="528" t="s">
        <v>11</v>
      </c>
      <c r="B11" s="575" t="s">
        <v>4</v>
      </c>
      <c r="C11" s="576"/>
      <c r="D11" s="577" t="s">
        <v>4</v>
      </c>
      <c r="E11" s="576"/>
      <c r="F11" s="577" t="s">
        <v>4</v>
      </c>
      <c r="G11" s="578"/>
      <c r="H11" s="394" t="s">
        <v>4</v>
      </c>
      <c r="I11" s="395"/>
      <c r="J11" s="396" t="s">
        <v>4</v>
      </c>
      <c r="K11" s="395"/>
      <c r="L11" s="396" t="s">
        <v>4</v>
      </c>
      <c r="M11" s="397" t="s">
        <v>11</v>
      </c>
      <c r="N11" s="35"/>
    </row>
    <row r="12" spans="1:17" s="11" customFormat="1" ht="45">
      <c r="A12" s="24" t="s">
        <v>12</v>
      </c>
      <c r="B12" s="46" t="s">
        <v>4</v>
      </c>
      <c r="C12" s="47" t="s">
        <v>4</v>
      </c>
      <c r="D12" s="48"/>
      <c r="E12" s="49"/>
      <c r="F12" s="48"/>
      <c r="G12" s="50"/>
      <c r="H12" s="46"/>
      <c r="I12" s="49"/>
      <c r="J12" s="48"/>
      <c r="K12" s="49"/>
      <c r="L12" s="48"/>
      <c r="M12" s="50"/>
      <c r="N12" s="35"/>
    </row>
    <row r="13" spans="1:17" s="10" customFormat="1" ht="44.25">
      <c r="A13" s="51" t="s">
        <v>13</v>
      </c>
      <c r="B13" s="9">
        <v>9386129</v>
      </c>
      <c r="C13" s="52">
        <v>1</v>
      </c>
      <c r="D13" s="53">
        <v>0</v>
      </c>
      <c r="E13" s="54">
        <v>0</v>
      </c>
      <c r="F13" s="55">
        <v>9386129</v>
      </c>
      <c r="G13" s="56">
        <v>6.9154457863223065E-2</v>
      </c>
      <c r="H13" s="9">
        <v>10513906</v>
      </c>
      <c r="I13" s="52">
        <v>1</v>
      </c>
      <c r="J13" s="53">
        <v>0</v>
      </c>
      <c r="K13" s="54">
        <v>0</v>
      </c>
      <c r="L13" s="55">
        <v>10513906</v>
      </c>
      <c r="M13" s="56">
        <v>8.2131610501021218E-2</v>
      </c>
      <c r="N13" s="57"/>
    </row>
    <row r="14" spans="1:17" s="11" customFormat="1" ht="44.25">
      <c r="A14" s="21" t="s">
        <v>14</v>
      </c>
      <c r="B14" s="5">
        <v>0</v>
      </c>
      <c r="C14" s="563">
        <v>0</v>
      </c>
      <c r="D14" s="59">
        <v>0</v>
      </c>
      <c r="E14" s="579">
        <v>0</v>
      </c>
      <c r="F14" s="61">
        <v>0</v>
      </c>
      <c r="G14" s="581">
        <v>0</v>
      </c>
      <c r="H14" s="5">
        <v>0</v>
      </c>
      <c r="I14" s="369">
        <v>0</v>
      </c>
      <c r="J14" s="59">
        <v>0</v>
      </c>
      <c r="K14" s="401">
        <v>0</v>
      </c>
      <c r="L14" s="402">
        <v>0</v>
      </c>
      <c r="M14" s="403">
        <v>0</v>
      </c>
      <c r="N14" s="35"/>
    </row>
    <row r="15" spans="1:17" s="11" customFormat="1" ht="44.25">
      <c r="A15" s="528" t="s">
        <v>15</v>
      </c>
      <c r="B15" s="582">
        <v>0</v>
      </c>
      <c r="C15" s="632">
        <v>0</v>
      </c>
      <c r="D15" s="587">
        <v>0</v>
      </c>
      <c r="E15" s="584">
        <v>0</v>
      </c>
      <c r="F15" s="48">
        <v>0</v>
      </c>
      <c r="G15" s="585">
        <v>0</v>
      </c>
      <c r="H15" s="405">
        <v>0</v>
      </c>
      <c r="I15" s="406">
        <v>0</v>
      </c>
      <c r="J15" s="394">
        <v>0</v>
      </c>
      <c r="K15" s="407">
        <v>0</v>
      </c>
      <c r="L15" s="48">
        <v>0</v>
      </c>
      <c r="M15" s="408">
        <v>0</v>
      </c>
      <c r="N15" s="35"/>
    </row>
    <row r="16" spans="1:17" s="11" customFormat="1" ht="44.25">
      <c r="A16" s="68" t="s">
        <v>16</v>
      </c>
      <c r="B16" s="5">
        <v>0</v>
      </c>
      <c r="C16" s="52">
        <v>0</v>
      </c>
      <c r="D16" s="59">
        <v>0</v>
      </c>
      <c r="E16" s="54">
        <v>0</v>
      </c>
      <c r="F16" s="69">
        <v>0</v>
      </c>
      <c r="G16" s="56">
        <v>0</v>
      </c>
      <c r="H16" s="5">
        <v>0</v>
      </c>
      <c r="I16" s="52">
        <v>0</v>
      </c>
      <c r="J16" s="59">
        <v>0</v>
      </c>
      <c r="K16" s="54">
        <v>0</v>
      </c>
      <c r="L16" s="69">
        <v>0</v>
      </c>
      <c r="M16" s="56">
        <v>0</v>
      </c>
      <c r="N16" s="35"/>
    </row>
    <row r="17" spans="1:14" s="11" customFormat="1" ht="44.25">
      <c r="A17" s="529" t="s">
        <v>17</v>
      </c>
      <c r="B17" s="575">
        <v>0</v>
      </c>
      <c r="C17" s="563">
        <v>0</v>
      </c>
      <c r="D17" s="587">
        <v>0</v>
      </c>
      <c r="E17" s="579">
        <v>0</v>
      </c>
      <c r="F17" s="577">
        <v>0</v>
      </c>
      <c r="G17" s="581">
        <v>0</v>
      </c>
      <c r="H17" s="394">
        <v>0</v>
      </c>
      <c r="I17" s="369">
        <v>0</v>
      </c>
      <c r="J17" s="412">
        <v>0</v>
      </c>
      <c r="K17" s="401">
        <v>0</v>
      </c>
      <c r="L17" s="396">
        <v>0</v>
      </c>
      <c r="M17" s="403">
        <v>0</v>
      </c>
      <c r="N17" s="35"/>
    </row>
    <row r="18" spans="1:14" s="11" customFormat="1" ht="44.25">
      <c r="A18" s="529" t="s">
        <v>18</v>
      </c>
      <c r="B18" s="575">
        <v>0</v>
      </c>
      <c r="C18" s="563">
        <v>0</v>
      </c>
      <c r="D18" s="587">
        <v>0</v>
      </c>
      <c r="E18" s="579">
        <v>0</v>
      </c>
      <c r="F18" s="577">
        <v>0</v>
      </c>
      <c r="G18" s="581">
        <v>0</v>
      </c>
      <c r="H18" s="394">
        <v>0</v>
      </c>
      <c r="I18" s="369">
        <v>0</v>
      </c>
      <c r="J18" s="412">
        <v>0</v>
      </c>
      <c r="K18" s="401">
        <v>0</v>
      </c>
      <c r="L18" s="396">
        <v>0</v>
      </c>
      <c r="M18" s="403">
        <v>0</v>
      </c>
      <c r="N18" s="35"/>
    </row>
    <row r="19" spans="1:14" s="11" customFormat="1" ht="44.25">
      <c r="A19" s="529" t="s">
        <v>19</v>
      </c>
      <c r="B19" s="575">
        <v>0</v>
      </c>
      <c r="C19" s="563">
        <v>0</v>
      </c>
      <c r="D19" s="587">
        <v>0</v>
      </c>
      <c r="E19" s="579">
        <v>0</v>
      </c>
      <c r="F19" s="577">
        <v>0</v>
      </c>
      <c r="G19" s="581">
        <v>0</v>
      </c>
      <c r="H19" s="394">
        <v>0</v>
      </c>
      <c r="I19" s="369">
        <v>0</v>
      </c>
      <c r="J19" s="412">
        <v>0</v>
      </c>
      <c r="K19" s="401">
        <v>0</v>
      </c>
      <c r="L19" s="396">
        <v>0</v>
      </c>
      <c r="M19" s="403">
        <v>0</v>
      </c>
      <c r="N19" s="35"/>
    </row>
    <row r="20" spans="1:14" s="11" customFormat="1" ht="44.25">
      <c r="A20" s="529" t="s">
        <v>20</v>
      </c>
      <c r="B20" s="575">
        <v>0</v>
      </c>
      <c r="C20" s="563">
        <v>0</v>
      </c>
      <c r="D20" s="587">
        <v>0</v>
      </c>
      <c r="E20" s="579">
        <v>0</v>
      </c>
      <c r="F20" s="577">
        <v>0</v>
      </c>
      <c r="G20" s="581">
        <v>0</v>
      </c>
      <c r="H20" s="394">
        <v>0</v>
      </c>
      <c r="I20" s="369">
        <v>0</v>
      </c>
      <c r="J20" s="412">
        <v>0</v>
      </c>
      <c r="K20" s="401">
        <v>0</v>
      </c>
      <c r="L20" s="396">
        <v>0</v>
      </c>
      <c r="M20" s="403">
        <v>0</v>
      </c>
      <c r="N20" s="35"/>
    </row>
    <row r="21" spans="1:14" s="11" customFormat="1" ht="44.25">
      <c r="A21" s="529" t="s">
        <v>21</v>
      </c>
      <c r="B21" s="575">
        <v>0</v>
      </c>
      <c r="C21" s="563">
        <v>0</v>
      </c>
      <c r="D21" s="587">
        <v>0</v>
      </c>
      <c r="E21" s="579">
        <v>0</v>
      </c>
      <c r="F21" s="577">
        <v>0</v>
      </c>
      <c r="G21" s="581">
        <v>0</v>
      </c>
      <c r="H21" s="394">
        <v>0</v>
      </c>
      <c r="I21" s="369">
        <v>0</v>
      </c>
      <c r="J21" s="412">
        <v>0</v>
      </c>
      <c r="K21" s="401">
        <v>0</v>
      </c>
      <c r="L21" s="396">
        <v>0</v>
      </c>
      <c r="M21" s="403">
        <v>0</v>
      </c>
      <c r="N21" s="35"/>
    </row>
    <row r="22" spans="1:14" s="11" customFormat="1" ht="44.25">
      <c r="A22" s="529" t="s">
        <v>22</v>
      </c>
      <c r="B22" s="575">
        <v>0</v>
      </c>
      <c r="C22" s="563">
        <v>0</v>
      </c>
      <c r="D22" s="587">
        <v>0</v>
      </c>
      <c r="E22" s="579">
        <v>0</v>
      </c>
      <c r="F22" s="577">
        <v>0</v>
      </c>
      <c r="G22" s="581">
        <v>0</v>
      </c>
      <c r="H22" s="394">
        <v>0</v>
      </c>
      <c r="I22" s="369">
        <v>0</v>
      </c>
      <c r="J22" s="412">
        <v>0</v>
      </c>
      <c r="K22" s="401">
        <v>0</v>
      </c>
      <c r="L22" s="396">
        <v>0</v>
      </c>
      <c r="M22" s="403">
        <v>0</v>
      </c>
      <c r="N22" s="35"/>
    </row>
    <row r="23" spans="1:14" s="11" customFormat="1" ht="44.25">
      <c r="A23" s="529" t="s">
        <v>23</v>
      </c>
      <c r="B23" s="575">
        <v>0</v>
      </c>
      <c r="C23" s="563">
        <v>0</v>
      </c>
      <c r="D23" s="587">
        <v>0</v>
      </c>
      <c r="E23" s="579">
        <v>0</v>
      </c>
      <c r="F23" s="577">
        <v>0</v>
      </c>
      <c r="G23" s="581">
        <v>0</v>
      </c>
      <c r="H23" s="394">
        <v>0</v>
      </c>
      <c r="I23" s="369">
        <v>0</v>
      </c>
      <c r="J23" s="412">
        <v>0</v>
      </c>
      <c r="K23" s="401">
        <v>0</v>
      </c>
      <c r="L23" s="396">
        <v>0</v>
      </c>
      <c r="M23" s="403">
        <v>0</v>
      </c>
      <c r="N23" s="35"/>
    </row>
    <row r="24" spans="1:14" s="11" customFormat="1" ht="44.25">
      <c r="A24" s="529" t="s">
        <v>24</v>
      </c>
      <c r="B24" s="575">
        <v>0</v>
      </c>
      <c r="C24" s="563">
        <v>0</v>
      </c>
      <c r="D24" s="587">
        <v>0</v>
      </c>
      <c r="E24" s="579">
        <v>0</v>
      </c>
      <c r="F24" s="577">
        <v>0</v>
      </c>
      <c r="G24" s="581">
        <v>0</v>
      </c>
      <c r="H24" s="394">
        <v>0</v>
      </c>
      <c r="I24" s="369">
        <v>0</v>
      </c>
      <c r="J24" s="412">
        <v>0</v>
      </c>
      <c r="K24" s="401">
        <v>0</v>
      </c>
      <c r="L24" s="396">
        <v>0</v>
      </c>
      <c r="M24" s="403">
        <v>0</v>
      </c>
      <c r="N24" s="35"/>
    </row>
    <row r="25" spans="1:14" s="11" customFormat="1" ht="44.25">
      <c r="A25" s="529" t="s">
        <v>25</v>
      </c>
      <c r="B25" s="575">
        <v>0</v>
      </c>
      <c r="C25" s="563">
        <v>0</v>
      </c>
      <c r="D25" s="587">
        <v>0</v>
      </c>
      <c r="E25" s="579">
        <v>0</v>
      </c>
      <c r="F25" s="577">
        <v>0</v>
      </c>
      <c r="G25" s="581">
        <v>0</v>
      </c>
      <c r="H25" s="394">
        <v>0</v>
      </c>
      <c r="I25" s="369">
        <v>0</v>
      </c>
      <c r="J25" s="412">
        <v>0</v>
      </c>
      <c r="K25" s="401">
        <v>0</v>
      </c>
      <c r="L25" s="396">
        <v>0</v>
      </c>
      <c r="M25" s="403">
        <v>0</v>
      </c>
      <c r="N25" s="35"/>
    </row>
    <row r="26" spans="1:14" s="11" customFormat="1" ht="44.25">
      <c r="A26" s="529" t="s">
        <v>26</v>
      </c>
      <c r="B26" s="575">
        <v>0</v>
      </c>
      <c r="C26" s="563">
        <v>0</v>
      </c>
      <c r="D26" s="587">
        <v>0</v>
      </c>
      <c r="E26" s="579">
        <v>0</v>
      </c>
      <c r="F26" s="577">
        <v>0</v>
      </c>
      <c r="G26" s="581">
        <v>0</v>
      </c>
      <c r="H26" s="394">
        <v>0</v>
      </c>
      <c r="I26" s="369">
        <v>0</v>
      </c>
      <c r="J26" s="412">
        <v>0</v>
      </c>
      <c r="K26" s="401">
        <v>0</v>
      </c>
      <c r="L26" s="396">
        <v>0</v>
      </c>
      <c r="M26" s="403">
        <v>0</v>
      </c>
      <c r="N26" s="35"/>
    </row>
    <row r="27" spans="1:14" s="11" customFormat="1" ht="44.25">
      <c r="A27" s="529" t="s">
        <v>27</v>
      </c>
      <c r="B27" s="575">
        <v>0</v>
      </c>
      <c r="C27" s="563">
        <v>0</v>
      </c>
      <c r="D27" s="587">
        <v>0</v>
      </c>
      <c r="E27" s="579">
        <v>0</v>
      </c>
      <c r="F27" s="577">
        <v>0</v>
      </c>
      <c r="G27" s="581">
        <v>0</v>
      </c>
      <c r="H27" s="394">
        <v>0</v>
      </c>
      <c r="I27" s="369">
        <v>0</v>
      </c>
      <c r="J27" s="412">
        <v>0</v>
      </c>
      <c r="K27" s="401">
        <v>0</v>
      </c>
      <c r="L27" s="396">
        <v>0</v>
      </c>
      <c r="M27" s="403">
        <v>0</v>
      </c>
      <c r="N27" s="35"/>
    </row>
    <row r="28" spans="1:14" s="11" customFormat="1" ht="44.25">
      <c r="A28" s="530" t="s">
        <v>28</v>
      </c>
      <c r="B28" s="575">
        <v>0</v>
      </c>
      <c r="C28" s="563">
        <v>0</v>
      </c>
      <c r="D28" s="587">
        <v>0</v>
      </c>
      <c r="E28" s="579">
        <v>0</v>
      </c>
      <c r="F28" s="577">
        <v>0</v>
      </c>
      <c r="G28" s="581">
        <v>0</v>
      </c>
      <c r="H28" s="394">
        <v>0</v>
      </c>
      <c r="I28" s="369">
        <v>0</v>
      </c>
      <c r="J28" s="412">
        <v>0</v>
      </c>
      <c r="K28" s="401">
        <v>0</v>
      </c>
      <c r="L28" s="396">
        <v>0</v>
      </c>
      <c r="M28" s="403">
        <v>0</v>
      </c>
      <c r="N28" s="35"/>
    </row>
    <row r="29" spans="1:14" s="11" customFormat="1" ht="44.25">
      <c r="A29" s="530" t="s">
        <v>29</v>
      </c>
      <c r="B29" s="575">
        <v>0</v>
      </c>
      <c r="C29" s="563">
        <v>0</v>
      </c>
      <c r="D29" s="587">
        <v>0</v>
      </c>
      <c r="E29" s="579">
        <v>0</v>
      </c>
      <c r="F29" s="577">
        <v>0</v>
      </c>
      <c r="G29" s="581">
        <v>0</v>
      </c>
      <c r="H29" s="394">
        <v>0</v>
      </c>
      <c r="I29" s="369">
        <v>0</v>
      </c>
      <c r="J29" s="412">
        <v>0</v>
      </c>
      <c r="K29" s="401">
        <v>0</v>
      </c>
      <c r="L29" s="396">
        <v>0</v>
      </c>
      <c r="M29" s="403">
        <v>0</v>
      </c>
      <c r="N29" s="35"/>
    </row>
    <row r="30" spans="1:14" s="11" customFormat="1" ht="44.25">
      <c r="A30" s="530" t="s">
        <v>30</v>
      </c>
      <c r="B30" s="575">
        <v>0</v>
      </c>
      <c r="C30" s="563">
        <v>0</v>
      </c>
      <c r="D30" s="587">
        <v>0</v>
      </c>
      <c r="E30" s="579">
        <v>0</v>
      </c>
      <c r="F30" s="577">
        <v>0</v>
      </c>
      <c r="G30" s="581">
        <v>0</v>
      </c>
      <c r="H30" s="394">
        <v>0</v>
      </c>
      <c r="I30" s="369">
        <v>0</v>
      </c>
      <c r="J30" s="412">
        <v>0</v>
      </c>
      <c r="K30" s="401">
        <v>0</v>
      </c>
      <c r="L30" s="396">
        <v>0</v>
      </c>
      <c r="M30" s="403">
        <v>0</v>
      </c>
      <c r="N30" s="35"/>
    </row>
    <row r="31" spans="1:14" s="11" customFormat="1" ht="44.25">
      <c r="A31" s="530" t="s">
        <v>31</v>
      </c>
      <c r="B31" s="575">
        <v>0</v>
      </c>
      <c r="C31" s="563">
        <v>0</v>
      </c>
      <c r="D31" s="587">
        <v>0</v>
      </c>
      <c r="E31" s="579">
        <v>0</v>
      </c>
      <c r="F31" s="577">
        <v>0</v>
      </c>
      <c r="G31" s="581">
        <v>0</v>
      </c>
      <c r="H31" s="394">
        <v>0</v>
      </c>
      <c r="I31" s="369">
        <v>0</v>
      </c>
      <c r="J31" s="412">
        <v>0</v>
      </c>
      <c r="K31" s="401">
        <v>0</v>
      </c>
      <c r="L31" s="396">
        <v>0</v>
      </c>
      <c r="M31" s="403">
        <v>0</v>
      </c>
      <c r="N31" s="35"/>
    </row>
    <row r="32" spans="1:14" s="11" customFormat="1" ht="44.25">
      <c r="A32" s="530" t="s">
        <v>32</v>
      </c>
      <c r="B32" s="575">
        <v>0</v>
      </c>
      <c r="C32" s="563">
        <v>0</v>
      </c>
      <c r="D32" s="587">
        <v>0</v>
      </c>
      <c r="E32" s="579">
        <v>0</v>
      </c>
      <c r="F32" s="577">
        <v>0</v>
      </c>
      <c r="G32" s="581">
        <v>0</v>
      </c>
      <c r="H32" s="394">
        <v>0</v>
      </c>
      <c r="I32" s="369">
        <v>0</v>
      </c>
      <c r="J32" s="412">
        <v>0</v>
      </c>
      <c r="K32" s="401">
        <v>0</v>
      </c>
      <c r="L32" s="396">
        <v>0</v>
      </c>
      <c r="M32" s="403">
        <v>0</v>
      </c>
      <c r="N32" s="35"/>
    </row>
    <row r="33" spans="1:14" s="11" customFormat="1" ht="44.25">
      <c r="A33" s="530" t="s">
        <v>33</v>
      </c>
      <c r="B33" s="575">
        <v>0</v>
      </c>
      <c r="C33" s="563">
        <v>0</v>
      </c>
      <c r="D33" s="587">
        <v>0</v>
      </c>
      <c r="E33" s="579">
        <v>0</v>
      </c>
      <c r="F33" s="577">
        <v>0</v>
      </c>
      <c r="G33" s="581">
        <v>0</v>
      </c>
      <c r="H33" s="394">
        <v>0</v>
      </c>
      <c r="I33" s="369">
        <v>0</v>
      </c>
      <c r="J33" s="412">
        <v>0</v>
      </c>
      <c r="K33" s="401">
        <v>0</v>
      </c>
      <c r="L33" s="396">
        <v>0</v>
      </c>
      <c r="M33" s="403">
        <v>0</v>
      </c>
      <c r="N33" s="35"/>
    </row>
    <row r="34" spans="1:14" s="11" customFormat="1" ht="45">
      <c r="A34" s="531" t="s">
        <v>34</v>
      </c>
      <c r="B34" s="590"/>
      <c r="C34" s="591" t="s">
        <v>4</v>
      </c>
      <c r="D34" s="587"/>
      <c r="E34" s="592" t="s">
        <v>4</v>
      </c>
      <c r="F34" s="577"/>
      <c r="G34" s="593" t="s">
        <v>4</v>
      </c>
      <c r="H34" s="415" t="s">
        <v>4</v>
      </c>
      <c r="I34" s="416" t="s">
        <v>4</v>
      </c>
      <c r="J34" s="412"/>
      <c r="K34" s="417" t="s">
        <v>4</v>
      </c>
      <c r="L34" s="396"/>
      <c r="M34" s="418" t="s">
        <v>4</v>
      </c>
      <c r="N34" s="35"/>
    </row>
    <row r="35" spans="1:14" s="11" customFormat="1" ht="44.25">
      <c r="A35" s="68" t="s">
        <v>35</v>
      </c>
      <c r="B35" s="575">
        <v>0</v>
      </c>
      <c r="C35" s="563">
        <v>0</v>
      </c>
      <c r="D35" s="587">
        <v>0</v>
      </c>
      <c r="E35" s="579">
        <v>0</v>
      </c>
      <c r="F35" s="577">
        <v>0</v>
      </c>
      <c r="G35" s="581">
        <v>0</v>
      </c>
      <c r="H35" s="394">
        <v>0</v>
      </c>
      <c r="I35" s="369">
        <v>0</v>
      </c>
      <c r="J35" s="412">
        <v>0</v>
      </c>
      <c r="K35" s="401">
        <v>0</v>
      </c>
      <c r="L35" s="396">
        <v>0</v>
      </c>
      <c r="M35" s="403">
        <v>0</v>
      </c>
      <c r="N35" s="35"/>
    </row>
    <row r="36" spans="1:14" s="11" customFormat="1" ht="45">
      <c r="A36" s="531" t="s">
        <v>36</v>
      </c>
      <c r="B36" s="590"/>
      <c r="C36" s="591" t="s">
        <v>4</v>
      </c>
      <c r="D36" s="587"/>
      <c r="E36" s="592" t="s">
        <v>4</v>
      </c>
      <c r="F36" s="577"/>
      <c r="G36" s="593" t="s">
        <v>4</v>
      </c>
      <c r="H36" s="415"/>
      <c r="I36" s="416" t="s">
        <v>4</v>
      </c>
      <c r="J36" s="412"/>
      <c r="K36" s="417" t="s">
        <v>4</v>
      </c>
      <c r="L36" s="396"/>
      <c r="M36" s="418" t="s">
        <v>4</v>
      </c>
      <c r="N36" s="35"/>
    </row>
    <row r="37" spans="1:14" s="11" customFormat="1" ht="44.25">
      <c r="A37" s="529" t="s">
        <v>35</v>
      </c>
      <c r="B37" s="594">
        <v>0</v>
      </c>
      <c r="C37" s="563">
        <v>0</v>
      </c>
      <c r="D37" s="595">
        <v>0</v>
      </c>
      <c r="E37" s="579">
        <v>0</v>
      </c>
      <c r="F37" s="596">
        <v>0</v>
      </c>
      <c r="G37" s="581">
        <v>0</v>
      </c>
      <c r="H37" s="420">
        <v>0</v>
      </c>
      <c r="I37" s="369">
        <v>0</v>
      </c>
      <c r="J37" s="421">
        <v>0</v>
      </c>
      <c r="K37" s="401">
        <v>0</v>
      </c>
      <c r="L37" s="422">
        <v>0</v>
      </c>
      <c r="M37" s="403">
        <v>0</v>
      </c>
      <c r="N37" s="35"/>
    </row>
    <row r="38" spans="1:14" s="11" customFormat="1" ht="44.25">
      <c r="A38" s="529" t="s">
        <v>76</v>
      </c>
      <c r="B38" s="594"/>
      <c r="C38" s="563" t="s">
        <v>11</v>
      </c>
      <c r="D38" s="595"/>
      <c r="E38" s="579" t="s">
        <v>11</v>
      </c>
      <c r="F38" s="577">
        <v>0</v>
      </c>
      <c r="G38" s="581">
        <v>0</v>
      </c>
      <c r="H38" s="420"/>
      <c r="I38" s="369" t="s">
        <v>11</v>
      </c>
      <c r="J38" s="421"/>
      <c r="K38" s="401" t="s">
        <v>11</v>
      </c>
      <c r="L38" s="396">
        <v>0</v>
      </c>
      <c r="M38" s="403">
        <v>0</v>
      </c>
      <c r="N38" s="35"/>
    </row>
    <row r="39" spans="1:14" s="85" customFormat="1" ht="45">
      <c r="A39" s="531" t="s">
        <v>37</v>
      </c>
      <c r="B39" s="597">
        <v>9386129</v>
      </c>
      <c r="C39" s="567">
        <v>1</v>
      </c>
      <c r="D39" s="597">
        <v>0</v>
      </c>
      <c r="E39" s="599">
        <v>0</v>
      </c>
      <c r="F39" s="597">
        <v>9386129</v>
      </c>
      <c r="G39" s="598">
        <v>6.9154457863223065E-2</v>
      </c>
      <c r="H39" s="423">
        <v>10513906</v>
      </c>
      <c r="I39" s="372">
        <v>1</v>
      </c>
      <c r="J39" s="423">
        <v>0</v>
      </c>
      <c r="K39" s="425">
        <v>0</v>
      </c>
      <c r="L39" s="423">
        <v>10513906</v>
      </c>
      <c r="M39" s="424">
        <v>8.2131610501021218E-2</v>
      </c>
      <c r="N39" s="84"/>
    </row>
    <row r="40" spans="1:14" s="11" customFormat="1" ht="45">
      <c r="A40" s="532" t="s">
        <v>38</v>
      </c>
      <c r="B40" s="582"/>
      <c r="C40" s="591" t="s">
        <v>4</v>
      </c>
      <c r="D40" s="587"/>
      <c r="E40" s="592" t="s">
        <v>4</v>
      </c>
      <c r="F40" s="577"/>
      <c r="G40" s="593" t="s">
        <v>4</v>
      </c>
      <c r="H40" s="405"/>
      <c r="I40" s="416" t="s">
        <v>4</v>
      </c>
      <c r="J40" s="412"/>
      <c r="K40" s="417" t="s">
        <v>4</v>
      </c>
      <c r="L40" s="396"/>
      <c r="M40" s="418" t="s">
        <v>4</v>
      </c>
      <c r="N40" s="35"/>
    </row>
    <row r="41" spans="1:14" s="11" customFormat="1" ht="44.25">
      <c r="A41" s="21" t="s">
        <v>39</v>
      </c>
      <c r="B41" s="46">
        <v>25122586.260000002</v>
      </c>
      <c r="C41" s="52">
        <v>1</v>
      </c>
      <c r="D41" s="87">
        <v>0</v>
      </c>
      <c r="E41" s="54">
        <v>0</v>
      </c>
      <c r="F41" s="48">
        <v>25122586.260000002</v>
      </c>
      <c r="G41" s="56">
        <v>2.1903003021264884</v>
      </c>
      <c r="H41" s="46">
        <v>23415297</v>
      </c>
      <c r="I41" s="52">
        <v>1</v>
      </c>
      <c r="J41" s="87">
        <v>0</v>
      </c>
      <c r="K41" s="54">
        <v>0</v>
      </c>
      <c r="L41" s="48">
        <v>23415297</v>
      </c>
      <c r="M41" s="56">
        <v>5.7714364748916394</v>
      </c>
      <c r="N41" s="35"/>
    </row>
    <row r="42" spans="1:14" s="11" customFormat="1" ht="44.25">
      <c r="A42" s="533" t="s">
        <v>40</v>
      </c>
      <c r="B42" s="575">
        <v>0</v>
      </c>
      <c r="C42" s="563">
        <v>0</v>
      </c>
      <c r="D42" s="587">
        <v>0</v>
      </c>
      <c r="E42" s="579">
        <v>0</v>
      </c>
      <c r="F42" s="577">
        <v>0</v>
      </c>
      <c r="G42" s="581">
        <v>0</v>
      </c>
      <c r="H42" s="394">
        <v>0</v>
      </c>
      <c r="I42" s="369">
        <v>0</v>
      </c>
      <c r="J42" s="412">
        <v>0</v>
      </c>
      <c r="K42" s="401">
        <v>0</v>
      </c>
      <c r="L42" s="396">
        <v>0</v>
      </c>
      <c r="M42" s="403">
        <v>0</v>
      </c>
      <c r="N42" s="35"/>
    </row>
    <row r="43" spans="1:14" s="11" customFormat="1" ht="44.25">
      <c r="A43" s="89" t="s">
        <v>41</v>
      </c>
      <c r="B43" s="575">
        <v>0</v>
      </c>
      <c r="C43" s="563">
        <v>0</v>
      </c>
      <c r="D43" s="587">
        <v>0</v>
      </c>
      <c r="E43" s="579">
        <v>0</v>
      </c>
      <c r="F43" s="596">
        <v>0</v>
      </c>
      <c r="G43" s="581">
        <v>0</v>
      </c>
      <c r="H43" s="394">
        <v>0</v>
      </c>
      <c r="I43" s="369">
        <v>0</v>
      </c>
      <c r="J43" s="412">
        <v>0</v>
      </c>
      <c r="K43" s="401">
        <v>0</v>
      </c>
      <c r="L43" s="422">
        <v>0</v>
      </c>
      <c r="M43" s="403">
        <v>0</v>
      </c>
      <c r="N43" s="35"/>
    </row>
    <row r="44" spans="1:14" s="11" customFormat="1" ht="44.25">
      <c r="A44" s="528" t="s">
        <v>42</v>
      </c>
      <c r="B44" s="575">
        <v>0</v>
      </c>
      <c r="C44" s="563">
        <v>0</v>
      </c>
      <c r="D44" s="587">
        <v>0</v>
      </c>
      <c r="E44" s="579">
        <v>0</v>
      </c>
      <c r="F44" s="596">
        <v>0</v>
      </c>
      <c r="G44" s="581">
        <v>0</v>
      </c>
      <c r="H44" s="394">
        <v>0</v>
      </c>
      <c r="I44" s="369">
        <v>0</v>
      </c>
      <c r="J44" s="412">
        <v>0</v>
      </c>
      <c r="K44" s="401">
        <v>0</v>
      </c>
      <c r="L44" s="422">
        <v>0</v>
      </c>
      <c r="M44" s="403">
        <v>0</v>
      </c>
      <c r="N44" s="35"/>
    </row>
    <row r="45" spans="1:14" s="11" customFormat="1" ht="44.25">
      <c r="A45" s="533" t="s">
        <v>43</v>
      </c>
      <c r="B45" s="575">
        <v>79412095</v>
      </c>
      <c r="C45" s="563">
        <v>1</v>
      </c>
      <c r="D45" s="587">
        <v>0</v>
      </c>
      <c r="E45" s="579">
        <v>0</v>
      </c>
      <c r="F45" s="596">
        <v>79412095</v>
      </c>
      <c r="G45" s="581">
        <v>0.58508682093627384</v>
      </c>
      <c r="H45" s="394">
        <v>79168982</v>
      </c>
      <c r="I45" s="369">
        <v>1</v>
      </c>
      <c r="J45" s="412">
        <v>0</v>
      </c>
      <c r="K45" s="401">
        <v>0</v>
      </c>
      <c r="L45" s="422">
        <v>79168982</v>
      </c>
      <c r="M45" s="403">
        <v>0.61844532311648581</v>
      </c>
      <c r="N45" s="35"/>
    </row>
    <row r="46" spans="1:14" s="85" customFormat="1" ht="45">
      <c r="A46" s="532" t="s">
        <v>44</v>
      </c>
      <c r="B46" s="602">
        <v>104534681.26000001</v>
      </c>
      <c r="C46" s="567">
        <v>1</v>
      </c>
      <c r="D46" s="603">
        <v>0</v>
      </c>
      <c r="E46" s="599">
        <v>0</v>
      </c>
      <c r="F46" s="604">
        <v>104534681.26000001</v>
      </c>
      <c r="G46" s="598">
        <v>0.77018323639491038</v>
      </c>
      <c r="H46" s="430">
        <v>102584279</v>
      </c>
      <c r="I46" s="372">
        <v>1</v>
      </c>
      <c r="J46" s="431">
        <v>0</v>
      </c>
      <c r="K46" s="425">
        <v>0</v>
      </c>
      <c r="L46" s="432">
        <v>102584279</v>
      </c>
      <c r="M46" s="424">
        <v>0.80135889044053554</v>
      </c>
      <c r="N46" s="84"/>
    </row>
    <row r="47" spans="1:14" s="85" customFormat="1" ht="45">
      <c r="A47" s="534" t="s">
        <v>45</v>
      </c>
      <c r="B47" s="606">
        <v>0</v>
      </c>
      <c r="C47" s="567">
        <v>0</v>
      </c>
      <c r="D47" s="606">
        <v>0</v>
      </c>
      <c r="E47" s="599">
        <v>0</v>
      </c>
      <c r="F47" s="608">
        <v>0</v>
      </c>
      <c r="G47" s="598">
        <v>0</v>
      </c>
      <c r="H47" s="434">
        <v>0</v>
      </c>
      <c r="I47" s="372">
        <v>0</v>
      </c>
      <c r="J47" s="434">
        <v>0</v>
      </c>
      <c r="K47" s="425">
        <v>0</v>
      </c>
      <c r="L47" s="436">
        <v>0</v>
      </c>
      <c r="M47" s="424">
        <v>0</v>
      </c>
      <c r="N47" s="84"/>
    </row>
    <row r="48" spans="1:14" s="11" customFormat="1" ht="45">
      <c r="A48" s="24" t="s">
        <v>46</v>
      </c>
      <c r="B48" s="96"/>
      <c r="C48" s="97" t="s">
        <v>4</v>
      </c>
      <c r="D48" s="59"/>
      <c r="E48" s="98" t="s">
        <v>4</v>
      </c>
      <c r="F48" s="48"/>
      <c r="G48" s="99" t="s">
        <v>4</v>
      </c>
      <c r="H48" s="96"/>
      <c r="I48" s="97" t="s">
        <v>4</v>
      </c>
      <c r="J48" s="59"/>
      <c r="K48" s="98" t="s">
        <v>4</v>
      </c>
      <c r="L48" s="48"/>
      <c r="M48" s="99" t="s">
        <v>4</v>
      </c>
      <c r="N48" s="35"/>
    </row>
    <row r="49" spans="1:14" s="11" customFormat="1" ht="44.25">
      <c r="A49" s="21" t="s">
        <v>47</v>
      </c>
      <c r="B49" s="96">
        <v>0</v>
      </c>
      <c r="C49" s="52">
        <v>0</v>
      </c>
      <c r="D49" s="59">
        <v>0</v>
      </c>
      <c r="E49" s="54">
        <v>0</v>
      </c>
      <c r="F49" s="100">
        <v>0</v>
      </c>
      <c r="G49" s="56">
        <v>0</v>
      </c>
      <c r="H49" s="96">
        <v>0</v>
      </c>
      <c r="I49" s="52">
        <v>0</v>
      </c>
      <c r="J49" s="59">
        <v>0</v>
      </c>
      <c r="K49" s="54">
        <v>0</v>
      </c>
      <c r="L49" s="100">
        <v>0</v>
      </c>
      <c r="M49" s="56">
        <v>0</v>
      </c>
      <c r="N49" s="35"/>
    </row>
    <row r="50" spans="1:14" s="11" customFormat="1" ht="44.25">
      <c r="A50" s="528" t="s">
        <v>48</v>
      </c>
      <c r="B50" s="582">
        <v>0</v>
      </c>
      <c r="C50" s="563">
        <v>0</v>
      </c>
      <c r="D50" s="587">
        <v>0</v>
      </c>
      <c r="E50" s="579">
        <v>0</v>
      </c>
      <c r="F50" s="609">
        <v>0</v>
      </c>
      <c r="G50" s="581">
        <v>0</v>
      </c>
      <c r="H50" s="405">
        <v>0</v>
      </c>
      <c r="I50" s="369">
        <v>0</v>
      </c>
      <c r="J50" s="412">
        <v>0</v>
      </c>
      <c r="K50" s="401">
        <v>0</v>
      </c>
      <c r="L50" s="438">
        <v>0</v>
      </c>
      <c r="M50" s="403">
        <v>0</v>
      </c>
      <c r="N50" s="35"/>
    </row>
    <row r="51" spans="1:14" s="11" customFormat="1" ht="44.25">
      <c r="A51" s="535" t="s">
        <v>49</v>
      </c>
      <c r="B51" s="440">
        <v>0</v>
      </c>
      <c r="C51" s="563">
        <v>0</v>
      </c>
      <c r="D51" s="441">
        <v>0</v>
      </c>
      <c r="E51" s="579">
        <v>0</v>
      </c>
      <c r="F51" s="442">
        <v>0</v>
      </c>
      <c r="G51" s="581">
        <v>0</v>
      </c>
      <c r="H51" s="440">
        <v>0</v>
      </c>
      <c r="I51" s="369">
        <v>0</v>
      </c>
      <c r="J51" s="441">
        <v>0</v>
      </c>
      <c r="K51" s="401">
        <v>0</v>
      </c>
      <c r="L51" s="442">
        <v>0</v>
      </c>
      <c r="M51" s="403">
        <v>0</v>
      </c>
      <c r="N51" s="35"/>
    </row>
    <row r="52" spans="1:14" s="11" customFormat="1" ht="44.25">
      <c r="A52" s="535" t="s">
        <v>50</v>
      </c>
      <c r="B52" s="440">
        <v>0</v>
      </c>
      <c r="C52" s="563">
        <v>0</v>
      </c>
      <c r="D52" s="441">
        <v>0</v>
      </c>
      <c r="E52" s="579">
        <v>0</v>
      </c>
      <c r="F52" s="442">
        <v>0</v>
      </c>
      <c r="G52" s="581">
        <v>0</v>
      </c>
      <c r="H52" s="440">
        <v>0</v>
      </c>
      <c r="I52" s="369">
        <v>0</v>
      </c>
      <c r="J52" s="441">
        <v>0</v>
      </c>
      <c r="K52" s="401">
        <v>0</v>
      </c>
      <c r="L52" s="442">
        <v>0</v>
      </c>
      <c r="M52" s="403">
        <v>0</v>
      </c>
      <c r="N52" s="35"/>
    </row>
    <row r="53" spans="1:14" s="11" customFormat="1" ht="44.25">
      <c r="A53" s="528" t="s">
        <v>51</v>
      </c>
      <c r="B53" s="582">
        <v>0</v>
      </c>
      <c r="C53" s="563">
        <v>0</v>
      </c>
      <c r="D53" s="587">
        <v>0</v>
      </c>
      <c r="E53" s="579">
        <v>0</v>
      </c>
      <c r="F53" s="609">
        <v>0</v>
      </c>
      <c r="G53" s="581">
        <v>0</v>
      </c>
      <c r="H53" s="405">
        <v>0</v>
      </c>
      <c r="I53" s="369">
        <v>0</v>
      </c>
      <c r="J53" s="412">
        <v>0</v>
      </c>
      <c r="K53" s="401">
        <v>0</v>
      </c>
      <c r="L53" s="438">
        <v>0</v>
      </c>
      <c r="M53" s="403">
        <v>0</v>
      </c>
      <c r="N53" s="35"/>
    </row>
    <row r="54" spans="1:14" s="85" customFormat="1" ht="45">
      <c r="A54" s="534" t="s">
        <v>52</v>
      </c>
      <c r="B54" s="614">
        <v>0</v>
      </c>
      <c r="C54" s="567">
        <v>0</v>
      </c>
      <c r="D54" s="603">
        <v>0</v>
      </c>
      <c r="E54" s="599">
        <v>0</v>
      </c>
      <c r="F54" s="615">
        <v>0</v>
      </c>
      <c r="G54" s="598">
        <v>0</v>
      </c>
      <c r="H54" s="443">
        <v>0</v>
      </c>
      <c r="I54" s="372">
        <v>0</v>
      </c>
      <c r="J54" s="431">
        <v>0</v>
      </c>
      <c r="K54" s="425">
        <v>0</v>
      </c>
      <c r="L54" s="444">
        <v>0</v>
      </c>
      <c r="M54" s="424">
        <v>0</v>
      </c>
      <c r="N54" s="84"/>
    </row>
    <row r="55" spans="1:14" s="11" customFormat="1" ht="44.25">
      <c r="A55" s="51" t="s">
        <v>53</v>
      </c>
      <c r="B55" s="616">
        <v>2799145</v>
      </c>
      <c r="C55" s="563">
        <v>1</v>
      </c>
      <c r="D55" s="617">
        <v>0</v>
      </c>
      <c r="E55" s="579">
        <v>0</v>
      </c>
      <c r="F55" s="618">
        <v>2799145</v>
      </c>
      <c r="G55" s="581">
        <v>2.0623342695966732E-2</v>
      </c>
      <c r="H55" s="445">
        <v>2799145</v>
      </c>
      <c r="I55" s="369">
        <v>1</v>
      </c>
      <c r="J55" s="446">
        <v>0</v>
      </c>
      <c r="K55" s="401">
        <v>0</v>
      </c>
      <c r="L55" s="447">
        <v>2799145</v>
      </c>
      <c r="M55" s="403">
        <v>2.1866115873195084E-2</v>
      </c>
      <c r="N55" s="35"/>
    </row>
    <row r="56" spans="1:14" s="11" customFormat="1" ht="44.25">
      <c r="A56" s="111" t="s">
        <v>54</v>
      </c>
      <c r="B56" s="575">
        <v>0</v>
      </c>
      <c r="C56" s="563">
        <v>0</v>
      </c>
      <c r="D56" s="587">
        <v>0</v>
      </c>
      <c r="E56" s="579">
        <v>0</v>
      </c>
      <c r="F56" s="577">
        <v>0</v>
      </c>
      <c r="G56" s="581">
        <v>0</v>
      </c>
      <c r="H56" s="394">
        <v>0</v>
      </c>
      <c r="I56" s="369">
        <v>0</v>
      </c>
      <c r="J56" s="412">
        <v>0</v>
      </c>
      <c r="K56" s="401">
        <v>0</v>
      </c>
      <c r="L56" s="396">
        <v>0</v>
      </c>
      <c r="M56" s="403">
        <v>0</v>
      </c>
      <c r="N56" s="35"/>
    </row>
    <row r="57" spans="1:14" s="11" customFormat="1" ht="44.25">
      <c r="A57" s="89" t="s">
        <v>55</v>
      </c>
      <c r="B57" s="575">
        <v>0</v>
      </c>
      <c r="C57" s="563">
        <v>0</v>
      </c>
      <c r="D57" s="587">
        <v>0</v>
      </c>
      <c r="E57" s="579">
        <v>0</v>
      </c>
      <c r="F57" s="577">
        <v>0</v>
      </c>
      <c r="G57" s="581">
        <v>0</v>
      </c>
      <c r="H57" s="394">
        <v>0</v>
      </c>
      <c r="I57" s="369">
        <v>0</v>
      </c>
      <c r="J57" s="412">
        <v>0</v>
      </c>
      <c r="K57" s="401">
        <v>0</v>
      </c>
      <c r="L57" s="396">
        <v>0</v>
      </c>
      <c r="M57" s="403">
        <v>0</v>
      </c>
      <c r="N57" s="35"/>
    </row>
    <row r="58" spans="1:14" s="11" customFormat="1" ht="44.25">
      <c r="A58" s="533" t="s">
        <v>56</v>
      </c>
      <c r="B58" s="594">
        <v>0</v>
      </c>
      <c r="C58" s="563">
        <v>0</v>
      </c>
      <c r="D58" s="595">
        <v>1376674.97</v>
      </c>
      <c r="E58" s="579">
        <v>1</v>
      </c>
      <c r="F58" s="596">
        <v>1376674.97</v>
      </c>
      <c r="G58" s="581">
        <v>1.0142968544776965E-2</v>
      </c>
      <c r="H58" s="420">
        <v>0</v>
      </c>
      <c r="I58" s="369">
        <v>0</v>
      </c>
      <c r="J58" s="421">
        <v>1321300</v>
      </c>
      <c r="K58" s="401">
        <v>1</v>
      </c>
      <c r="L58" s="422">
        <v>1321300</v>
      </c>
      <c r="M58" s="403">
        <v>1.0321615673090413E-2</v>
      </c>
      <c r="N58" s="35"/>
    </row>
    <row r="59" spans="1:14" s="11" customFormat="1" ht="44.25">
      <c r="A59" s="112" t="s">
        <v>57</v>
      </c>
      <c r="B59" s="575">
        <v>0</v>
      </c>
      <c r="C59" s="563">
        <v>0</v>
      </c>
      <c r="D59" s="587">
        <v>0</v>
      </c>
      <c r="E59" s="579">
        <v>0</v>
      </c>
      <c r="F59" s="577">
        <v>0</v>
      </c>
      <c r="G59" s="581">
        <v>0</v>
      </c>
      <c r="H59" s="394">
        <v>0</v>
      </c>
      <c r="I59" s="369">
        <v>0</v>
      </c>
      <c r="J59" s="412">
        <v>0</v>
      </c>
      <c r="K59" s="401">
        <v>0</v>
      </c>
      <c r="L59" s="396">
        <v>0</v>
      </c>
      <c r="M59" s="403">
        <v>0</v>
      </c>
      <c r="N59" s="35"/>
    </row>
    <row r="60" spans="1:14" s="11" customFormat="1" ht="44.25">
      <c r="A60" s="112" t="s">
        <v>58</v>
      </c>
      <c r="B60" s="575">
        <v>0</v>
      </c>
      <c r="C60" s="563">
        <v>0</v>
      </c>
      <c r="D60" s="587">
        <v>0</v>
      </c>
      <c r="E60" s="579">
        <v>0</v>
      </c>
      <c r="F60" s="577">
        <v>0</v>
      </c>
      <c r="G60" s="581">
        <v>0</v>
      </c>
      <c r="H60" s="394">
        <v>0</v>
      </c>
      <c r="I60" s="369">
        <v>0</v>
      </c>
      <c r="J60" s="412">
        <v>0</v>
      </c>
      <c r="K60" s="401">
        <v>0</v>
      </c>
      <c r="L60" s="396">
        <v>0</v>
      </c>
      <c r="M60" s="403">
        <v>0</v>
      </c>
      <c r="N60" s="35"/>
    </row>
    <row r="61" spans="1:14" s="11" customFormat="1" ht="44.25">
      <c r="A61" s="113" t="s">
        <v>59</v>
      </c>
      <c r="B61" s="575">
        <v>0</v>
      </c>
      <c r="C61" s="563">
        <v>0</v>
      </c>
      <c r="D61" s="587">
        <v>0</v>
      </c>
      <c r="E61" s="579">
        <v>0</v>
      </c>
      <c r="F61" s="577">
        <v>0</v>
      </c>
      <c r="G61" s="581">
        <v>0</v>
      </c>
      <c r="H61" s="394">
        <v>0</v>
      </c>
      <c r="I61" s="369">
        <v>0</v>
      </c>
      <c r="J61" s="412">
        <v>0</v>
      </c>
      <c r="K61" s="401">
        <v>0</v>
      </c>
      <c r="L61" s="396">
        <v>0</v>
      </c>
      <c r="M61" s="403">
        <v>0</v>
      </c>
      <c r="N61" s="35"/>
    </row>
    <row r="62" spans="1:14" s="11" customFormat="1" ht="44.25">
      <c r="A62" s="113" t="s">
        <v>60</v>
      </c>
      <c r="B62" s="575">
        <v>0</v>
      </c>
      <c r="C62" s="563">
        <v>0</v>
      </c>
      <c r="D62" s="587">
        <v>0</v>
      </c>
      <c r="E62" s="579">
        <v>0</v>
      </c>
      <c r="F62" s="577">
        <v>0</v>
      </c>
      <c r="G62" s="581">
        <v>0</v>
      </c>
      <c r="H62" s="394">
        <v>0</v>
      </c>
      <c r="I62" s="369">
        <v>0</v>
      </c>
      <c r="J62" s="412">
        <v>0</v>
      </c>
      <c r="K62" s="401">
        <v>0</v>
      </c>
      <c r="L62" s="396">
        <v>0</v>
      </c>
      <c r="M62" s="403">
        <v>0</v>
      </c>
      <c r="N62" s="35"/>
    </row>
    <row r="63" spans="1:14" s="11" customFormat="1" ht="44.25">
      <c r="A63" s="89" t="s">
        <v>61</v>
      </c>
      <c r="B63" s="575">
        <v>0</v>
      </c>
      <c r="C63" s="563">
        <v>0</v>
      </c>
      <c r="D63" s="587">
        <v>37168.92</v>
      </c>
      <c r="E63" s="579">
        <v>1</v>
      </c>
      <c r="F63" s="577">
        <v>37168.92</v>
      </c>
      <c r="G63" s="581">
        <v>2.7385054179007224E-4</v>
      </c>
      <c r="H63" s="394">
        <v>0</v>
      </c>
      <c r="I63" s="369">
        <v>0</v>
      </c>
      <c r="J63" s="412">
        <v>433300</v>
      </c>
      <c r="K63" s="401">
        <v>1</v>
      </c>
      <c r="L63" s="396">
        <v>433300</v>
      </c>
      <c r="M63" s="403">
        <v>3.3848150088171313E-3</v>
      </c>
      <c r="N63" s="35"/>
    </row>
    <row r="64" spans="1:14" s="11" customFormat="1" ht="44.25">
      <c r="A64" s="533" t="s">
        <v>62</v>
      </c>
      <c r="B64" s="575">
        <v>0</v>
      </c>
      <c r="C64" s="563">
        <v>0</v>
      </c>
      <c r="D64" s="587">
        <v>10056083.880000001</v>
      </c>
      <c r="E64" s="579">
        <v>1</v>
      </c>
      <c r="F64" s="577">
        <v>10056083.880000001</v>
      </c>
      <c r="G64" s="581">
        <v>7.4090504077719013E-2</v>
      </c>
      <c r="H64" s="394">
        <v>0</v>
      </c>
      <c r="I64" s="369">
        <v>0</v>
      </c>
      <c r="J64" s="412">
        <v>2302500.36</v>
      </c>
      <c r="K64" s="401">
        <v>1</v>
      </c>
      <c r="L64" s="396">
        <v>2302500.36</v>
      </c>
      <c r="M64" s="403">
        <v>1.7986470750830482E-2</v>
      </c>
      <c r="N64" s="35"/>
    </row>
    <row r="65" spans="1:14" s="85" customFormat="1" ht="45">
      <c r="A65" s="114" t="s">
        <v>63</v>
      </c>
      <c r="B65" s="602">
        <v>2799145</v>
      </c>
      <c r="C65" s="567">
        <v>0.19616866807807301</v>
      </c>
      <c r="D65" s="603">
        <v>11469927.770000001</v>
      </c>
      <c r="E65" s="599">
        <v>4.0976540229248579</v>
      </c>
      <c r="F65" s="602">
        <v>14269072.770000001</v>
      </c>
      <c r="G65" s="598">
        <v>0.10513066586025278</v>
      </c>
      <c r="H65" s="430">
        <v>2799145</v>
      </c>
      <c r="I65" s="372">
        <v>0.40826208121583329</v>
      </c>
      <c r="J65" s="431">
        <v>4057100.36</v>
      </c>
      <c r="K65" s="425">
        <v>0.59173791878416682</v>
      </c>
      <c r="L65" s="430">
        <v>6856245.3599999994</v>
      </c>
      <c r="M65" s="424">
        <v>5.3559017305933106E-2</v>
      </c>
      <c r="N65" s="84"/>
    </row>
    <row r="66" spans="1:14" s="11" customFormat="1" ht="45">
      <c r="A66" s="24" t="s">
        <v>64</v>
      </c>
      <c r="B66" s="582"/>
      <c r="C66" s="591" t="s">
        <v>4</v>
      </c>
      <c r="D66" s="587"/>
      <c r="E66" s="592" t="s">
        <v>4</v>
      </c>
      <c r="F66" s="577"/>
      <c r="G66" s="593" t="s">
        <v>4</v>
      </c>
      <c r="H66" s="405"/>
      <c r="I66" s="416" t="s">
        <v>4</v>
      </c>
      <c r="J66" s="412"/>
      <c r="K66" s="417" t="s">
        <v>4</v>
      </c>
      <c r="L66" s="396"/>
      <c r="M66" s="418" t="s">
        <v>4</v>
      </c>
    </row>
    <row r="67" spans="1:14" s="11" customFormat="1" ht="44.25">
      <c r="A67" s="115" t="s">
        <v>65</v>
      </c>
      <c r="B67" s="5">
        <v>0</v>
      </c>
      <c r="C67" s="52">
        <v>0</v>
      </c>
      <c r="D67" s="59">
        <v>0</v>
      </c>
      <c r="E67" s="54">
        <v>0</v>
      </c>
      <c r="F67" s="69">
        <v>0</v>
      </c>
      <c r="G67" s="56">
        <v>0</v>
      </c>
      <c r="H67" s="5">
        <v>0</v>
      </c>
      <c r="I67" s="52">
        <v>0</v>
      </c>
      <c r="J67" s="59">
        <v>0</v>
      </c>
      <c r="K67" s="54">
        <v>0</v>
      </c>
      <c r="L67" s="69">
        <v>0</v>
      </c>
      <c r="M67" s="56">
        <v>0</v>
      </c>
    </row>
    <row r="68" spans="1:14" s="11" customFormat="1" ht="44.25">
      <c r="A68" s="528" t="s">
        <v>66</v>
      </c>
      <c r="B68" s="575">
        <v>7537144.4100000001</v>
      </c>
      <c r="C68" s="563">
        <v>1</v>
      </c>
      <c r="D68" s="587">
        <v>0</v>
      </c>
      <c r="E68" s="579">
        <v>0</v>
      </c>
      <c r="F68" s="577">
        <v>7537144.4100000001</v>
      </c>
      <c r="G68" s="581">
        <v>5.5531639881613845E-2</v>
      </c>
      <c r="H68" s="394">
        <v>8058474</v>
      </c>
      <c r="I68" s="369">
        <v>1</v>
      </c>
      <c r="J68" s="412">
        <v>0</v>
      </c>
      <c r="K68" s="401">
        <v>0</v>
      </c>
      <c r="L68" s="396">
        <v>8058474</v>
      </c>
      <c r="M68" s="403">
        <v>6.2950481752510098E-2</v>
      </c>
    </row>
    <row r="69" spans="1:14" s="11" customFormat="1" ht="45">
      <c r="A69" s="536" t="s">
        <v>67</v>
      </c>
      <c r="B69" s="582"/>
      <c r="C69" s="591" t="s">
        <v>4</v>
      </c>
      <c r="D69" s="587"/>
      <c r="E69" s="592" t="s">
        <v>4</v>
      </c>
      <c r="F69" s="577"/>
      <c r="G69" s="593" t="s">
        <v>4</v>
      </c>
      <c r="H69" s="405"/>
      <c r="I69" s="416" t="s">
        <v>4</v>
      </c>
      <c r="J69" s="412"/>
      <c r="K69" s="417" t="s">
        <v>4</v>
      </c>
      <c r="L69" s="396"/>
      <c r="M69" s="418" t="s">
        <v>4</v>
      </c>
    </row>
    <row r="70" spans="1:14" s="11" customFormat="1" ht="44.25">
      <c r="A70" s="89" t="s">
        <v>68</v>
      </c>
      <c r="B70" s="5">
        <v>0</v>
      </c>
      <c r="C70" s="52">
        <v>0</v>
      </c>
      <c r="D70" s="59">
        <v>0</v>
      </c>
      <c r="E70" s="54">
        <v>0</v>
      </c>
      <c r="F70" s="69">
        <v>0</v>
      </c>
      <c r="G70" s="56">
        <v>0</v>
      </c>
      <c r="H70" s="5">
        <v>0</v>
      </c>
      <c r="I70" s="52">
        <v>0</v>
      </c>
      <c r="J70" s="59">
        <v>0</v>
      </c>
      <c r="K70" s="54">
        <v>0</v>
      </c>
      <c r="L70" s="69">
        <v>0</v>
      </c>
      <c r="M70" s="56">
        <v>0</v>
      </c>
    </row>
    <row r="71" spans="1:14" s="11" customFormat="1" ht="44.25">
      <c r="A71" s="528" t="s">
        <v>69</v>
      </c>
      <c r="B71" s="575">
        <v>0</v>
      </c>
      <c r="C71" s="563">
        <v>0</v>
      </c>
      <c r="D71" s="587">
        <v>0</v>
      </c>
      <c r="E71" s="579">
        <v>0</v>
      </c>
      <c r="F71" s="577">
        <v>0</v>
      </c>
      <c r="G71" s="581">
        <v>0</v>
      </c>
      <c r="H71" s="394">
        <v>0</v>
      </c>
      <c r="I71" s="369">
        <v>0</v>
      </c>
      <c r="J71" s="412">
        <v>0</v>
      </c>
      <c r="K71" s="401">
        <v>0</v>
      </c>
      <c r="L71" s="396">
        <v>0</v>
      </c>
      <c r="M71" s="403">
        <v>0</v>
      </c>
    </row>
    <row r="72" spans="1:14" s="85" customFormat="1" ht="45">
      <c r="A72" s="532" t="s">
        <v>70</v>
      </c>
      <c r="B72" s="620">
        <v>7537144.4100000001</v>
      </c>
      <c r="C72" s="567">
        <v>1</v>
      </c>
      <c r="D72" s="607">
        <v>0</v>
      </c>
      <c r="E72" s="599">
        <v>0</v>
      </c>
      <c r="F72" s="615">
        <v>7537144.4100000001</v>
      </c>
      <c r="G72" s="721">
        <v>5.5531639881613845E-2</v>
      </c>
      <c r="H72" s="454">
        <v>8058474</v>
      </c>
      <c r="I72" s="372">
        <v>1</v>
      </c>
      <c r="J72" s="435">
        <v>0</v>
      </c>
      <c r="K72" s="425">
        <v>0</v>
      </c>
      <c r="L72" s="455">
        <v>8058474</v>
      </c>
      <c r="M72" s="424">
        <v>6.2950481752510098E-2</v>
      </c>
    </row>
    <row r="73" spans="1:14" s="85" customFormat="1" ht="45">
      <c r="A73" s="532" t="s">
        <v>71</v>
      </c>
      <c r="B73" s="620">
        <v>0</v>
      </c>
      <c r="C73" s="599">
        <v>0</v>
      </c>
      <c r="D73" s="606">
        <v>0</v>
      </c>
      <c r="E73" s="599">
        <v>0</v>
      </c>
      <c r="F73" s="722">
        <v>0</v>
      </c>
      <c r="G73" s="598">
        <v>0</v>
      </c>
      <c r="H73" s="454">
        <v>0</v>
      </c>
      <c r="I73" s="425">
        <v>0</v>
      </c>
      <c r="J73" s="434">
        <v>0</v>
      </c>
      <c r="K73" s="425">
        <v>0</v>
      </c>
      <c r="L73" s="129">
        <v>0</v>
      </c>
      <c r="M73" s="424">
        <v>0</v>
      </c>
    </row>
    <row r="74" spans="1:14" s="85" customFormat="1" ht="45.75" thickBot="1">
      <c r="A74" s="537" t="s">
        <v>72</v>
      </c>
      <c r="B74" s="120">
        <v>124257099.67</v>
      </c>
      <c r="C74" s="623">
        <v>0.915492676835714</v>
      </c>
      <c r="D74" s="120">
        <v>11469927.770000001</v>
      </c>
      <c r="E74" s="624">
        <v>8.4507323164286066E-2</v>
      </c>
      <c r="F74" s="120">
        <v>135727027.44</v>
      </c>
      <c r="G74" s="625">
        <v>1</v>
      </c>
      <c r="H74" s="120">
        <v>123955804</v>
      </c>
      <c r="I74" s="538">
        <v>0.96830709856726194</v>
      </c>
      <c r="J74" s="120">
        <v>4057100.36</v>
      </c>
      <c r="K74" s="539">
        <v>3.1692901432738028E-2</v>
      </c>
      <c r="L74" s="120">
        <v>128012904.36</v>
      </c>
      <c r="M74" s="540">
        <v>1</v>
      </c>
    </row>
    <row r="75" spans="1:14" ht="21" thickTop="1">
      <c r="A75" s="130"/>
      <c r="B75" s="131"/>
      <c r="C75" s="132"/>
      <c r="D75" s="131"/>
      <c r="E75" s="132"/>
      <c r="F75" s="131"/>
      <c r="G75" s="132"/>
      <c r="H75" s="131"/>
      <c r="I75" s="132"/>
      <c r="J75" s="131"/>
      <c r="K75" s="132"/>
      <c r="L75" s="131"/>
      <c r="M75" s="132"/>
    </row>
    <row r="76" spans="1:14" s="11" customFormat="1" ht="16.5" customHeight="1">
      <c r="A76" s="4" t="s">
        <v>4</v>
      </c>
      <c r="B76" s="2"/>
      <c r="C76" s="4"/>
      <c r="D76" s="2"/>
      <c r="E76" s="4"/>
      <c r="F76" s="2"/>
      <c r="G76" s="4"/>
      <c r="H76" s="2"/>
      <c r="I76" s="4"/>
      <c r="J76" s="2"/>
      <c r="K76" s="4"/>
      <c r="L76" s="2"/>
      <c r="M76" s="4"/>
    </row>
    <row r="77" spans="1:14" s="11" customFormat="1" ht="44.25">
      <c r="A77" s="4" t="s">
        <v>73</v>
      </c>
      <c r="B77" s="2"/>
      <c r="C77" s="4"/>
      <c r="D77" s="2"/>
      <c r="E77" s="4"/>
      <c r="F77" s="2"/>
      <c r="G77" s="4"/>
      <c r="H77" s="2"/>
      <c r="I77" s="4"/>
      <c r="J77" s="2"/>
      <c r="K77" s="4"/>
      <c r="L77" s="2"/>
      <c r="M77" s="4"/>
    </row>
  </sheetData>
  <pageMargins left="0.28999999999999998" right="0.26" top="0.45" bottom="0.3" header="0.3" footer="0.3"/>
  <pageSetup scale="17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7"/>
  <sheetViews>
    <sheetView zoomScale="30" zoomScaleNormal="30" workbookViewId="0">
      <selection activeCell="H24" sqref="H24"/>
    </sheetView>
  </sheetViews>
  <sheetFormatPr defaultColWidth="12.42578125" defaultRowHeight="15"/>
  <cols>
    <col min="1" max="1" width="186.7109375" style="133" customWidth="1"/>
    <col min="2" max="2" width="56.42578125" style="134" customWidth="1"/>
    <col min="3" max="3" width="45.5703125" style="133" customWidth="1"/>
    <col min="4" max="4" width="45.5703125" style="134" customWidth="1"/>
    <col min="5" max="5" width="45.5703125" style="133" customWidth="1"/>
    <col min="6" max="6" width="45.5703125" style="134" customWidth="1"/>
    <col min="7" max="7" width="45.5703125" style="133" customWidth="1"/>
    <col min="8" max="8" width="54.7109375" style="134" customWidth="1"/>
    <col min="9" max="9" width="45.5703125" style="133" customWidth="1"/>
    <col min="10" max="10" width="45.5703125" style="134" customWidth="1"/>
    <col min="11" max="11" width="45.5703125" style="133" customWidth="1"/>
    <col min="12" max="12" width="45.5703125" style="134" customWidth="1"/>
    <col min="13" max="13" width="45.5703125" style="133" customWidth="1"/>
    <col min="14" max="256" width="12.42578125" style="133"/>
    <col min="257" max="257" width="186.7109375" style="133" customWidth="1"/>
    <col min="258" max="258" width="56.42578125" style="133" customWidth="1"/>
    <col min="259" max="263" width="45.5703125" style="133" customWidth="1"/>
    <col min="264" max="264" width="54.7109375" style="133" customWidth="1"/>
    <col min="265" max="269" width="45.5703125" style="133" customWidth="1"/>
    <col min="270" max="512" width="12.42578125" style="133"/>
    <col min="513" max="513" width="186.7109375" style="133" customWidth="1"/>
    <col min="514" max="514" width="56.42578125" style="133" customWidth="1"/>
    <col min="515" max="519" width="45.5703125" style="133" customWidth="1"/>
    <col min="520" max="520" width="54.7109375" style="133" customWidth="1"/>
    <col min="521" max="525" width="45.5703125" style="133" customWidth="1"/>
    <col min="526" max="768" width="12.42578125" style="133"/>
    <col min="769" max="769" width="186.7109375" style="133" customWidth="1"/>
    <col min="770" max="770" width="56.42578125" style="133" customWidth="1"/>
    <col min="771" max="775" width="45.5703125" style="133" customWidth="1"/>
    <col min="776" max="776" width="54.7109375" style="133" customWidth="1"/>
    <col min="777" max="781" width="45.5703125" style="133" customWidth="1"/>
    <col min="782" max="1024" width="12.42578125" style="133"/>
    <col min="1025" max="1025" width="186.7109375" style="133" customWidth="1"/>
    <col min="1026" max="1026" width="56.42578125" style="133" customWidth="1"/>
    <col min="1027" max="1031" width="45.5703125" style="133" customWidth="1"/>
    <col min="1032" max="1032" width="54.7109375" style="133" customWidth="1"/>
    <col min="1033" max="1037" width="45.5703125" style="133" customWidth="1"/>
    <col min="1038" max="1280" width="12.42578125" style="133"/>
    <col min="1281" max="1281" width="186.7109375" style="133" customWidth="1"/>
    <col min="1282" max="1282" width="56.42578125" style="133" customWidth="1"/>
    <col min="1283" max="1287" width="45.5703125" style="133" customWidth="1"/>
    <col min="1288" max="1288" width="54.7109375" style="133" customWidth="1"/>
    <col min="1289" max="1293" width="45.5703125" style="133" customWidth="1"/>
    <col min="1294" max="1536" width="12.42578125" style="133"/>
    <col min="1537" max="1537" width="186.7109375" style="133" customWidth="1"/>
    <col min="1538" max="1538" width="56.42578125" style="133" customWidth="1"/>
    <col min="1539" max="1543" width="45.5703125" style="133" customWidth="1"/>
    <col min="1544" max="1544" width="54.7109375" style="133" customWidth="1"/>
    <col min="1545" max="1549" width="45.5703125" style="133" customWidth="1"/>
    <col min="1550" max="1792" width="12.42578125" style="133"/>
    <col min="1793" max="1793" width="186.7109375" style="133" customWidth="1"/>
    <col min="1794" max="1794" width="56.42578125" style="133" customWidth="1"/>
    <col min="1795" max="1799" width="45.5703125" style="133" customWidth="1"/>
    <col min="1800" max="1800" width="54.7109375" style="133" customWidth="1"/>
    <col min="1801" max="1805" width="45.5703125" style="133" customWidth="1"/>
    <col min="1806" max="2048" width="12.42578125" style="133"/>
    <col min="2049" max="2049" width="186.7109375" style="133" customWidth="1"/>
    <col min="2050" max="2050" width="56.42578125" style="133" customWidth="1"/>
    <col min="2051" max="2055" width="45.5703125" style="133" customWidth="1"/>
    <col min="2056" max="2056" width="54.7109375" style="133" customWidth="1"/>
    <col min="2057" max="2061" width="45.5703125" style="133" customWidth="1"/>
    <col min="2062" max="2304" width="12.42578125" style="133"/>
    <col min="2305" max="2305" width="186.7109375" style="133" customWidth="1"/>
    <col min="2306" max="2306" width="56.42578125" style="133" customWidth="1"/>
    <col min="2307" max="2311" width="45.5703125" style="133" customWidth="1"/>
    <col min="2312" max="2312" width="54.7109375" style="133" customWidth="1"/>
    <col min="2313" max="2317" width="45.5703125" style="133" customWidth="1"/>
    <col min="2318" max="2560" width="12.42578125" style="133"/>
    <col min="2561" max="2561" width="186.7109375" style="133" customWidth="1"/>
    <col min="2562" max="2562" width="56.42578125" style="133" customWidth="1"/>
    <col min="2563" max="2567" width="45.5703125" style="133" customWidth="1"/>
    <col min="2568" max="2568" width="54.7109375" style="133" customWidth="1"/>
    <col min="2569" max="2573" width="45.5703125" style="133" customWidth="1"/>
    <col min="2574" max="2816" width="12.42578125" style="133"/>
    <col min="2817" max="2817" width="186.7109375" style="133" customWidth="1"/>
    <col min="2818" max="2818" width="56.42578125" style="133" customWidth="1"/>
    <col min="2819" max="2823" width="45.5703125" style="133" customWidth="1"/>
    <col min="2824" max="2824" width="54.7109375" style="133" customWidth="1"/>
    <col min="2825" max="2829" width="45.5703125" style="133" customWidth="1"/>
    <col min="2830" max="3072" width="12.42578125" style="133"/>
    <col min="3073" max="3073" width="186.7109375" style="133" customWidth="1"/>
    <col min="3074" max="3074" width="56.42578125" style="133" customWidth="1"/>
    <col min="3075" max="3079" width="45.5703125" style="133" customWidth="1"/>
    <col min="3080" max="3080" width="54.7109375" style="133" customWidth="1"/>
    <col min="3081" max="3085" width="45.5703125" style="133" customWidth="1"/>
    <col min="3086" max="3328" width="12.42578125" style="133"/>
    <col min="3329" max="3329" width="186.7109375" style="133" customWidth="1"/>
    <col min="3330" max="3330" width="56.42578125" style="133" customWidth="1"/>
    <col min="3331" max="3335" width="45.5703125" style="133" customWidth="1"/>
    <col min="3336" max="3336" width="54.7109375" style="133" customWidth="1"/>
    <col min="3337" max="3341" width="45.5703125" style="133" customWidth="1"/>
    <col min="3342" max="3584" width="12.42578125" style="133"/>
    <col min="3585" max="3585" width="186.7109375" style="133" customWidth="1"/>
    <col min="3586" max="3586" width="56.42578125" style="133" customWidth="1"/>
    <col min="3587" max="3591" width="45.5703125" style="133" customWidth="1"/>
    <col min="3592" max="3592" width="54.7109375" style="133" customWidth="1"/>
    <col min="3593" max="3597" width="45.5703125" style="133" customWidth="1"/>
    <col min="3598" max="3840" width="12.42578125" style="133"/>
    <col min="3841" max="3841" width="186.7109375" style="133" customWidth="1"/>
    <col min="3842" max="3842" width="56.42578125" style="133" customWidth="1"/>
    <col min="3843" max="3847" width="45.5703125" style="133" customWidth="1"/>
    <col min="3848" max="3848" width="54.7109375" style="133" customWidth="1"/>
    <col min="3849" max="3853" width="45.5703125" style="133" customWidth="1"/>
    <col min="3854" max="4096" width="12.42578125" style="133"/>
    <col min="4097" max="4097" width="186.7109375" style="133" customWidth="1"/>
    <col min="4098" max="4098" width="56.42578125" style="133" customWidth="1"/>
    <col min="4099" max="4103" width="45.5703125" style="133" customWidth="1"/>
    <col min="4104" max="4104" width="54.7109375" style="133" customWidth="1"/>
    <col min="4105" max="4109" width="45.5703125" style="133" customWidth="1"/>
    <col min="4110" max="4352" width="12.42578125" style="133"/>
    <col min="4353" max="4353" width="186.7109375" style="133" customWidth="1"/>
    <col min="4354" max="4354" width="56.42578125" style="133" customWidth="1"/>
    <col min="4355" max="4359" width="45.5703125" style="133" customWidth="1"/>
    <col min="4360" max="4360" width="54.7109375" style="133" customWidth="1"/>
    <col min="4361" max="4365" width="45.5703125" style="133" customWidth="1"/>
    <col min="4366" max="4608" width="12.42578125" style="133"/>
    <col min="4609" max="4609" width="186.7109375" style="133" customWidth="1"/>
    <col min="4610" max="4610" width="56.42578125" style="133" customWidth="1"/>
    <col min="4611" max="4615" width="45.5703125" style="133" customWidth="1"/>
    <col min="4616" max="4616" width="54.7109375" style="133" customWidth="1"/>
    <col min="4617" max="4621" width="45.5703125" style="133" customWidth="1"/>
    <col min="4622" max="4864" width="12.42578125" style="133"/>
    <col min="4865" max="4865" width="186.7109375" style="133" customWidth="1"/>
    <col min="4866" max="4866" width="56.42578125" style="133" customWidth="1"/>
    <col min="4867" max="4871" width="45.5703125" style="133" customWidth="1"/>
    <col min="4872" max="4872" width="54.7109375" style="133" customWidth="1"/>
    <col min="4873" max="4877" width="45.5703125" style="133" customWidth="1"/>
    <col min="4878" max="5120" width="12.42578125" style="133"/>
    <col min="5121" max="5121" width="186.7109375" style="133" customWidth="1"/>
    <col min="5122" max="5122" width="56.42578125" style="133" customWidth="1"/>
    <col min="5123" max="5127" width="45.5703125" style="133" customWidth="1"/>
    <col min="5128" max="5128" width="54.7109375" style="133" customWidth="1"/>
    <col min="5129" max="5133" width="45.5703125" style="133" customWidth="1"/>
    <col min="5134" max="5376" width="12.42578125" style="133"/>
    <col min="5377" max="5377" width="186.7109375" style="133" customWidth="1"/>
    <col min="5378" max="5378" width="56.42578125" style="133" customWidth="1"/>
    <col min="5379" max="5383" width="45.5703125" style="133" customWidth="1"/>
    <col min="5384" max="5384" width="54.7109375" style="133" customWidth="1"/>
    <col min="5385" max="5389" width="45.5703125" style="133" customWidth="1"/>
    <col min="5390" max="5632" width="12.42578125" style="133"/>
    <col min="5633" max="5633" width="186.7109375" style="133" customWidth="1"/>
    <col min="5634" max="5634" width="56.42578125" style="133" customWidth="1"/>
    <col min="5635" max="5639" width="45.5703125" style="133" customWidth="1"/>
    <col min="5640" max="5640" width="54.7109375" style="133" customWidth="1"/>
    <col min="5641" max="5645" width="45.5703125" style="133" customWidth="1"/>
    <col min="5646" max="5888" width="12.42578125" style="133"/>
    <col min="5889" max="5889" width="186.7109375" style="133" customWidth="1"/>
    <col min="5890" max="5890" width="56.42578125" style="133" customWidth="1"/>
    <col min="5891" max="5895" width="45.5703125" style="133" customWidth="1"/>
    <col min="5896" max="5896" width="54.7109375" style="133" customWidth="1"/>
    <col min="5897" max="5901" width="45.5703125" style="133" customWidth="1"/>
    <col min="5902" max="6144" width="12.42578125" style="133"/>
    <col min="6145" max="6145" width="186.7109375" style="133" customWidth="1"/>
    <col min="6146" max="6146" width="56.42578125" style="133" customWidth="1"/>
    <col min="6147" max="6151" width="45.5703125" style="133" customWidth="1"/>
    <col min="6152" max="6152" width="54.7109375" style="133" customWidth="1"/>
    <col min="6153" max="6157" width="45.5703125" style="133" customWidth="1"/>
    <col min="6158" max="6400" width="12.42578125" style="133"/>
    <col min="6401" max="6401" width="186.7109375" style="133" customWidth="1"/>
    <col min="6402" max="6402" width="56.42578125" style="133" customWidth="1"/>
    <col min="6403" max="6407" width="45.5703125" style="133" customWidth="1"/>
    <col min="6408" max="6408" width="54.7109375" style="133" customWidth="1"/>
    <col min="6409" max="6413" width="45.5703125" style="133" customWidth="1"/>
    <col min="6414" max="6656" width="12.42578125" style="133"/>
    <col min="6657" max="6657" width="186.7109375" style="133" customWidth="1"/>
    <col min="6658" max="6658" width="56.42578125" style="133" customWidth="1"/>
    <col min="6659" max="6663" width="45.5703125" style="133" customWidth="1"/>
    <col min="6664" max="6664" width="54.7109375" style="133" customWidth="1"/>
    <col min="6665" max="6669" width="45.5703125" style="133" customWidth="1"/>
    <col min="6670" max="6912" width="12.42578125" style="133"/>
    <col min="6913" max="6913" width="186.7109375" style="133" customWidth="1"/>
    <col min="6914" max="6914" width="56.42578125" style="133" customWidth="1"/>
    <col min="6915" max="6919" width="45.5703125" style="133" customWidth="1"/>
    <col min="6920" max="6920" width="54.7109375" style="133" customWidth="1"/>
    <col min="6921" max="6925" width="45.5703125" style="133" customWidth="1"/>
    <col min="6926" max="7168" width="12.42578125" style="133"/>
    <col min="7169" max="7169" width="186.7109375" style="133" customWidth="1"/>
    <col min="7170" max="7170" width="56.42578125" style="133" customWidth="1"/>
    <col min="7171" max="7175" width="45.5703125" style="133" customWidth="1"/>
    <col min="7176" max="7176" width="54.7109375" style="133" customWidth="1"/>
    <col min="7177" max="7181" width="45.5703125" style="133" customWidth="1"/>
    <col min="7182" max="7424" width="12.42578125" style="133"/>
    <col min="7425" max="7425" width="186.7109375" style="133" customWidth="1"/>
    <col min="7426" max="7426" width="56.42578125" style="133" customWidth="1"/>
    <col min="7427" max="7431" width="45.5703125" style="133" customWidth="1"/>
    <col min="7432" max="7432" width="54.7109375" style="133" customWidth="1"/>
    <col min="7433" max="7437" width="45.5703125" style="133" customWidth="1"/>
    <col min="7438" max="7680" width="12.42578125" style="133"/>
    <col min="7681" max="7681" width="186.7109375" style="133" customWidth="1"/>
    <col min="7682" max="7682" width="56.42578125" style="133" customWidth="1"/>
    <col min="7683" max="7687" width="45.5703125" style="133" customWidth="1"/>
    <col min="7688" max="7688" width="54.7109375" style="133" customWidth="1"/>
    <col min="7689" max="7693" width="45.5703125" style="133" customWidth="1"/>
    <col min="7694" max="7936" width="12.42578125" style="133"/>
    <col min="7937" max="7937" width="186.7109375" style="133" customWidth="1"/>
    <col min="7938" max="7938" width="56.42578125" style="133" customWidth="1"/>
    <col min="7939" max="7943" width="45.5703125" style="133" customWidth="1"/>
    <col min="7944" max="7944" width="54.7109375" style="133" customWidth="1"/>
    <col min="7945" max="7949" width="45.5703125" style="133" customWidth="1"/>
    <col min="7950" max="8192" width="12.42578125" style="133"/>
    <col min="8193" max="8193" width="186.7109375" style="133" customWidth="1"/>
    <col min="8194" max="8194" width="56.42578125" style="133" customWidth="1"/>
    <col min="8195" max="8199" width="45.5703125" style="133" customWidth="1"/>
    <col min="8200" max="8200" width="54.7109375" style="133" customWidth="1"/>
    <col min="8201" max="8205" width="45.5703125" style="133" customWidth="1"/>
    <col min="8206" max="8448" width="12.42578125" style="133"/>
    <col min="8449" max="8449" width="186.7109375" style="133" customWidth="1"/>
    <col min="8450" max="8450" width="56.42578125" style="133" customWidth="1"/>
    <col min="8451" max="8455" width="45.5703125" style="133" customWidth="1"/>
    <col min="8456" max="8456" width="54.7109375" style="133" customWidth="1"/>
    <col min="8457" max="8461" width="45.5703125" style="133" customWidth="1"/>
    <col min="8462" max="8704" width="12.42578125" style="133"/>
    <col min="8705" max="8705" width="186.7109375" style="133" customWidth="1"/>
    <col min="8706" max="8706" width="56.42578125" style="133" customWidth="1"/>
    <col min="8707" max="8711" width="45.5703125" style="133" customWidth="1"/>
    <col min="8712" max="8712" width="54.7109375" style="133" customWidth="1"/>
    <col min="8713" max="8717" width="45.5703125" style="133" customWidth="1"/>
    <col min="8718" max="8960" width="12.42578125" style="133"/>
    <col min="8961" max="8961" width="186.7109375" style="133" customWidth="1"/>
    <col min="8962" max="8962" width="56.42578125" style="133" customWidth="1"/>
    <col min="8963" max="8967" width="45.5703125" style="133" customWidth="1"/>
    <col min="8968" max="8968" width="54.7109375" style="133" customWidth="1"/>
    <col min="8969" max="8973" width="45.5703125" style="133" customWidth="1"/>
    <col min="8974" max="9216" width="12.42578125" style="133"/>
    <col min="9217" max="9217" width="186.7109375" style="133" customWidth="1"/>
    <col min="9218" max="9218" width="56.42578125" style="133" customWidth="1"/>
    <col min="9219" max="9223" width="45.5703125" style="133" customWidth="1"/>
    <col min="9224" max="9224" width="54.7109375" style="133" customWidth="1"/>
    <col min="9225" max="9229" width="45.5703125" style="133" customWidth="1"/>
    <col min="9230" max="9472" width="12.42578125" style="133"/>
    <col min="9473" max="9473" width="186.7109375" style="133" customWidth="1"/>
    <col min="9474" max="9474" width="56.42578125" style="133" customWidth="1"/>
    <col min="9475" max="9479" width="45.5703125" style="133" customWidth="1"/>
    <col min="9480" max="9480" width="54.7109375" style="133" customWidth="1"/>
    <col min="9481" max="9485" width="45.5703125" style="133" customWidth="1"/>
    <col min="9486" max="9728" width="12.42578125" style="133"/>
    <col min="9729" max="9729" width="186.7109375" style="133" customWidth="1"/>
    <col min="9730" max="9730" width="56.42578125" style="133" customWidth="1"/>
    <col min="9731" max="9735" width="45.5703125" style="133" customWidth="1"/>
    <col min="9736" max="9736" width="54.7109375" style="133" customWidth="1"/>
    <col min="9737" max="9741" width="45.5703125" style="133" customWidth="1"/>
    <col min="9742" max="9984" width="12.42578125" style="133"/>
    <col min="9985" max="9985" width="186.7109375" style="133" customWidth="1"/>
    <col min="9986" max="9986" width="56.42578125" style="133" customWidth="1"/>
    <col min="9987" max="9991" width="45.5703125" style="133" customWidth="1"/>
    <col min="9992" max="9992" width="54.7109375" style="133" customWidth="1"/>
    <col min="9993" max="9997" width="45.5703125" style="133" customWidth="1"/>
    <col min="9998" max="10240" width="12.42578125" style="133"/>
    <col min="10241" max="10241" width="186.7109375" style="133" customWidth="1"/>
    <col min="10242" max="10242" width="56.42578125" style="133" customWidth="1"/>
    <col min="10243" max="10247" width="45.5703125" style="133" customWidth="1"/>
    <col min="10248" max="10248" width="54.7109375" style="133" customWidth="1"/>
    <col min="10249" max="10253" width="45.5703125" style="133" customWidth="1"/>
    <col min="10254" max="10496" width="12.42578125" style="133"/>
    <col min="10497" max="10497" width="186.7109375" style="133" customWidth="1"/>
    <col min="10498" max="10498" width="56.42578125" style="133" customWidth="1"/>
    <col min="10499" max="10503" width="45.5703125" style="133" customWidth="1"/>
    <col min="10504" max="10504" width="54.7109375" style="133" customWidth="1"/>
    <col min="10505" max="10509" width="45.5703125" style="133" customWidth="1"/>
    <col min="10510" max="10752" width="12.42578125" style="133"/>
    <col min="10753" max="10753" width="186.7109375" style="133" customWidth="1"/>
    <col min="10754" max="10754" width="56.42578125" style="133" customWidth="1"/>
    <col min="10755" max="10759" width="45.5703125" style="133" customWidth="1"/>
    <col min="10760" max="10760" width="54.7109375" style="133" customWidth="1"/>
    <col min="10761" max="10765" width="45.5703125" style="133" customWidth="1"/>
    <col min="10766" max="11008" width="12.42578125" style="133"/>
    <col min="11009" max="11009" width="186.7109375" style="133" customWidth="1"/>
    <col min="11010" max="11010" width="56.42578125" style="133" customWidth="1"/>
    <col min="11011" max="11015" width="45.5703125" style="133" customWidth="1"/>
    <col min="11016" max="11016" width="54.7109375" style="133" customWidth="1"/>
    <col min="11017" max="11021" width="45.5703125" style="133" customWidth="1"/>
    <col min="11022" max="11264" width="12.42578125" style="133"/>
    <col min="11265" max="11265" width="186.7109375" style="133" customWidth="1"/>
    <col min="11266" max="11266" width="56.42578125" style="133" customWidth="1"/>
    <col min="11267" max="11271" width="45.5703125" style="133" customWidth="1"/>
    <col min="11272" max="11272" width="54.7109375" style="133" customWidth="1"/>
    <col min="11273" max="11277" width="45.5703125" style="133" customWidth="1"/>
    <col min="11278" max="11520" width="12.42578125" style="133"/>
    <col min="11521" max="11521" width="186.7109375" style="133" customWidth="1"/>
    <col min="11522" max="11522" width="56.42578125" style="133" customWidth="1"/>
    <col min="11523" max="11527" width="45.5703125" style="133" customWidth="1"/>
    <col min="11528" max="11528" width="54.7109375" style="133" customWidth="1"/>
    <col min="11529" max="11533" width="45.5703125" style="133" customWidth="1"/>
    <col min="11534" max="11776" width="12.42578125" style="133"/>
    <col min="11777" max="11777" width="186.7109375" style="133" customWidth="1"/>
    <col min="11778" max="11778" width="56.42578125" style="133" customWidth="1"/>
    <col min="11779" max="11783" width="45.5703125" style="133" customWidth="1"/>
    <col min="11784" max="11784" width="54.7109375" style="133" customWidth="1"/>
    <col min="11785" max="11789" width="45.5703125" style="133" customWidth="1"/>
    <col min="11790" max="12032" width="12.42578125" style="133"/>
    <col min="12033" max="12033" width="186.7109375" style="133" customWidth="1"/>
    <col min="12034" max="12034" width="56.42578125" style="133" customWidth="1"/>
    <col min="12035" max="12039" width="45.5703125" style="133" customWidth="1"/>
    <col min="12040" max="12040" width="54.7109375" style="133" customWidth="1"/>
    <col min="12041" max="12045" width="45.5703125" style="133" customWidth="1"/>
    <col min="12046" max="12288" width="12.42578125" style="133"/>
    <col min="12289" max="12289" width="186.7109375" style="133" customWidth="1"/>
    <col min="12290" max="12290" width="56.42578125" style="133" customWidth="1"/>
    <col min="12291" max="12295" width="45.5703125" style="133" customWidth="1"/>
    <col min="12296" max="12296" width="54.7109375" style="133" customWidth="1"/>
    <col min="12297" max="12301" width="45.5703125" style="133" customWidth="1"/>
    <col min="12302" max="12544" width="12.42578125" style="133"/>
    <col min="12545" max="12545" width="186.7109375" style="133" customWidth="1"/>
    <col min="12546" max="12546" width="56.42578125" style="133" customWidth="1"/>
    <col min="12547" max="12551" width="45.5703125" style="133" customWidth="1"/>
    <col min="12552" max="12552" width="54.7109375" style="133" customWidth="1"/>
    <col min="12553" max="12557" width="45.5703125" style="133" customWidth="1"/>
    <col min="12558" max="12800" width="12.42578125" style="133"/>
    <col min="12801" max="12801" width="186.7109375" style="133" customWidth="1"/>
    <col min="12802" max="12802" width="56.42578125" style="133" customWidth="1"/>
    <col min="12803" max="12807" width="45.5703125" style="133" customWidth="1"/>
    <col min="12808" max="12808" width="54.7109375" style="133" customWidth="1"/>
    <col min="12809" max="12813" width="45.5703125" style="133" customWidth="1"/>
    <col min="12814" max="13056" width="12.42578125" style="133"/>
    <col min="13057" max="13057" width="186.7109375" style="133" customWidth="1"/>
    <col min="13058" max="13058" width="56.42578125" style="133" customWidth="1"/>
    <col min="13059" max="13063" width="45.5703125" style="133" customWidth="1"/>
    <col min="13064" max="13064" width="54.7109375" style="133" customWidth="1"/>
    <col min="13065" max="13069" width="45.5703125" style="133" customWidth="1"/>
    <col min="13070" max="13312" width="12.42578125" style="133"/>
    <col min="13313" max="13313" width="186.7109375" style="133" customWidth="1"/>
    <col min="13314" max="13314" width="56.42578125" style="133" customWidth="1"/>
    <col min="13315" max="13319" width="45.5703125" style="133" customWidth="1"/>
    <col min="13320" max="13320" width="54.7109375" style="133" customWidth="1"/>
    <col min="13321" max="13325" width="45.5703125" style="133" customWidth="1"/>
    <col min="13326" max="13568" width="12.42578125" style="133"/>
    <col min="13569" max="13569" width="186.7109375" style="133" customWidth="1"/>
    <col min="13570" max="13570" width="56.42578125" style="133" customWidth="1"/>
    <col min="13571" max="13575" width="45.5703125" style="133" customWidth="1"/>
    <col min="13576" max="13576" width="54.7109375" style="133" customWidth="1"/>
    <col min="13577" max="13581" width="45.5703125" style="133" customWidth="1"/>
    <col min="13582" max="13824" width="12.42578125" style="133"/>
    <col min="13825" max="13825" width="186.7109375" style="133" customWidth="1"/>
    <col min="13826" max="13826" width="56.42578125" style="133" customWidth="1"/>
    <col min="13827" max="13831" width="45.5703125" style="133" customWidth="1"/>
    <col min="13832" max="13832" width="54.7109375" style="133" customWidth="1"/>
    <col min="13833" max="13837" width="45.5703125" style="133" customWidth="1"/>
    <col min="13838" max="14080" width="12.42578125" style="133"/>
    <col min="14081" max="14081" width="186.7109375" style="133" customWidth="1"/>
    <col min="14082" max="14082" width="56.42578125" style="133" customWidth="1"/>
    <col min="14083" max="14087" width="45.5703125" style="133" customWidth="1"/>
    <col min="14088" max="14088" width="54.7109375" style="133" customWidth="1"/>
    <col min="14089" max="14093" width="45.5703125" style="133" customWidth="1"/>
    <col min="14094" max="14336" width="12.42578125" style="133"/>
    <col min="14337" max="14337" width="186.7109375" style="133" customWidth="1"/>
    <col min="14338" max="14338" width="56.42578125" style="133" customWidth="1"/>
    <col min="14339" max="14343" width="45.5703125" style="133" customWidth="1"/>
    <col min="14344" max="14344" width="54.7109375" style="133" customWidth="1"/>
    <col min="14345" max="14349" width="45.5703125" style="133" customWidth="1"/>
    <col min="14350" max="14592" width="12.42578125" style="133"/>
    <col min="14593" max="14593" width="186.7109375" style="133" customWidth="1"/>
    <col min="14594" max="14594" width="56.42578125" style="133" customWidth="1"/>
    <col min="14595" max="14599" width="45.5703125" style="133" customWidth="1"/>
    <col min="14600" max="14600" width="54.7109375" style="133" customWidth="1"/>
    <col min="14601" max="14605" width="45.5703125" style="133" customWidth="1"/>
    <col min="14606" max="14848" width="12.42578125" style="133"/>
    <col min="14849" max="14849" width="186.7109375" style="133" customWidth="1"/>
    <col min="14850" max="14850" width="56.42578125" style="133" customWidth="1"/>
    <col min="14851" max="14855" width="45.5703125" style="133" customWidth="1"/>
    <col min="14856" max="14856" width="54.7109375" style="133" customWidth="1"/>
    <col min="14857" max="14861" width="45.5703125" style="133" customWidth="1"/>
    <col min="14862" max="15104" width="12.42578125" style="133"/>
    <col min="15105" max="15105" width="186.7109375" style="133" customWidth="1"/>
    <col min="15106" max="15106" width="56.42578125" style="133" customWidth="1"/>
    <col min="15107" max="15111" width="45.5703125" style="133" customWidth="1"/>
    <col min="15112" max="15112" width="54.7109375" style="133" customWidth="1"/>
    <col min="15113" max="15117" width="45.5703125" style="133" customWidth="1"/>
    <col min="15118" max="15360" width="12.42578125" style="133"/>
    <col min="15361" max="15361" width="186.7109375" style="133" customWidth="1"/>
    <col min="15362" max="15362" width="56.42578125" style="133" customWidth="1"/>
    <col min="15363" max="15367" width="45.5703125" style="133" customWidth="1"/>
    <col min="15368" max="15368" width="54.7109375" style="133" customWidth="1"/>
    <col min="15369" max="15373" width="45.5703125" style="133" customWidth="1"/>
    <col min="15374" max="15616" width="12.42578125" style="133"/>
    <col min="15617" max="15617" width="186.7109375" style="133" customWidth="1"/>
    <col min="15618" max="15618" width="56.42578125" style="133" customWidth="1"/>
    <col min="15619" max="15623" width="45.5703125" style="133" customWidth="1"/>
    <col min="15624" max="15624" width="54.7109375" style="133" customWidth="1"/>
    <col min="15625" max="15629" width="45.5703125" style="133" customWidth="1"/>
    <col min="15630" max="15872" width="12.42578125" style="133"/>
    <col min="15873" max="15873" width="186.7109375" style="133" customWidth="1"/>
    <col min="15874" max="15874" width="56.42578125" style="133" customWidth="1"/>
    <col min="15875" max="15879" width="45.5703125" style="133" customWidth="1"/>
    <col min="15880" max="15880" width="54.7109375" style="133" customWidth="1"/>
    <col min="15881" max="15885" width="45.5703125" style="133" customWidth="1"/>
    <col min="15886" max="16128" width="12.42578125" style="133"/>
    <col min="16129" max="16129" width="186.7109375" style="133" customWidth="1"/>
    <col min="16130" max="16130" width="56.42578125" style="133" customWidth="1"/>
    <col min="16131" max="16135" width="45.5703125" style="133" customWidth="1"/>
    <col min="16136" max="16136" width="54.7109375" style="133" customWidth="1"/>
    <col min="16137" max="16141" width="45.5703125" style="133" customWidth="1"/>
    <col min="16142" max="16384" width="12.42578125" style="133"/>
  </cols>
  <sheetData>
    <row r="1" spans="1:17" s="11" customFormat="1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124</v>
      </c>
      <c r="L1" s="9"/>
      <c r="M1" s="8"/>
      <c r="N1" s="10"/>
      <c r="O1" s="10"/>
      <c r="P1" s="10"/>
      <c r="Q1" s="10"/>
    </row>
    <row r="2" spans="1:17" s="11" customFormat="1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s="11" customFormat="1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s="11" customFormat="1" ht="19.5" customHeight="1" thickTop="1">
      <c r="A4" s="17"/>
      <c r="B4" s="18"/>
      <c r="C4" s="19"/>
      <c r="D4" s="18"/>
      <c r="E4" s="19"/>
      <c r="F4" s="18"/>
      <c r="G4" s="20"/>
      <c r="H4" s="18" t="s">
        <v>4</v>
      </c>
      <c r="I4" s="19"/>
      <c r="J4" s="18"/>
      <c r="K4" s="19"/>
      <c r="L4" s="18"/>
      <c r="M4" s="20"/>
    </row>
    <row r="5" spans="1:17" s="11" customFormat="1" ht="19.5" customHeight="1">
      <c r="A5" s="21"/>
      <c r="B5" s="5"/>
      <c r="C5" s="22"/>
      <c r="D5" s="5"/>
      <c r="E5" s="22"/>
      <c r="F5" s="5"/>
      <c r="G5" s="23"/>
      <c r="H5" s="5"/>
      <c r="I5" s="22"/>
      <c r="J5" s="5"/>
      <c r="K5" s="22"/>
      <c r="L5" s="5"/>
      <c r="M5" s="23"/>
    </row>
    <row r="6" spans="1:17" s="11" customFormat="1" ht="45">
      <c r="A6" s="24"/>
      <c r="B6" s="25" t="s">
        <v>148</v>
      </c>
      <c r="C6" s="26"/>
      <c r="D6" s="27"/>
      <c r="E6" s="26"/>
      <c r="F6" s="27"/>
      <c r="G6" s="28"/>
      <c r="H6" s="25" t="s">
        <v>5</v>
      </c>
      <c r="I6" s="26"/>
      <c r="J6" s="27"/>
      <c r="K6" s="26"/>
      <c r="L6" s="27"/>
      <c r="M6" s="29" t="s">
        <v>4</v>
      </c>
    </row>
    <row r="7" spans="1:17" s="11" customFormat="1" ht="18.75" customHeight="1">
      <c r="A7" s="21" t="s">
        <v>4</v>
      </c>
      <c r="B7" s="5" t="s">
        <v>4</v>
      </c>
      <c r="C7" s="22"/>
      <c r="D7" s="5" t="s">
        <v>4</v>
      </c>
      <c r="E7" s="22"/>
      <c r="F7" s="5" t="s">
        <v>4</v>
      </c>
      <c r="G7" s="23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 s="11" customFormat="1" ht="18.75" customHeight="1">
      <c r="A8" s="21" t="s">
        <v>4</v>
      </c>
      <c r="B8" s="5" t="s">
        <v>4</v>
      </c>
      <c r="C8" s="22"/>
      <c r="D8" s="5" t="s">
        <v>4</v>
      </c>
      <c r="E8" s="22"/>
      <c r="F8" s="5" t="s">
        <v>4</v>
      </c>
      <c r="G8" s="23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s="11" customFormat="1" ht="45">
      <c r="A9" s="30" t="s">
        <v>4</v>
      </c>
      <c r="B9" s="570" t="s">
        <v>4</v>
      </c>
      <c r="C9" s="571" t="s">
        <v>6</v>
      </c>
      <c r="D9" s="572" t="s">
        <v>4</v>
      </c>
      <c r="E9" s="571" t="s">
        <v>6</v>
      </c>
      <c r="F9" s="572" t="s">
        <v>4</v>
      </c>
      <c r="G9" s="573" t="s">
        <v>6</v>
      </c>
      <c r="H9" s="386" t="s">
        <v>4</v>
      </c>
      <c r="I9" s="387" t="s">
        <v>6</v>
      </c>
      <c r="J9" s="388" t="s">
        <v>4</v>
      </c>
      <c r="K9" s="387" t="s">
        <v>6</v>
      </c>
      <c r="L9" s="388" t="s">
        <v>4</v>
      </c>
      <c r="M9" s="389" t="s">
        <v>6</v>
      </c>
      <c r="N9" s="35"/>
    </row>
    <row r="10" spans="1:17" s="11" customFormat="1" ht="45">
      <c r="A10" s="36" t="s">
        <v>7</v>
      </c>
      <c r="B10" s="37" t="s">
        <v>8</v>
      </c>
      <c r="C10" s="38" t="s">
        <v>9</v>
      </c>
      <c r="D10" s="39" t="s">
        <v>10</v>
      </c>
      <c r="E10" s="38" t="s">
        <v>9</v>
      </c>
      <c r="F10" s="39" t="s">
        <v>9</v>
      </c>
      <c r="G10" s="40" t="s">
        <v>9</v>
      </c>
      <c r="H10" s="37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35"/>
    </row>
    <row r="11" spans="1:17" s="11" customFormat="1" ht="44.25">
      <c r="A11" s="528" t="s">
        <v>11</v>
      </c>
      <c r="B11" s="575" t="s">
        <v>4</v>
      </c>
      <c r="C11" s="576"/>
      <c r="D11" s="577" t="s">
        <v>4</v>
      </c>
      <c r="E11" s="576"/>
      <c r="F11" s="577" t="s">
        <v>4</v>
      </c>
      <c r="G11" s="578"/>
      <c r="H11" s="394" t="s">
        <v>4</v>
      </c>
      <c r="I11" s="395"/>
      <c r="J11" s="396" t="s">
        <v>4</v>
      </c>
      <c r="K11" s="395"/>
      <c r="L11" s="396" t="s">
        <v>4</v>
      </c>
      <c r="M11" s="397" t="s">
        <v>11</v>
      </c>
      <c r="N11" s="35"/>
    </row>
    <row r="12" spans="1:17" s="11" customFormat="1" ht="45">
      <c r="A12" s="24" t="s">
        <v>12</v>
      </c>
      <c r="B12" s="46" t="s">
        <v>4</v>
      </c>
      <c r="C12" s="47" t="s">
        <v>4</v>
      </c>
      <c r="D12" s="48"/>
      <c r="E12" s="49"/>
      <c r="F12" s="48"/>
      <c r="G12" s="50"/>
      <c r="H12" s="46"/>
      <c r="I12" s="49"/>
      <c r="J12" s="48"/>
      <c r="K12" s="49"/>
      <c r="L12" s="48"/>
      <c r="M12" s="50"/>
      <c r="N12" s="35"/>
    </row>
    <row r="13" spans="1:17" s="10" customFormat="1" ht="44.25">
      <c r="A13" s="51" t="s">
        <v>13</v>
      </c>
      <c r="B13" s="9">
        <v>10170298</v>
      </c>
      <c r="C13" s="52">
        <v>1</v>
      </c>
      <c r="D13" s="53">
        <v>0</v>
      </c>
      <c r="E13" s="54">
        <v>0</v>
      </c>
      <c r="F13" s="55">
        <v>10170298</v>
      </c>
      <c r="G13" s="56">
        <v>0.17106265079123997</v>
      </c>
      <c r="H13" s="9">
        <v>11392296</v>
      </c>
      <c r="I13" s="52">
        <v>1</v>
      </c>
      <c r="J13" s="53">
        <v>0</v>
      </c>
      <c r="K13" s="54">
        <v>0</v>
      </c>
      <c r="L13" s="55">
        <v>11392296</v>
      </c>
      <c r="M13" s="56">
        <v>0.19457156367784192</v>
      </c>
      <c r="N13" s="57"/>
    </row>
    <row r="14" spans="1:17" s="11" customFormat="1" ht="44.25">
      <c r="A14" s="21" t="s">
        <v>14</v>
      </c>
      <c r="B14" s="5">
        <v>0</v>
      </c>
      <c r="C14" s="563">
        <v>0</v>
      </c>
      <c r="D14" s="59">
        <v>0</v>
      </c>
      <c r="E14" s="579">
        <v>0</v>
      </c>
      <c r="F14" s="61">
        <v>0</v>
      </c>
      <c r="G14" s="581">
        <v>0</v>
      </c>
      <c r="H14" s="5">
        <v>0</v>
      </c>
      <c r="I14" s="369">
        <v>0</v>
      </c>
      <c r="J14" s="59">
        <v>0</v>
      </c>
      <c r="K14" s="401">
        <v>0</v>
      </c>
      <c r="L14" s="402">
        <v>0</v>
      </c>
      <c r="M14" s="403">
        <v>0</v>
      </c>
      <c r="N14" s="35"/>
    </row>
    <row r="15" spans="1:17" s="11" customFormat="1" ht="44.25">
      <c r="A15" s="528" t="s">
        <v>15</v>
      </c>
      <c r="B15" s="582">
        <v>0</v>
      </c>
      <c r="C15" s="632">
        <v>0</v>
      </c>
      <c r="D15" s="587">
        <v>0</v>
      </c>
      <c r="E15" s="584">
        <v>0</v>
      </c>
      <c r="F15" s="48">
        <v>0</v>
      </c>
      <c r="G15" s="585">
        <v>0</v>
      </c>
      <c r="H15" s="405">
        <v>0</v>
      </c>
      <c r="I15" s="406">
        <v>0</v>
      </c>
      <c r="J15" s="394">
        <v>0</v>
      </c>
      <c r="K15" s="407">
        <v>0</v>
      </c>
      <c r="L15" s="48">
        <v>0</v>
      </c>
      <c r="M15" s="408">
        <v>0</v>
      </c>
      <c r="N15" s="35"/>
    </row>
    <row r="16" spans="1:17" s="11" customFormat="1" ht="44.25">
      <c r="A16" s="68" t="s">
        <v>16</v>
      </c>
      <c r="B16" s="5">
        <v>0</v>
      </c>
      <c r="C16" s="52">
        <v>0</v>
      </c>
      <c r="D16" s="59">
        <v>0</v>
      </c>
      <c r="E16" s="54">
        <v>0</v>
      </c>
      <c r="F16" s="69">
        <v>0</v>
      </c>
      <c r="G16" s="56">
        <v>0</v>
      </c>
      <c r="H16" s="5">
        <v>0</v>
      </c>
      <c r="I16" s="52">
        <v>0</v>
      </c>
      <c r="J16" s="59">
        <v>0</v>
      </c>
      <c r="K16" s="54">
        <v>0</v>
      </c>
      <c r="L16" s="69">
        <v>0</v>
      </c>
      <c r="M16" s="56">
        <v>0</v>
      </c>
      <c r="N16" s="35"/>
    </row>
    <row r="17" spans="1:14" s="11" customFormat="1" ht="44.25">
      <c r="A17" s="529" t="s">
        <v>17</v>
      </c>
      <c r="B17" s="575">
        <v>0</v>
      </c>
      <c r="C17" s="563">
        <v>0</v>
      </c>
      <c r="D17" s="587">
        <v>0</v>
      </c>
      <c r="E17" s="579">
        <v>0</v>
      </c>
      <c r="F17" s="577">
        <v>0</v>
      </c>
      <c r="G17" s="581">
        <v>0</v>
      </c>
      <c r="H17" s="394">
        <v>0</v>
      </c>
      <c r="I17" s="369">
        <v>0</v>
      </c>
      <c r="J17" s="412">
        <v>0</v>
      </c>
      <c r="K17" s="401">
        <v>0</v>
      </c>
      <c r="L17" s="396">
        <v>0</v>
      </c>
      <c r="M17" s="403">
        <v>0</v>
      </c>
      <c r="N17" s="35"/>
    </row>
    <row r="18" spans="1:14" s="11" customFormat="1" ht="44.25">
      <c r="A18" s="529" t="s">
        <v>18</v>
      </c>
      <c r="B18" s="575">
        <v>0</v>
      </c>
      <c r="C18" s="563">
        <v>0</v>
      </c>
      <c r="D18" s="587">
        <v>0</v>
      </c>
      <c r="E18" s="579">
        <v>0</v>
      </c>
      <c r="F18" s="577">
        <v>0</v>
      </c>
      <c r="G18" s="581">
        <v>0</v>
      </c>
      <c r="H18" s="394">
        <v>0</v>
      </c>
      <c r="I18" s="369">
        <v>0</v>
      </c>
      <c r="J18" s="412">
        <v>0</v>
      </c>
      <c r="K18" s="401">
        <v>0</v>
      </c>
      <c r="L18" s="396">
        <v>0</v>
      </c>
      <c r="M18" s="403">
        <v>0</v>
      </c>
      <c r="N18" s="35"/>
    </row>
    <row r="19" spans="1:14" s="11" customFormat="1" ht="44.25">
      <c r="A19" s="529" t="s">
        <v>19</v>
      </c>
      <c r="B19" s="575">
        <v>0</v>
      </c>
      <c r="C19" s="563">
        <v>0</v>
      </c>
      <c r="D19" s="587">
        <v>0</v>
      </c>
      <c r="E19" s="579">
        <v>0</v>
      </c>
      <c r="F19" s="577">
        <v>0</v>
      </c>
      <c r="G19" s="581">
        <v>0</v>
      </c>
      <c r="H19" s="394">
        <v>0</v>
      </c>
      <c r="I19" s="369">
        <v>0</v>
      </c>
      <c r="J19" s="412">
        <v>0</v>
      </c>
      <c r="K19" s="401">
        <v>0</v>
      </c>
      <c r="L19" s="396">
        <v>0</v>
      </c>
      <c r="M19" s="403">
        <v>0</v>
      </c>
      <c r="N19" s="35"/>
    </row>
    <row r="20" spans="1:14" s="11" customFormat="1" ht="44.25">
      <c r="A20" s="529" t="s">
        <v>20</v>
      </c>
      <c r="B20" s="575">
        <v>0</v>
      </c>
      <c r="C20" s="563">
        <v>0</v>
      </c>
      <c r="D20" s="587">
        <v>0</v>
      </c>
      <c r="E20" s="579">
        <v>0</v>
      </c>
      <c r="F20" s="577">
        <v>0</v>
      </c>
      <c r="G20" s="581">
        <v>0</v>
      </c>
      <c r="H20" s="394">
        <v>0</v>
      </c>
      <c r="I20" s="369">
        <v>0</v>
      </c>
      <c r="J20" s="412">
        <v>0</v>
      </c>
      <c r="K20" s="401">
        <v>0</v>
      </c>
      <c r="L20" s="396">
        <v>0</v>
      </c>
      <c r="M20" s="403">
        <v>0</v>
      </c>
      <c r="N20" s="35"/>
    </row>
    <row r="21" spans="1:14" s="11" customFormat="1" ht="44.25">
      <c r="A21" s="529" t="s">
        <v>21</v>
      </c>
      <c r="B21" s="575">
        <v>0</v>
      </c>
      <c r="C21" s="563">
        <v>0</v>
      </c>
      <c r="D21" s="587">
        <v>0</v>
      </c>
      <c r="E21" s="579">
        <v>0</v>
      </c>
      <c r="F21" s="577">
        <v>0</v>
      </c>
      <c r="G21" s="581">
        <v>0</v>
      </c>
      <c r="H21" s="394">
        <v>0</v>
      </c>
      <c r="I21" s="369">
        <v>0</v>
      </c>
      <c r="J21" s="412">
        <v>0</v>
      </c>
      <c r="K21" s="401">
        <v>0</v>
      </c>
      <c r="L21" s="396">
        <v>0</v>
      </c>
      <c r="M21" s="403">
        <v>0</v>
      </c>
      <c r="N21" s="35"/>
    </row>
    <row r="22" spans="1:14" s="11" customFormat="1" ht="44.25">
      <c r="A22" s="529" t="s">
        <v>22</v>
      </c>
      <c r="B22" s="575">
        <v>0</v>
      </c>
      <c r="C22" s="563">
        <v>0</v>
      </c>
      <c r="D22" s="587">
        <v>0</v>
      </c>
      <c r="E22" s="579">
        <v>0</v>
      </c>
      <c r="F22" s="577">
        <v>0</v>
      </c>
      <c r="G22" s="581">
        <v>0</v>
      </c>
      <c r="H22" s="394">
        <v>0</v>
      </c>
      <c r="I22" s="369">
        <v>0</v>
      </c>
      <c r="J22" s="412">
        <v>0</v>
      </c>
      <c r="K22" s="401">
        <v>0</v>
      </c>
      <c r="L22" s="396">
        <v>0</v>
      </c>
      <c r="M22" s="403">
        <v>0</v>
      </c>
      <c r="N22" s="35"/>
    </row>
    <row r="23" spans="1:14" s="11" customFormat="1" ht="44.25">
      <c r="A23" s="529" t="s">
        <v>23</v>
      </c>
      <c r="B23" s="575">
        <v>0</v>
      </c>
      <c r="C23" s="563">
        <v>0</v>
      </c>
      <c r="D23" s="587">
        <v>0</v>
      </c>
      <c r="E23" s="579">
        <v>0</v>
      </c>
      <c r="F23" s="577">
        <v>0</v>
      </c>
      <c r="G23" s="581">
        <v>0</v>
      </c>
      <c r="H23" s="394">
        <v>0</v>
      </c>
      <c r="I23" s="369">
        <v>0</v>
      </c>
      <c r="J23" s="412">
        <v>0</v>
      </c>
      <c r="K23" s="401">
        <v>0</v>
      </c>
      <c r="L23" s="396">
        <v>0</v>
      </c>
      <c r="M23" s="403">
        <v>0</v>
      </c>
      <c r="N23" s="35"/>
    </row>
    <row r="24" spans="1:14" s="11" customFormat="1" ht="44.25">
      <c r="A24" s="529" t="s">
        <v>24</v>
      </c>
      <c r="B24" s="575">
        <v>0</v>
      </c>
      <c r="C24" s="563">
        <v>0</v>
      </c>
      <c r="D24" s="587">
        <v>0</v>
      </c>
      <c r="E24" s="579">
        <v>0</v>
      </c>
      <c r="F24" s="577">
        <v>0</v>
      </c>
      <c r="G24" s="581">
        <v>0</v>
      </c>
      <c r="H24" s="394">
        <v>0</v>
      </c>
      <c r="I24" s="369">
        <v>0</v>
      </c>
      <c r="J24" s="412">
        <v>0</v>
      </c>
      <c r="K24" s="401">
        <v>0</v>
      </c>
      <c r="L24" s="396">
        <v>0</v>
      </c>
      <c r="M24" s="403">
        <v>0</v>
      </c>
      <c r="N24" s="35"/>
    </row>
    <row r="25" spans="1:14" s="11" customFormat="1" ht="44.25">
      <c r="A25" s="529" t="s">
        <v>25</v>
      </c>
      <c r="B25" s="575">
        <v>0</v>
      </c>
      <c r="C25" s="563">
        <v>0</v>
      </c>
      <c r="D25" s="587">
        <v>0</v>
      </c>
      <c r="E25" s="579">
        <v>0</v>
      </c>
      <c r="F25" s="577">
        <v>0</v>
      </c>
      <c r="G25" s="581">
        <v>0</v>
      </c>
      <c r="H25" s="394">
        <v>0</v>
      </c>
      <c r="I25" s="369">
        <v>0</v>
      </c>
      <c r="J25" s="412">
        <v>0</v>
      </c>
      <c r="K25" s="401">
        <v>0</v>
      </c>
      <c r="L25" s="396">
        <v>0</v>
      </c>
      <c r="M25" s="403">
        <v>0</v>
      </c>
      <c r="N25" s="35"/>
    </row>
    <row r="26" spans="1:14" s="11" customFormat="1" ht="44.25">
      <c r="A26" s="529" t="s">
        <v>26</v>
      </c>
      <c r="B26" s="575">
        <v>0</v>
      </c>
      <c r="C26" s="563">
        <v>0</v>
      </c>
      <c r="D26" s="587">
        <v>0</v>
      </c>
      <c r="E26" s="579">
        <v>0</v>
      </c>
      <c r="F26" s="577">
        <v>0</v>
      </c>
      <c r="G26" s="581">
        <v>0</v>
      </c>
      <c r="H26" s="394">
        <v>0</v>
      </c>
      <c r="I26" s="369">
        <v>0</v>
      </c>
      <c r="J26" s="412">
        <v>0</v>
      </c>
      <c r="K26" s="401">
        <v>0</v>
      </c>
      <c r="L26" s="396">
        <v>0</v>
      </c>
      <c r="M26" s="403">
        <v>0</v>
      </c>
      <c r="N26" s="35"/>
    </row>
    <row r="27" spans="1:14" s="11" customFormat="1" ht="44.25">
      <c r="A27" s="529" t="s">
        <v>27</v>
      </c>
      <c r="B27" s="575">
        <v>0</v>
      </c>
      <c r="C27" s="563">
        <v>0</v>
      </c>
      <c r="D27" s="587">
        <v>0</v>
      </c>
      <c r="E27" s="579">
        <v>0</v>
      </c>
      <c r="F27" s="577">
        <v>0</v>
      </c>
      <c r="G27" s="581">
        <v>0</v>
      </c>
      <c r="H27" s="394">
        <v>0</v>
      </c>
      <c r="I27" s="369">
        <v>0</v>
      </c>
      <c r="J27" s="412">
        <v>0</v>
      </c>
      <c r="K27" s="401">
        <v>0</v>
      </c>
      <c r="L27" s="396">
        <v>0</v>
      </c>
      <c r="M27" s="403">
        <v>0</v>
      </c>
      <c r="N27" s="35"/>
    </row>
    <row r="28" spans="1:14" s="11" customFormat="1" ht="44.25">
      <c r="A28" s="530" t="s">
        <v>28</v>
      </c>
      <c r="B28" s="575">
        <v>0</v>
      </c>
      <c r="C28" s="563">
        <v>0</v>
      </c>
      <c r="D28" s="587">
        <v>0</v>
      </c>
      <c r="E28" s="579">
        <v>0</v>
      </c>
      <c r="F28" s="577">
        <v>0</v>
      </c>
      <c r="G28" s="581">
        <v>0</v>
      </c>
      <c r="H28" s="394">
        <v>0</v>
      </c>
      <c r="I28" s="369">
        <v>0</v>
      </c>
      <c r="J28" s="412">
        <v>0</v>
      </c>
      <c r="K28" s="401">
        <v>0</v>
      </c>
      <c r="L28" s="396">
        <v>0</v>
      </c>
      <c r="M28" s="403">
        <v>0</v>
      </c>
      <c r="N28" s="35"/>
    </row>
    <row r="29" spans="1:14" s="11" customFormat="1" ht="44.25">
      <c r="A29" s="530" t="s">
        <v>29</v>
      </c>
      <c r="B29" s="575">
        <v>0</v>
      </c>
      <c r="C29" s="563">
        <v>0</v>
      </c>
      <c r="D29" s="587">
        <v>0</v>
      </c>
      <c r="E29" s="579">
        <v>0</v>
      </c>
      <c r="F29" s="577">
        <v>0</v>
      </c>
      <c r="G29" s="581">
        <v>0</v>
      </c>
      <c r="H29" s="394">
        <v>0</v>
      </c>
      <c r="I29" s="369">
        <v>0</v>
      </c>
      <c r="J29" s="412">
        <v>0</v>
      </c>
      <c r="K29" s="401">
        <v>0</v>
      </c>
      <c r="L29" s="396">
        <v>0</v>
      </c>
      <c r="M29" s="403">
        <v>0</v>
      </c>
      <c r="N29" s="35"/>
    </row>
    <row r="30" spans="1:14" s="11" customFormat="1" ht="44.25">
      <c r="A30" s="530" t="s">
        <v>30</v>
      </c>
      <c r="B30" s="575">
        <v>0</v>
      </c>
      <c r="C30" s="563">
        <v>0</v>
      </c>
      <c r="D30" s="587">
        <v>0</v>
      </c>
      <c r="E30" s="579">
        <v>0</v>
      </c>
      <c r="F30" s="577">
        <v>0</v>
      </c>
      <c r="G30" s="581">
        <v>0</v>
      </c>
      <c r="H30" s="394">
        <v>0</v>
      </c>
      <c r="I30" s="369">
        <v>0</v>
      </c>
      <c r="J30" s="412">
        <v>0</v>
      </c>
      <c r="K30" s="401">
        <v>0</v>
      </c>
      <c r="L30" s="396">
        <v>0</v>
      </c>
      <c r="M30" s="403">
        <v>0</v>
      </c>
      <c r="N30" s="35"/>
    </row>
    <row r="31" spans="1:14" s="11" customFormat="1" ht="44.25">
      <c r="A31" s="530" t="s">
        <v>31</v>
      </c>
      <c r="B31" s="575">
        <v>0</v>
      </c>
      <c r="C31" s="563">
        <v>0</v>
      </c>
      <c r="D31" s="587">
        <v>0</v>
      </c>
      <c r="E31" s="579">
        <v>0</v>
      </c>
      <c r="F31" s="577">
        <v>0</v>
      </c>
      <c r="G31" s="581">
        <v>0</v>
      </c>
      <c r="H31" s="394">
        <v>0</v>
      </c>
      <c r="I31" s="369">
        <v>0</v>
      </c>
      <c r="J31" s="412">
        <v>0</v>
      </c>
      <c r="K31" s="401">
        <v>0</v>
      </c>
      <c r="L31" s="396">
        <v>0</v>
      </c>
      <c r="M31" s="403">
        <v>0</v>
      </c>
      <c r="N31" s="35"/>
    </row>
    <row r="32" spans="1:14" s="11" customFormat="1" ht="44.25">
      <c r="A32" s="530" t="s">
        <v>32</v>
      </c>
      <c r="B32" s="575">
        <v>0</v>
      </c>
      <c r="C32" s="563">
        <v>0</v>
      </c>
      <c r="D32" s="587">
        <v>0</v>
      </c>
      <c r="E32" s="579">
        <v>0</v>
      </c>
      <c r="F32" s="577">
        <v>0</v>
      </c>
      <c r="G32" s="581">
        <v>0</v>
      </c>
      <c r="H32" s="394">
        <v>0</v>
      </c>
      <c r="I32" s="369">
        <v>0</v>
      </c>
      <c r="J32" s="412">
        <v>0</v>
      </c>
      <c r="K32" s="401">
        <v>0</v>
      </c>
      <c r="L32" s="396">
        <v>0</v>
      </c>
      <c r="M32" s="403">
        <v>0</v>
      </c>
      <c r="N32" s="35"/>
    </row>
    <row r="33" spans="1:14" s="11" customFormat="1" ht="44.25">
      <c r="A33" s="530" t="s">
        <v>33</v>
      </c>
      <c r="B33" s="575">
        <v>0</v>
      </c>
      <c r="C33" s="563">
        <v>0</v>
      </c>
      <c r="D33" s="587">
        <v>0</v>
      </c>
      <c r="E33" s="579">
        <v>0</v>
      </c>
      <c r="F33" s="577">
        <v>0</v>
      </c>
      <c r="G33" s="581">
        <v>0</v>
      </c>
      <c r="H33" s="394">
        <v>0</v>
      </c>
      <c r="I33" s="369">
        <v>0</v>
      </c>
      <c r="J33" s="412">
        <v>0</v>
      </c>
      <c r="K33" s="401">
        <v>0</v>
      </c>
      <c r="L33" s="396">
        <v>0</v>
      </c>
      <c r="M33" s="403">
        <v>0</v>
      </c>
      <c r="N33" s="35"/>
    </row>
    <row r="34" spans="1:14" s="11" customFormat="1" ht="45">
      <c r="A34" s="531" t="s">
        <v>34</v>
      </c>
      <c r="B34" s="590"/>
      <c r="C34" s="591" t="s">
        <v>4</v>
      </c>
      <c r="D34" s="587"/>
      <c r="E34" s="592" t="s">
        <v>4</v>
      </c>
      <c r="F34" s="577"/>
      <c r="G34" s="593" t="s">
        <v>4</v>
      </c>
      <c r="H34" s="415" t="s">
        <v>4</v>
      </c>
      <c r="I34" s="416" t="s">
        <v>4</v>
      </c>
      <c r="J34" s="412"/>
      <c r="K34" s="417" t="s">
        <v>4</v>
      </c>
      <c r="L34" s="396"/>
      <c r="M34" s="418" t="s">
        <v>4</v>
      </c>
      <c r="N34" s="35"/>
    </row>
    <row r="35" spans="1:14" s="11" customFormat="1" ht="44.25">
      <c r="A35" s="68" t="s">
        <v>35</v>
      </c>
      <c r="B35" s="575">
        <v>0</v>
      </c>
      <c r="C35" s="563">
        <v>0</v>
      </c>
      <c r="D35" s="587">
        <v>0</v>
      </c>
      <c r="E35" s="579">
        <v>0</v>
      </c>
      <c r="F35" s="577">
        <v>0</v>
      </c>
      <c r="G35" s="581">
        <v>0</v>
      </c>
      <c r="H35" s="394">
        <v>0</v>
      </c>
      <c r="I35" s="369">
        <v>0</v>
      </c>
      <c r="J35" s="412">
        <v>0</v>
      </c>
      <c r="K35" s="401">
        <v>0</v>
      </c>
      <c r="L35" s="396">
        <v>0</v>
      </c>
      <c r="M35" s="403">
        <v>0</v>
      </c>
      <c r="N35" s="35"/>
    </row>
    <row r="36" spans="1:14" s="11" customFormat="1" ht="45">
      <c r="A36" s="531" t="s">
        <v>36</v>
      </c>
      <c r="B36" s="590"/>
      <c r="C36" s="591" t="s">
        <v>4</v>
      </c>
      <c r="D36" s="587"/>
      <c r="E36" s="592" t="s">
        <v>4</v>
      </c>
      <c r="F36" s="577"/>
      <c r="G36" s="593" t="s">
        <v>4</v>
      </c>
      <c r="H36" s="415"/>
      <c r="I36" s="416" t="s">
        <v>4</v>
      </c>
      <c r="J36" s="412"/>
      <c r="K36" s="417" t="s">
        <v>4</v>
      </c>
      <c r="L36" s="396"/>
      <c r="M36" s="418" t="s">
        <v>4</v>
      </c>
      <c r="N36" s="35"/>
    </row>
    <row r="37" spans="1:14" s="11" customFormat="1" ht="44.25">
      <c r="A37" s="529" t="s">
        <v>35</v>
      </c>
      <c r="B37" s="594">
        <v>0</v>
      </c>
      <c r="C37" s="563">
        <v>0</v>
      </c>
      <c r="D37" s="595">
        <v>0</v>
      </c>
      <c r="E37" s="579">
        <v>0</v>
      </c>
      <c r="F37" s="596">
        <v>0</v>
      </c>
      <c r="G37" s="581">
        <v>0</v>
      </c>
      <c r="H37" s="420">
        <v>0</v>
      </c>
      <c r="I37" s="369">
        <v>0</v>
      </c>
      <c r="J37" s="421">
        <v>0</v>
      </c>
      <c r="K37" s="401">
        <v>0</v>
      </c>
      <c r="L37" s="422">
        <v>0</v>
      </c>
      <c r="M37" s="403">
        <v>0</v>
      </c>
      <c r="N37" s="35"/>
    </row>
    <row r="38" spans="1:14" s="11" customFormat="1" ht="44.25">
      <c r="A38" s="529" t="s">
        <v>76</v>
      </c>
      <c r="B38" s="594"/>
      <c r="C38" s="563" t="s">
        <v>11</v>
      </c>
      <c r="D38" s="595"/>
      <c r="E38" s="579" t="s">
        <v>11</v>
      </c>
      <c r="F38" s="577">
        <v>0</v>
      </c>
      <c r="G38" s="581">
        <v>0</v>
      </c>
      <c r="H38" s="420"/>
      <c r="I38" s="369" t="s">
        <v>11</v>
      </c>
      <c r="J38" s="421"/>
      <c r="K38" s="401" t="s">
        <v>11</v>
      </c>
      <c r="L38" s="396">
        <v>0</v>
      </c>
      <c r="M38" s="403">
        <v>0</v>
      </c>
      <c r="N38" s="35"/>
    </row>
    <row r="39" spans="1:14" s="85" customFormat="1" ht="45">
      <c r="A39" s="531" t="s">
        <v>37</v>
      </c>
      <c r="B39" s="597">
        <v>10170298</v>
      </c>
      <c r="C39" s="567">
        <v>1</v>
      </c>
      <c r="D39" s="597">
        <v>0</v>
      </c>
      <c r="E39" s="599">
        <v>0</v>
      </c>
      <c r="F39" s="597">
        <v>10170298</v>
      </c>
      <c r="G39" s="598">
        <v>0.17106265079123997</v>
      </c>
      <c r="H39" s="423">
        <v>11392296</v>
      </c>
      <c r="I39" s="372">
        <v>1</v>
      </c>
      <c r="J39" s="423">
        <v>0</v>
      </c>
      <c r="K39" s="425">
        <v>0</v>
      </c>
      <c r="L39" s="423">
        <v>11392296</v>
      </c>
      <c r="M39" s="424">
        <v>0.19457156367784192</v>
      </c>
      <c r="N39" s="84"/>
    </row>
    <row r="40" spans="1:14" s="11" customFormat="1" ht="45">
      <c r="A40" s="532" t="s">
        <v>38</v>
      </c>
      <c r="B40" s="582"/>
      <c r="C40" s="591" t="s">
        <v>4</v>
      </c>
      <c r="D40" s="587"/>
      <c r="E40" s="592" t="s">
        <v>4</v>
      </c>
      <c r="F40" s="577"/>
      <c r="G40" s="593" t="s">
        <v>4</v>
      </c>
      <c r="H40" s="405"/>
      <c r="I40" s="416" t="s">
        <v>4</v>
      </c>
      <c r="J40" s="412"/>
      <c r="K40" s="417" t="s">
        <v>4</v>
      </c>
      <c r="L40" s="396"/>
      <c r="M40" s="418" t="s">
        <v>4</v>
      </c>
      <c r="N40" s="35"/>
    </row>
    <row r="41" spans="1:14" s="11" customFormat="1" ht="44.25">
      <c r="A41" s="21" t="s">
        <v>39</v>
      </c>
      <c r="B41" s="46">
        <v>9190622.4399999995</v>
      </c>
      <c r="C41" s="52">
        <v>1</v>
      </c>
      <c r="D41" s="87">
        <v>0</v>
      </c>
      <c r="E41" s="54">
        <v>0</v>
      </c>
      <c r="F41" s="48">
        <v>9190622.4399999995</v>
      </c>
      <c r="G41" s="56">
        <v>1.2980997662982627</v>
      </c>
      <c r="H41" s="46">
        <v>10271002</v>
      </c>
      <c r="I41" s="52">
        <v>1</v>
      </c>
      <c r="J41" s="87">
        <v>0</v>
      </c>
      <c r="K41" s="54">
        <v>0</v>
      </c>
      <c r="L41" s="48">
        <v>10271002</v>
      </c>
      <c r="M41" s="56">
        <v>2.4212777252865174</v>
      </c>
      <c r="N41" s="35"/>
    </row>
    <row r="42" spans="1:14" s="11" customFormat="1" ht="44.25">
      <c r="A42" s="533" t="s">
        <v>40</v>
      </c>
      <c r="B42" s="575">
        <v>25794098.890000001</v>
      </c>
      <c r="C42" s="563">
        <v>1</v>
      </c>
      <c r="D42" s="587">
        <v>0</v>
      </c>
      <c r="E42" s="579">
        <v>0</v>
      </c>
      <c r="F42" s="577">
        <v>25794098.890000001</v>
      </c>
      <c r="G42" s="581">
        <v>3.6432041420018644</v>
      </c>
      <c r="H42" s="394">
        <v>24456787</v>
      </c>
      <c r="I42" s="369">
        <v>1</v>
      </c>
      <c r="J42" s="412">
        <v>0</v>
      </c>
      <c r="K42" s="401">
        <v>0</v>
      </c>
      <c r="L42" s="396">
        <v>24456787</v>
      </c>
      <c r="M42" s="403">
        <v>5.7654232367179823</v>
      </c>
      <c r="N42" s="35"/>
    </row>
    <row r="43" spans="1:14" s="11" customFormat="1" ht="44.25">
      <c r="A43" s="89" t="s">
        <v>41</v>
      </c>
      <c r="B43" s="575">
        <v>0</v>
      </c>
      <c r="C43" s="563">
        <v>0</v>
      </c>
      <c r="D43" s="587">
        <v>0</v>
      </c>
      <c r="E43" s="579">
        <v>0</v>
      </c>
      <c r="F43" s="596">
        <v>0</v>
      </c>
      <c r="G43" s="581">
        <v>0</v>
      </c>
      <c r="H43" s="394">
        <v>0</v>
      </c>
      <c r="I43" s="369">
        <v>0</v>
      </c>
      <c r="J43" s="412">
        <v>0</v>
      </c>
      <c r="K43" s="401">
        <v>0</v>
      </c>
      <c r="L43" s="422">
        <v>0</v>
      </c>
      <c r="M43" s="403">
        <v>0</v>
      </c>
      <c r="N43" s="35"/>
    </row>
    <row r="44" spans="1:14" s="11" customFormat="1" ht="44.25">
      <c r="A44" s="528" t="s">
        <v>42</v>
      </c>
      <c r="B44" s="575">
        <v>0</v>
      </c>
      <c r="C44" s="563">
        <v>0</v>
      </c>
      <c r="D44" s="587">
        <v>0</v>
      </c>
      <c r="E44" s="579">
        <v>0</v>
      </c>
      <c r="F44" s="596">
        <v>0</v>
      </c>
      <c r="G44" s="581">
        <v>0</v>
      </c>
      <c r="H44" s="394">
        <v>0</v>
      </c>
      <c r="I44" s="369">
        <v>0</v>
      </c>
      <c r="J44" s="412">
        <v>0</v>
      </c>
      <c r="K44" s="401">
        <v>0</v>
      </c>
      <c r="L44" s="422">
        <v>0</v>
      </c>
      <c r="M44" s="403">
        <v>0</v>
      </c>
      <c r="N44" s="35"/>
    </row>
    <row r="45" spans="1:14" s="11" customFormat="1" ht="44.25">
      <c r="A45" s="533" t="s">
        <v>43</v>
      </c>
      <c r="B45" s="575">
        <v>2056690</v>
      </c>
      <c r="C45" s="563">
        <v>1</v>
      </c>
      <c r="D45" s="587">
        <v>0</v>
      </c>
      <c r="E45" s="579">
        <v>0</v>
      </c>
      <c r="F45" s="596">
        <v>2056690</v>
      </c>
      <c r="G45" s="581">
        <v>3.4593169566499951E-2</v>
      </c>
      <c r="H45" s="394">
        <v>2488102</v>
      </c>
      <c r="I45" s="369">
        <v>1</v>
      </c>
      <c r="J45" s="412">
        <v>0</v>
      </c>
      <c r="K45" s="401">
        <v>0</v>
      </c>
      <c r="L45" s="422">
        <v>2488102</v>
      </c>
      <c r="M45" s="403">
        <v>4.2494848863650125E-2</v>
      </c>
      <c r="N45" s="35"/>
    </row>
    <row r="46" spans="1:14" s="85" customFormat="1" ht="45">
      <c r="A46" s="532" t="s">
        <v>44</v>
      </c>
      <c r="B46" s="602">
        <v>37041411.329999998</v>
      </c>
      <c r="C46" s="567">
        <v>1</v>
      </c>
      <c r="D46" s="603">
        <v>0</v>
      </c>
      <c r="E46" s="599">
        <v>0</v>
      </c>
      <c r="F46" s="604">
        <v>37041411.329999998</v>
      </c>
      <c r="G46" s="598">
        <v>0.62303012273174974</v>
      </c>
      <c r="H46" s="430">
        <v>37215891</v>
      </c>
      <c r="I46" s="372">
        <v>1</v>
      </c>
      <c r="J46" s="431">
        <v>0</v>
      </c>
      <c r="K46" s="425">
        <v>0</v>
      </c>
      <c r="L46" s="432">
        <v>37215891</v>
      </c>
      <c r="M46" s="424">
        <v>0.63561850091799965</v>
      </c>
      <c r="N46" s="84"/>
    </row>
    <row r="47" spans="1:14" s="85" customFormat="1" ht="45">
      <c r="A47" s="534" t="s">
        <v>45</v>
      </c>
      <c r="B47" s="606">
        <v>0</v>
      </c>
      <c r="C47" s="567">
        <v>0</v>
      </c>
      <c r="D47" s="606">
        <v>0</v>
      </c>
      <c r="E47" s="599">
        <v>0</v>
      </c>
      <c r="F47" s="608">
        <v>0</v>
      </c>
      <c r="G47" s="598">
        <v>0</v>
      </c>
      <c r="H47" s="434">
        <v>0</v>
      </c>
      <c r="I47" s="372">
        <v>0</v>
      </c>
      <c r="J47" s="434">
        <v>0</v>
      </c>
      <c r="K47" s="425">
        <v>0</v>
      </c>
      <c r="L47" s="436">
        <v>0</v>
      </c>
      <c r="M47" s="424">
        <v>0</v>
      </c>
      <c r="N47" s="84"/>
    </row>
    <row r="48" spans="1:14" s="11" customFormat="1" ht="45">
      <c r="A48" s="24" t="s">
        <v>46</v>
      </c>
      <c r="B48" s="96"/>
      <c r="C48" s="97" t="s">
        <v>4</v>
      </c>
      <c r="D48" s="59"/>
      <c r="E48" s="98" t="s">
        <v>4</v>
      </c>
      <c r="F48" s="48"/>
      <c r="G48" s="99" t="s">
        <v>4</v>
      </c>
      <c r="H48" s="96"/>
      <c r="I48" s="97" t="s">
        <v>4</v>
      </c>
      <c r="J48" s="59"/>
      <c r="K48" s="98" t="s">
        <v>4</v>
      </c>
      <c r="L48" s="48"/>
      <c r="M48" s="99" t="s">
        <v>4</v>
      </c>
      <c r="N48" s="35"/>
    </row>
    <row r="49" spans="1:14" s="11" customFormat="1" ht="44.25">
      <c r="A49" s="21" t="s">
        <v>47</v>
      </c>
      <c r="B49" s="96">
        <v>0</v>
      </c>
      <c r="C49" s="52">
        <v>0</v>
      </c>
      <c r="D49" s="59">
        <v>0</v>
      </c>
      <c r="E49" s="54">
        <v>0</v>
      </c>
      <c r="F49" s="100">
        <v>0</v>
      </c>
      <c r="G49" s="56">
        <v>0</v>
      </c>
      <c r="H49" s="96">
        <v>0</v>
      </c>
      <c r="I49" s="52">
        <v>0</v>
      </c>
      <c r="J49" s="59">
        <v>0</v>
      </c>
      <c r="K49" s="54">
        <v>0</v>
      </c>
      <c r="L49" s="100">
        <v>0</v>
      </c>
      <c r="M49" s="56">
        <v>0</v>
      </c>
      <c r="N49" s="35"/>
    </row>
    <row r="50" spans="1:14" s="11" customFormat="1" ht="44.25">
      <c r="A50" s="528" t="s">
        <v>48</v>
      </c>
      <c r="B50" s="582">
        <v>0</v>
      </c>
      <c r="C50" s="563">
        <v>0</v>
      </c>
      <c r="D50" s="587">
        <v>0</v>
      </c>
      <c r="E50" s="579">
        <v>0</v>
      </c>
      <c r="F50" s="609">
        <v>0</v>
      </c>
      <c r="G50" s="581">
        <v>0</v>
      </c>
      <c r="H50" s="405">
        <v>0</v>
      </c>
      <c r="I50" s="369">
        <v>0</v>
      </c>
      <c r="J50" s="412">
        <v>0</v>
      </c>
      <c r="K50" s="401">
        <v>0</v>
      </c>
      <c r="L50" s="438">
        <v>0</v>
      </c>
      <c r="M50" s="403">
        <v>0</v>
      </c>
      <c r="N50" s="35"/>
    </row>
    <row r="51" spans="1:14" s="11" customFormat="1" ht="44.25">
      <c r="A51" s="535" t="s">
        <v>49</v>
      </c>
      <c r="B51" s="440">
        <v>0</v>
      </c>
      <c r="C51" s="563">
        <v>0</v>
      </c>
      <c r="D51" s="441">
        <v>0</v>
      </c>
      <c r="E51" s="579">
        <v>0</v>
      </c>
      <c r="F51" s="442">
        <v>0</v>
      </c>
      <c r="G51" s="581">
        <v>0</v>
      </c>
      <c r="H51" s="440">
        <v>0</v>
      </c>
      <c r="I51" s="369">
        <v>0</v>
      </c>
      <c r="J51" s="441">
        <v>0</v>
      </c>
      <c r="K51" s="401">
        <v>0</v>
      </c>
      <c r="L51" s="442">
        <v>0</v>
      </c>
      <c r="M51" s="403">
        <v>0</v>
      </c>
      <c r="N51" s="35"/>
    </row>
    <row r="52" spans="1:14" s="11" customFormat="1" ht="44.25">
      <c r="A52" s="535" t="s">
        <v>50</v>
      </c>
      <c r="B52" s="440">
        <v>0</v>
      </c>
      <c r="C52" s="563">
        <v>0</v>
      </c>
      <c r="D52" s="441">
        <v>0</v>
      </c>
      <c r="E52" s="579">
        <v>0</v>
      </c>
      <c r="F52" s="442">
        <v>0</v>
      </c>
      <c r="G52" s="581">
        <v>0</v>
      </c>
      <c r="H52" s="440">
        <v>0</v>
      </c>
      <c r="I52" s="369">
        <v>0</v>
      </c>
      <c r="J52" s="441">
        <v>0</v>
      </c>
      <c r="K52" s="401">
        <v>0</v>
      </c>
      <c r="L52" s="442">
        <v>0</v>
      </c>
      <c r="M52" s="403">
        <v>0</v>
      </c>
      <c r="N52" s="35"/>
    </row>
    <row r="53" spans="1:14" s="11" customFormat="1" ht="44.25">
      <c r="A53" s="528" t="s">
        <v>51</v>
      </c>
      <c r="B53" s="582">
        <v>0</v>
      </c>
      <c r="C53" s="563">
        <v>0</v>
      </c>
      <c r="D53" s="587">
        <v>0</v>
      </c>
      <c r="E53" s="579">
        <v>0</v>
      </c>
      <c r="F53" s="609">
        <v>0</v>
      </c>
      <c r="G53" s="581">
        <v>0</v>
      </c>
      <c r="H53" s="405">
        <v>0</v>
      </c>
      <c r="I53" s="369">
        <v>0</v>
      </c>
      <c r="J53" s="412">
        <v>0</v>
      </c>
      <c r="K53" s="401">
        <v>0</v>
      </c>
      <c r="L53" s="438">
        <v>0</v>
      </c>
      <c r="M53" s="403">
        <v>0</v>
      </c>
      <c r="N53" s="35"/>
    </row>
    <row r="54" spans="1:14" s="85" customFormat="1" ht="45">
      <c r="A54" s="534" t="s">
        <v>52</v>
      </c>
      <c r="B54" s="614">
        <v>0</v>
      </c>
      <c r="C54" s="567">
        <v>0</v>
      </c>
      <c r="D54" s="603">
        <v>0</v>
      </c>
      <c r="E54" s="599">
        <v>0</v>
      </c>
      <c r="F54" s="615">
        <v>0</v>
      </c>
      <c r="G54" s="598">
        <v>0</v>
      </c>
      <c r="H54" s="443">
        <v>0</v>
      </c>
      <c r="I54" s="372">
        <v>0</v>
      </c>
      <c r="J54" s="431">
        <v>0</v>
      </c>
      <c r="K54" s="425">
        <v>0</v>
      </c>
      <c r="L54" s="444">
        <v>0</v>
      </c>
      <c r="M54" s="424">
        <v>0</v>
      </c>
      <c r="N54" s="84"/>
    </row>
    <row r="55" spans="1:14" s="11" customFormat="1" ht="44.25">
      <c r="A55" s="51" t="s">
        <v>53</v>
      </c>
      <c r="B55" s="616">
        <v>1730699</v>
      </c>
      <c r="C55" s="563">
        <v>1</v>
      </c>
      <c r="D55" s="617">
        <v>0</v>
      </c>
      <c r="E55" s="579">
        <v>0</v>
      </c>
      <c r="F55" s="618">
        <v>1730699</v>
      </c>
      <c r="G55" s="581">
        <v>2.9110057410485734E-2</v>
      </c>
      <c r="H55" s="445">
        <v>1918278</v>
      </c>
      <c r="I55" s="369">
        <v>1</v>
      </c>
      <c r="J55" s="446">
        <v>0</v>
      </c>
      <c r="K55" s="401">
        <v>0</v>
      </c>
      <c r="L55" s="447">
        <v>1918278</v>
      </c>
      <c r="M55" s="403">
        <v>3.2762697706309886E-2</v>
      </c>
      <c r="N55" s="35"/>
    </row>
    <row r="56" spans="1:14" s="11" customFormat="1" ht="44.25">
      <c r="A56" s="111" t="s">
        <v>54</v>
      </c>
      <c r="B56" s="575">
        <v>0</v>
      </c>
      <c r="C56" s="563">
        <v>0</v>
      </c>
      <c r="D56" s="587">
        <v>0</v>
      </c>
      <c r="E56" s="579">
        <v>0</v>
      </c>
      <c r="F56" s="577">
        <v>0</v>
      </c>
      <c r="G56" s="581">
        <v>0</v>
      </c>
      <c r="H56" s="394">
        <v>0</v>
      </c>
      <c r="I56" s="369">
        <v>0</v>
      </c>
      <c r="J56" s="412">
        <v>0</v>
      </c>
      <c r="K56" s="401">
        <v>0</v>
      </c>
      <c r="L56" s="396">
        <v>0</v>
      </c>
      <c r="M56" s="403">
        <v>0</v>
      </c>
      <c r="N56" s="35"/>
    </row>
    <row r="57" spans="1:14" s="11" customFormat="1" ht="44.25">
      <c r="A57" s="89" t="s">
        <v>55</v>
      </c>
      <c r="B57" s="575">
        <v>0</v>
      </c>
      <c r="C57" s="563">
        <v>0</v>
      </c>
      <c r="D57" s="587">
        <v>0</v>
      </c>
      <c r="E57" s="579">
        <v>0</v>
      </c>
      <c r="F57" s="577">
        <v>0</v>
      </c>
      <c r="G57" s="581">
        <v>0</v>
      </c>
      <c r="H57" s="394">
        <v>0</v>
      </c>
      <c r="I57" s="369">
        <v>0</v>
      </c>
      <c r="J57" s="412">
        <v>0</v>
      </c>
      <c r="K57" s="401">
        <v>0</v>
      </c>
      <c r="L57" s="396">
        <v>0</v>
      </c>
      <c r="M57" s="403">
        <v>0</v>
      </c>
      <c r="N57" s="35"/>
    </row>
    <row r="58" spans="1:14" s="11" customFormat="1" ht="44.25">
      <c r="A58" s="533" t="s">
        <v>56</v>
      </c>
      <c r="B58" s="594">
        <v>0</v>
      </c>
      <c r="C58" s="563">
        <v>0</v>
      </c>
      <c r="D58" s="595">
        <v>1418196.18</v>
      </c>
      <c r="E58" s="579">
        <v>1</v>
      </c>
      <c r="F58" s="596">
        <v>1418196.18</v>
      </c>
      <c r="G58" s="581">
        <v>2.3853814105821727E-2</v>
      </c>
      <c r="H58" s="420">
        <v>0</v>
      </c>
      <c r="I58" s="369">
        <v>0</v>
      </c>
      <c r="J58" s="421">
        <v>932997</v>
      </c>
      <c r="K58" s="401">
        <v>1</v>
      </c>
      <c r="L58" s="422">
        <v>932997</v>
      </c>
      <c r="M58" s="403">
        <v>1.5934863805920726E-2</v>
      </c>
      <c r="N58" s="35"/>
    </row>
    <row r="59" spans="1:14" s="11" customFormat="1" ht="44.25">
      <c r="A59" s="112" t="s">
        <v>57</v>
      </c>
      <c r="B59" s="575">
        <v>0</v>
      </c>
      <c r="C59" s="563">
        <v>0</v>
      </c>
      <c r="D59" s="587">
        <v>0</v>
      </c>
      <c r="E59" s="579">
        <v>0</v>
      </c>
      <c r="F59" s="577">
        <v>0</v>
      </c>
      <c r="G59" s="581">
        <v>0</v>
      </c>
      <c r="H59" s="394">
        <v>0</v>
      </c>
      <c r="I59" s="369">
        <v>0</v>
      </c>
      <c r="J59" s="412">
        <v>0</v>
      </c>
      <c r="K59" s="401">
        <v>0</v>
      </c>
      <c r="L59" s="396">
        <v>0</v>
      </c>
      <c r="M59" s="403">
        <v>0</v>
      </c>
      <c r="N59" s="35"/>
    </row>
    <row r="60" spans="1:14" s="11" customFormat="1" ht="44.25">
      <c r="A60" s="112" t="s">
        <v>58</v>
      </c>
      <c r="B60" s="575">
        <v>0</v>
      </c>
      <c r="C60" s="563">
        <v>0</v>
      </c>
      <c r="D60" s="587">
        <v>0</v>
      </c>
      <c r="E60" s="579">
        <v>0</v>
      </c>
      <c r="F60" s="577">
        <v>0</v>
      </c>
      <c r="G60" s="581">
        <v>0</v>
      </c>
      <c r="H60" s="394">
        <v>0</v>
      </c>
      <c r="I60" s="369">
        <v>0</v>
      </c>
      <c r="J60" s="412">
        <v>0</v>
      </c>
      <c r="K60" s="401">
        <v>0</v>
      </c>
      <c r="L60" s="396">
        <v>0</v>
      </c>
      <c r="M60" s="403">
        <v>0</v>
      </c>
      <c r="N60" s="35"/>
    </row>
    <row r="61" spans="1:14" s="11" customFormat="1" ht="44.25">
      <c r="A61" s="113" t="s">
        <v>59</v>
      </c>
      <c r="B61" s="575">
        <v>0</v>
      </c>
      <c r="C61" s="563">
        <v>0</v>
      </c>
      <c r="D61" s="587">
        <v>0</v>
      </c>
      <c r="E61" s="579">
        <v>0</v>
      </c>
      <c r="F61" s="577">
        <v>0</v>
      </c>
      <c r="G61" s="581">
        <v>0</v>
      </c>
      <c r="H61" s="394">
        <v>0</v>
      </c>
      <c r="I61" s="369">
        <v>0</v>
      </c>
      <c r="J61" s="412">
        <v>0</v>
      </c>
      <c r="K61" s="401">
        <v>0</v>
      </c>
      <c r="L61" s="396">
        <v>0</v>
      </c>
      <c r="M61" s="403">
        <v>0</v>
      </c>
      <c r="N61" s="35"/>
    </row>
    <row r="62" spans="1:14" s="11" customFormat="1" ht="44.25">
      <c r="A62" s="113" t="s">
        <v>60</v>
      </c>
      <c r="B62" s="575">
        <v>0</v>
      </c>
      <c r="C62" s="563">
        <v>0</v>
      </c>
      <c r="D62" s="587">
        <v>0</v>
      </c>
      <c r="E62" s="579">
        <v>0</v>
      </c>
      <c r="F62" s="577">
        <v>0</v>
      </c>
      <c r="G62" s="581">
        <v>0</v>
      </c>
      <c r="H62" s="394">
        <v>0</v>
      </c>
      <c r="I62" s="369">
        <v>0</v>
      </c>
      <c r="J62" s="412">
        <v>0</v>
      </c>
      <c r="K62" s="401">
        <v>0</v>
      </c>
      <c r="L62" s="396">
        <v>0</v>
      </c>
      <c r="M62" s="403">
        <v>0</v>
      </c>
      <c r="N62" s="35"/>
    </row>
    <row r="63" spans="1:14" s="11" customFormat="1" ht="44.25">
      <c r="A63" s="89" t="s">
        <v>61</v>
      </c>
      <c r="B63" s="575">
        <v>0</v>
      </c>
      <c r="C63" s="563">
        <v>0</v>
      </c>
      <c r="D63" s="587">
        <v>381537.51</v>
      </c>
      <c r="E63" s="579">
        <v>1</v>
      </c>
      <c r="F63" s="577">
        <v>381537.51</v>
      </c>
      <c r="G63" s="581">
        <v>6.4173948331591882E-3</v>
      </c>
      <c r="H63" s="394">
        <v>0</v>
      </c>
      <c r="I63" s="369">
        <v>0</v>
      </c>
      <c r="J63" s="412">
        <v>128424</v>
      </c>
      <c r="K63" s="401">
        <v>1</v>
      </c>
      <c r="L63" s="396">
        <v>128424</v>
      </c>
      <c r="M63" s="403">
        <v>2.1933821324308261E-3</v>
      </c>
      <c r="N63" s="35"/>
    </row>
    <row r="64" spans="1:14" s="11" customFormat="1" ht="44.25">
      <c r="A64" s="533" t="s">
        <v>62</v>
      </c>
      <c r="B64" s="575">
        <v>0</v>
      </c>
      <c r="C64" s="563">
        <v>0</v>
      </c>
      <c r="D64" s="587">
        <v>5280324.93</v>
      </c>
      <c r="E64" s="579">
        <v>1</v>
      </c>
      <c r="F64" s="577">
        <v>5280324.93</v>
      </c>
      <c r="G64" s="581">
        <v>8.8814150732345165E-2</v>
      </c>
      <c r="H64" s="394">
        <v>0</v>
      </c>
      <c r="I64" s="369">
        <v>0</v>
      </c>
      <c r="J64" s="412">
        <v>3180555</v>
      </c>
      <c r="K64" s="401">
        <v>1</v>
      </c>
      <c r="L64" s="396">
        <v>3180555</v>
      </c>
      <c r="M64" s="403">
        <v>5.432140805623191E-2</v>
      </c>
      <c r="N64" s="35"/>
    </row>
    <row r="65" spans="1:14" s="85" customFormat="1" ht="45">
      <c r="A65" s="114" t="s">
        <v>63</v>
      </c>
      <c r="B65" s="602">
        <v>1730699</v>
      </c>
      <c r="C65" s="567">
        <v>0.19643021345535552</v>
      </c>
      <c r="D65" s="603">
        <v>7080058.6199999992</v>
      </c>
      <c r="E65" s="599">
        <v>3.6908407540512895</v>
      </c>
      <c r="F65" s="602">
        <v>8810757.6199999992</v>
      </c>
      <c r="G65" s="598">
        <v>0.1481954170818118</v>
      </c>
      <c r="H65" s="430">
        <v>1918278</v>
      </c>
      <c r="I65" s="372">
        <v>0.31139592620693884</v>
      </c>
      <c r="J65" s="431">
        <v>4241976</v>
      </c>
      <c r="K65" s="425">
        <v>0.6886040737930611</v>
      </c>
      <c r="L65" s="430">
        <v>6160254</v>
      </c>
      <c r="M65" s="424">
        <v>0.10521235170089334</v>
      </c>
      <c r="N65" s="84"/>
    </row>
    <row r="66" spans="1:14" s="11" customFormat="1" ht="45">
      <c r="A66" s="24" t="s">
        <v>64</v>
      </c>
      <c r="B66" s="582"/>
      <c r="C66" s="591" t="s">
        <v>4</v>
      </c>
      <c r="D66" s="587"/>
      <c r="E66" s="592" t="s">
        <v>4</v>
      </c>
      <c r="F66" s="577"/>
      <c r="G66" s="593" t="s">
        <v>4</v>
      </c>
      <c r="H66" s="405"/>
      <c r="I66" s="416" t="s">
        <v>4</v>
      </c>
      <c r="J66" s="412"/>
      <c r="K66" s="417" t="s">
        <v>4</v>
      </c>
      <c r="L66" s="396"/>
      <c r="M66" s="418" t="s">
        <v>4</v>
      </c>
    </row>
    <row r="67" spans="1:14" s="11" customFormat="1" ht="44.25">
      <c r="A67" s="115" t="s">
        <v>65</v>
      </c>
      <c r="B67" s="5">
        <v>0</v>
      </c>
      <c r="C67" s="52">
        <v>0</v>
      </c>
      <c r="D67" s="59">
        <v>0</v>
      </c>
      <c r="E67" s="54">
        <v>0</v>
      </c>
      <c r="F67" s="69">
        <v>0</v>
      </c>
      <c r="G67" s="56">
        <v>0</v>
      </c>
      <c r="H67" s="5">
        <v>0</v>
      </c>
      <c r="I67" s="52">
        <v>0</v>
      </c>
      <c r="J67" s="59">
        <v>0</v>
      </c>
      <c r="K67" s="54">
        <v>0</v>
      </c>
      <c r="L67" s="69">
        <v>0</v>
      </c>
      <c r="M67" s="56">
        <v>0</v>
      </c>
    </row>
    <row r="68" spans="1:14" s="11" customFormat="1" ht="44.25">
      <c r="A68" s="528" t="s">
        <v>66</v>
      </c>
      <c r="B68" s="575">
        <v>3431177.39</v>
      </c>
      <c r="C68" s="563">
        <v>1</v>
      </c>
      <c r="D68" s="587">
        <v>0</v>
      </c>
      <c r="E68" s="579">
        <v>0</v>
      </c>
      <c r="F68" s="577">
        <v>3431177.39</v>
      </c>
      <c r="G68" s="581">
        <v>5.7711809395198467E-2</v>
      </c>
      <c r="H68" s="394">
        <v>3782232</v>
      </c>
      <c r="I68" s="369">
        <v>1</v>
      </c>
      <c r="J68" s="412">
        <v>0</v>
      </c>
      <c r="K68" s="401">
        <v>0</v>
      </c>
      <c r="L68" s="396">
        <v>3782232</v>
      </c>
      <c r="M68" s="403">
        <v>6.459758370326503E-2</v>
      </c>
    </row>
    <row r="69" spans="1:14" s="11" customFormat="1" ht="45">
      <c r="A69" s="536" t="s">
        <v>67</v>
      </c>
      <c r="B69" s="582"/>
      <c r="C69" s="591" t="s">
        <v>4</v>
      </c>
      <c r="D69" s="587"/>
      <c r="E69" s="592" t="s">
        <v>4</v>
      </c>
      <c r="F69" s="577"/>
      <c r="G69" s="593" t="s">
        <v>4</v>
      </c>
      <c r="H69" s="405"/>
      <c r="I69" s="416" t="s">
        <v>4</v>
      </c>
      <c r="J69" s="412"/>
      <c r="K69" s="417" t="s">
        <v>4</v>
      </c>
      <c r="L69" s="396"/>
      <c r="M69" s="418" t="s">
        <v>4</v>
      </c>
    </row>
    <row r="70" spans="1:14" s="11" customFormat="1" ht="44.25">
      <c r="A70" s="89" t="s">
        <v>68</v>
      </c>
      <c r="B70" s="5">
        <v>0</v>
      </c>
      <c r="C70" s="52">
        <v>0</v>
      </c>
      <c r="D70" s="59">
        <v>0</v>
      </c>
      <c r="E70" s="54">
        <v>0</v>
      </c>
      <c r="F70" s="69">
        <v>0</v>
      </c>
      <c r="G70" s="56">
        <v>0</v>
      </c>
      <c r="H70" s="5">
        <v>0</v>
      </c>
      <c r="I70" s="52">
        <v>0</v>
      </c>
      <c r="J70" s="59">
        <v>0</v>
      </c>
      <c r="K70" s="54">
        <v>0</v>
      </c>
      <c r="L70" s="69">
        <v>0</v>
      </c>
      <c r="M70" s="56">
        <v>0</v>
      </c>
    </row>
    <row r="71" spans="1:14" s="11" customFormat="1" ht="44.25">
      <c r="A71" s="528" t="s">
        <v>69</v>
      </c>
      <c r="B71" s="575">
        <v>0</v>
      </c>
      <c r="C71" s="563">
        <v>0</v>
      </c>
      <c r="D71" s="587">
        <v>0</v>
      </c>
      <c r="E71" s="579">
        <v>0</v>
      </c>
      <c r="F71" s="577">
        <v>0</v>
      </c>
      <c r="G71" s="581">
        <v>0</v>
      </c>
      <c r="H71" s="394">
        <v>0</v>
      </c>
      <c r="I71" s="369">
        <v>0</v>
      </c>
      <c r="J71" s="412">
        <v>0</v>
      </c>
      <c r="K71" s="401">
        <v>0</v>
      </c>
      <c r="L71" s="396">
        <v>0</v>
      </c>
      <c r="M71" s="403">
        <v>0</v>
      </c>
    </row>
    <row r="72" spans="1:14" s="85" customFormat="1" ht="45">
      <c r="A72" s="532" t="s">
        <v>70</v>
      </c>
      <c r="B72" s="620">
        <v>3431177.39</v>
      </c>
      <c r="C72" s="567">
        <v>1</v>
      </c>
      <c r="D72" s="607">
        <v>0</v>
      </c>
      <c r="E72" s="599">
        <v>0</v>
      </c>
      <c r="F72" s="615">
        <v>3431177.39</v>
      </c>
      <c r="G72" s="721">
        <v>5.7711809395198467E-2</v>
      </c>
      <c r="H72" s="454">
        <v>3782232</v>
      </c>
      <c r="I72" s="372">
        <v>1</v>
      </c>
      <c r="J72" s="435">
        <v>0</v>
      </c>
      <c r="K72" s="425">
        <v>0</v>
      </c>
      <c r="L72" s="455">
        <v>3782232</v>
      </c>
      <c r="M72" s="424">
        <v>6.459758370326503E-2</v>
      </c>
    </row>
    <row r="73" spans="1:14" s="85" customFormat="1" ht="45">
      <c r="A73" s="532" t="s">
        <v>71</v>
      </c>
      <c r="B73" s="620">
        <v>0</v>
      </c>
      <c r="C73" s="599">
        <v>0</v>
      </c>
      <c r="D73" s="606">
        <v>0</v>
      </c>
      <c r="E73" s="599">
        <v>0</v>
      </c>
      <c r="F73" s="722">
        <v>0</v>
      </c>
      <c r="G73" s="598">
        <v>0</v>
      </c>
      <c r="H73" s="454">
        <v>0</v>
      </c>
      <c r="I73" s="425">
        <v>0</v>
      </c>
      <c r="J73" s="434">
        <v>0</v>
      </c>
      <c r="K73" s="425">
        <v>0</v>
      </c>
      <c r="L73" s="129">
        <v>0</v>
      </c>
      <c r="M73" s="424">
        <v>0</v>
      </c>
    </row>
    <row r="74" spans="1:14" s="85" customFormat="1" ht="45.75" thickBot="1">
      <c r="A74" s="537" t="s">
        <v>72</v>
      </c>
      <c r="B74" s="120">
        <v>52373585.719999999</v>
      </c>
      <c r="C74" s="623">
        <v>0.88091464032867395</v>
      </c>
      <c r="D74" s="120">
        <v>7080058.6199999992</v>
      </c>
      <c r="E74" s="624">
        <v>0.11908535967132608</v>
      </c>
      <c r="F74" s="120">
        <v>59453644.339999996</v>
      </c>
      <c r="G74" s="625">
        <v>1</v>
      </c>
      <c r="H74" s="120">
        <v>54308697</v>
      </c>
      <c r="I74" s="538">
        <v>0.92755034600541653</v>
      </c>
      <c r="J74" s="120">
        <v>4241976</v>
      </c>
      <c r="K74" s="539">
        <v>7.244965399458346E-2</v>
      </c>
      <c r="L74" s="120">
        <v>58550673</v>
      </c>
      <c r="M74" s="540">
        <v>1</v>
      </c>
    </row>
    <row r="75" spans="1:14" ht="21" thickTop="1">
      <c r="A75" s="130"/>
      <c r="B75" s="131"/>
      <c r="C75" s="132"/>
      <c r="D75" s="131"/>
      <c r="E75" s="132"/>
      <c r="F75" s="131"/>
      <c r="G75" s="132"/>
      <c r="H75" s="131"/>
      <c r="I75" s="132"/>
      <c r="J75" s="131"/>
      <c r="K75" s="132"/>
      <c r="L75" s="131"/>
      <c r="M75" s="132"/>
    </row>
    <row r="76" spans="1:14" s="11" customFormat="1" ht="16.5" customHeight="1">
      <c r="A76" s="4" t="s">
        <v>4</v>
      </c>
      <c r="B76" s="2"/>
      <c r="C76" s="4"/>
      <c r="D76" s="2"/>
      <c r="E76" s="4"/>
      <c r="F76" s="2"/>
      <c r="G76" s="4"/>
      <c r="H76" s="2"/>
      <c r="I76" s="4"/>
      <c r="J76" s="2"/>
      <c r="K76" s="4"/>
      <c r="L76" s="2"/>
      <c r="M76" s="4"/>
    </row>
    <row r="77" spans="1:14" s="11" customFormat="1" ht="44.25">
      <c r="A77" s="4" t="s">
        <v>73</v>
      </c>
      <c r="B77" s="2"/>
      <c r="C77" s="4"/>
      <c r="D77" s="2"/>
      <c r="E77" s="4"/>
      <c r="F77" s="2"/>
      <c r="G77" s="4"/>
      <c r="H77" s="2"/>
      <c r="I77" s="4"/>
      <c r="J77" s="2"/>
      <c r="K77" s="4"/>
      <c r="L77" s="2"/>
      <c r="M77" s="4"/>
    </row>
  </sheetData>
  <pageMargins left="0.28999999999999998" right="0.26" top="0.45" bottom="0.3" header="0.3" footer="0.3"/>
  <pageSetup scale="1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9"/>
  <sheetViews>
    <sheetView zoomScale="30" zoomScaleNormal="30" workbookViewId="0">
      <selection activeCell="F40" sqref="F40"/>
    </sheetView>
  </sheetViews>
  <sheetFormatPr defaultColWidth="12.42578125" defaultRowHeight="15"/>
  <cols>
    <col min="1" max="1" width="186.7109375" style="133" customWidth="1"/>
    <col min="2" max="2" width="56.42578125" style="134" customWidth="1"/>
    <col min="3" max="3" width="45.5703125" style="133" customWidth="1"/>
    <col min="4" max="4" width="54.5703125" style="134" customWidth="1"/>
    <col min="5" max="5" width="45.5703125" style="133" customWidth="1"/>
    <col min="6" max="6" width="49.85546875" style="134" customWidth="1"/>
    <col min="7" max="7" width="45.5703125" style="133" customWidth="1"/>
    <col min="8" max="8" width="54.7109375" style="134" customWidth="1"/>
    <col min="9" max="9" width="45.5703125" style="133" customWidth="1"/>
    <col min="10" max="10" width="50.85546875" style="134" customWidth="1"/>
    <col min="11" max="11" width="45.5703125" style="133" customWidth="1"/>
    <col min="12" max="12" width="50.28515625" style="134" customWidth="1"/>
    <col min="13" max="13" width="45.5703125" style="133" customWidth="1"/>
    <col min="14" max="256" width="12.42578125" style="133"/>
    <col min="257" max="257" width="186.7109375" style="133" customWidth="1"/>
    <col min="258" max="258" width="56.42578125" style="133" customWidth="1"/>
    <col min="259" max="263" width="45.5703125" style="133" customWidth="1"/>
    <col min="264" max="264" width="54.7109375" style="133" customWidth="1"/>
    <col min="265" max="269" width="45.5703125" style="133" customWidth="1"/>
    <col min="270" max="512" width="12.42578125" style="133"/>
    <col min="513" max="513" width="186.7109375" style="133" customWidth="1"/>
    <col min="514" max="514" width="56.42578125" style="133" customWidth="1"/>
    <col min="515" max="519" width="45.5703125" style="133" customWidth="1"/>
    <col min="520" max="520" width="54.7109375" style="133" customWidth="1"/>
    <col min="521" max="525" width="45.5703125" style="133" customWidth="1"/>
    <col min="526" max="768" width="12.42578125" style="133"/>
    <col min="769" max="769" width="186.7109375" style="133" customWidth="1"/>
    <col min="770" max="770" width="56.42578125" style="133" customWidth="1"/>
    <col min="771" max="775" width="45.5703125" style="133" customWidth="1"/>
    <col min="776" max="776" width="54.7109375" style="133" customWidth="1"/>
    <col min="777" max="781" width="45.5703125" style="133" customWidth="1"/>
    <col min="782" max="1024" width="12.42578125" style="133"/>
    <col min="1025" max="1025" width="186.7109375" style="133" customWidth="1"/>
    <col min="1026" max="1026" width="56.42578125" style="133" customWidth="1"/>
    <col min="1027" max="1031" width="45.5703125" style="133" customWidth="1"/>
    <col min="1032" max="1032" width="54.7109375" style="133" customWidth="1"/>
    <col min="1033" max="1037" width="45.5703125" style="133" customWidth="1"/>
    <col min="1038" max="1280" width="12.42578125" style="133"/>
    <col min="1281" max="1281" width="186.7109375" style="133" customWidth="1"/>
    <col min="1282" max="1282" width="56.42578125" style="133" customWidth="1"/>
    <col min="1283" max="1287" width="45.5703125" style="133" customWidth="1"/>
    <col min="1288" max="1288" width="54.7109375" style="133" customWidth="1"/>
    <col min="1289" max="1293" width="45.5703125" style="133" customWidth="1"/>
    <col min="1294" max="1536" width="12.42578125" style="133"/>
    <col min="1537" max="1537" width="186.7109375" style="133" customWidth="1"/>
    <col min="1538" max="1538" width="56.42578125" style="133" customWidth="1"/>
    <col min="1539" max="1543" width="45.5703125" style="133" customWidth="1"/>
    <col min="1544" max="1544" width="54.7109375" style="133" customWidth="1"/>
    <col min="1545" max="1549" width="45.5703125" style="133" customWidth="1"/>
    <col min="1550" max="1792" width="12.42578125" style="133"/>
    <col min="1793" max="1793" width="186.7109375" style="133" customWidth="1"/>
    <col min="1794" max="1794" width="56.42578125" style="133" customWidth="1"/>
    <col min="1795" max="1799" width="45.5703125" style="133" customWidth="1"/>
    <col min="1800" max="1800" width="54.7109375" style="133" customWidth="1"/>
    <col min="1801" max="1805" width="45.5703125" style="133" customWidth="1"/>
    <col min="1806" max="2048" width="12.42578125" style="133"/>
    <col min="2049" max="2049" width="186.7109375" style="133" customWidth="1"/>
    <col min="2050" max="2050" width="56.42578125" style="133" customWidth="1"/>
    <col min="2051" max="2055" width="45.5703125" style="133" customWidth="1"/>
    <col min="2056" max="2056" width="54.7109375" style="133" customWidth="1"/>
    <col min="2057" max="2061" width="45.5703125" style="133" customWidth="1"/>
    <col min="2062" max="2304" width="12.42578125" style="133"/>
    <col min="2305" max="2305" width="186.7109375" style="133" customWidth="1"/>
    <col min="2306" max="2306" width="56.42578125" style="133" customWidth="1"/>
    <col min="2307" max="2311" width="45.5703125" style="133" customWidth="1"/>
    <col min="2312" max="2312" width="54.7109375" style="133" customWidth="1"/>
    <col min="2313" max="2317" width="45.5703125" style="133" customWidth="1"/>
    <col min="2318" max="2560" width="12.42578125" style="133"/>
    <col min="2561" max="2561" width="186.7109375" style="133" customWidth="1"/>
    <col min="2562" max="2562" width="56.42578125" style="133" customWidth="1"/>
    <col min="2563" max="2567" width="45.5703125" style="133" customWidth="1"/>
    <col min="2568" max="2568" width="54.7109375" style="133" customWidth="1"/>
    <col min="2569" max="2573" width="45.5703125" style="133" customWidth="1"/>
    <col min="2574" max="2816" width="12.42578125" style="133"/>
    <col min="2817" max="2817" width="186.7109375" style="133" customWidth="1"/>
    <col min="2818" max="2818" width="56.42578125" style="133" customWidth="1"/>
    <col min="2819" max="2823" width="45.5703125" style="133" customWidth="1"/>
    <col min="2824" max="2824" width="54.7109375" style="133" customWidth="1"/>
    <col min="2825" max="2829" width="45.5703125" style="133" customWidth="1"/>
    <col min="2830" max="3072" width="12.42578125" style="133"/>
    <col min="3073" max="3073" width="186.7109375" style="133" customWidth="1"/>
    <col min="3074" max="3074" width="56.42578125" style="133" customWidth="1"/>
    <col min="3075" max="3079" width="45.5703125" style="133" customWidth="1"/>
    <col min="3080" max="3080" width="54.7109375" style="133" customWidth="1"/>
    <col min="3081" max="3085" width="45.5703125" style="133" customWidth="1"/>
    <col min="3086" max="3328" width="12.42578125" style="133"/>
    <col min="3329" max="3329" width="186.7109375" style="133" customWidth="1"/>
    <col min="3330" max="3330" width="56.42578125" style="133" customWidth="1"/>
    <col min="3331" max="3335" width="45.5703125" style="133" customWidth="1"/>
    <col min="3336" max="3336" width="54.7109375" style="133" customWidth="1"/>
    <col min="3337" max="3341" width="45.5703125" style="133" customWidth="1"/>
    <col min="3342" max="3584" width="12.42578125" style="133"/>
    <col min="3585" max="3585" width="186.7109375" style="133" customWidth="1"/>
    <col min="3586" max="3586" width="56.42578125" style="133" customWidth="1"/>
    <col min="3587" max="3591" width="45.5703125" style="133" customWidth="1"/>
    <col min="3592" max="3592" width="54.7109375" style="133" customWidth="1"/>
    <col min="3593" max="3597" width="45.5703125" style="133" customWidth="1"/>
    <col min="3598" max="3840" width="12.42578125" style="133"/>
    <col min="3841" max="3841" width="186.7109375" style="133" customWidth="1"/>
    <col min="3842" max="3842" width="56.42578125" style="133" customWidth="1"/>
    <col min="3843" max="3847" width="45.5703125" style="133" customWidth="1"/>
    <col min="3848" max="3848" width="54.7109375" style="133" customWidth="1"/>
    <col min="3849" max="3853" width="45.5703125" style="133" customWidth="1"/>
    <col min="3854" max="4096" width="12.42578125" style="133"/>
    <col min="4097" max="4097" width="186.7109375" style="133" customWidth="1"/>
    <col min="4098" max="4098" width="56.42578125" style="133" customWidth="1"/>
    <col min="4099" max="4103" width="45.5703125" style="133" customWidth="1"/>
    <col min="4104" max="4104" width="54.7109375" style="133" customWidth="1"/>
    <col min="4105" max="4109" width="45.5703125" style="133" customWidth="1"/>
    <col min="4110" max="4352" width="12.42578125" style="133"/>
    <col min="4353" max="4353" width="186.7109375" style="133" customWidth="1"/>
    <col min="4354" max="4354" width="56.42578125" style="133" customWidth="1"/>
    <col min="4355" max="4359" width="45.5703125" style="133" customWidth="1"/>
    <col min="4360" max="4360" width="54.7109375" style="133" customWidth="1"/>
    <col min="4361" max="4365" width="45.5703125" style="133" customWidth="1"/>
    <col min="4366" max="4608" width="12.42578125" style="133"/>
    <col min="4609" max="4609" width="186.7109375" style="133" customWidth="1"/>
    <col min="4610" max="4610" width="56.42578125" style="133" customWidth="1"/>
    <col min="4611" max="4615" width="45.5703125" style="133" customWidth="1"/>
    <col min="4616" max="4616" width="54.7109375" style="133" customWidth="1"/>
    <col min="4617" max="4621" width="45.5703125" style="133" customWidth="1"/>
    <col min="4622" max="4864" width="12.42578125" style="133"/>
    <col min="4865" max="4865" width="186.7109375" style="133" customWidth="1"/>
    <col min="4866" max="4866" width="56.42578125" style="133" customWidth="1"/>
    <col min="4867" max="4871" width="45.5703125" style="133" customWidth="1"/>
    <col min="4872" max="4872" width="54.7109375" style="133" customWidth="1"/>
    <col min="4873" max="4877" width="45.5703125" style="133" customWidth="1"/>
    <col min="4878" max="5120" width="12.42578125" style="133"/>
    <col min="5121" max="5121" width="186.7109375" style="133" customWidth="1"/>
    <col min="5122" max="5122" width="56.42578125" style="133" customWidth="1"/>
    <col min="5123" max="5127" width="45.5703125" style="133" customWidth="1"/>
    <col min="5128" max="5128" width="54.7109375" style="133" customWidth="1"/>
    <col min="5129" max="5133" width="45.5703125" style="133" customWidth="1"/>
    <col min="5134" max="5376" width="12.42578125" style="133"/>
    <col min="5377" max="5377" width="186.7109375" style="133" customWidth="1"/>
    <col min="5378" max="5378" width="56.42578125" style="133" customWidth="1"/>
    <col min="5379" max="5383" width="45.5703125" style="133" customWidth="1"/>
    <col min="5384" max="5384" width="54.7109375" style="133" customWidth="1"/>
    <col min="5385" max="5389" width="45.5703125" style="133" customWidth="1"/>
    <col min="5390" max="5632" width="12.42578125" style="133"/>
    <col min="5633" max="5633" width="186.7109375" style="133" customWidth="1"/>
    <col min="5634" max="5634" width="56.42578125" style="133" customWidth="1"/>
    <col min="5635" max="5639" width="45.5703125" style="133" customWidth="1"/>
    <col min="5640" max="5640" width="54.7109375" style="133" customWidth="1"/>
    <col min="5641" max="5645" width="45.5703125" style="133" customWidth="1"/>
    <col min="5646" max="5888" width="12.42578125" style="133"/>
    <col min="5889" max="5889" width="186.7109375" style="133" customWidth="1"/>
    <col min="5890" max="5890" width="56.42578125" style="133" customWidth="1"/>
    <col min="5891" max="5895" width="45.5703125" style="133" customWidth="1"/>
    <col min="5896" max="5896" width="54.7109375" style="133" customWidth="1"/>
    <col min="5897" max="5901" width="45.5703125" style="133" customWidth="1"/>
    <col min="5902" max="6144" width="12.42578125" style="133"/>
    <col min="6145" max="6145" width="186.7109375" style="133" customWidth="1"/>
    <col min="6146" max="6146" width="56.42578125" style="133" customWidth="1"/>
    <col min="6147" max="6151" width="45.5703125" style="133" customWidth="1"/>
    <col min="6152" max="6152" width="54.7109375" style="133" customWidth="1"/>
    <col min="6153" max="6157" width="45.5703125" style="133" customWidth="1"/>
    <col min="6158" max="6400" width="12.42578125" style="133"/>
    <col min="6401" max="6401" width="186.7109375" style="133" customWidth="1"/>
    <col min="6402" max="6402" width="56.42578125" style="133" customWidth="1"/>
    <col min="6403" max="6407" width="45.5703125" style="133" customWidth="1"/>
    <col min="6408" max="6408" width="54.7109375" style="133" customWidth="1"/>
    <col min="6409" max="6413" width="45.5703125" style="133" customWidth="1"/>
    <col min="6414" max="6656" width="12.42578125" style="133"/>
    <col min="6657" max="6657" width="186.7109375" style="133" customWidth="1"/>
    <col min="6658" max="6658" width="56.42578125" style="133" customWidth="1"/>
    <col min="6659" max="6663" width="45.5703125" style="133" customWidth="1"/>
    <col min="6664" max="6664" width="54.7109375" style="133" customWidth="1"/>
    <col min="6665" max="6669" width="45.5703125" style="133" customWidth="1"/>
    <col min="6670" max="6912" width="12.42578125" style="133"/>
    <col min="6913" max="6913" width="186.7109375" style="133" customWidth="1"/>
    <col min="6914" max="6914" width="56.42578125" style="133" customWidth="1"/>
    <col min="6915" max="6919" width="45.5703125" style="133" customWidth="1"/>
    <col min="6920" max="6920" width="54.7109375" style="133" customWidth="1"/>
    <col min="6921" max="6925" width="45.5703125" style="133" customWidth="1"/>
    <col min="6926" max="7168" width="12.42578125" style="133"/>
    <col min="7169" max="7169" width="186.7109375" style="133" customWidth="1"/>
    <col min="7170" max="7170" width="56.42578125" style="133" customWidth="1"/>
    <col min="7171" max="7175" width="45.5703125" style="133" customWidth="1"/>
    <col min="7176" max="7176" width="54.7109375" style="133" customWidth="1"/>
    <col min="7177" max="7181" width="45.5703125" style="133" customWidth="1"/>
    <col min="7182" max="7424" width="12.42578125" style="133"/>
    <col min="7425" max="7425" width="186.7109375" style="133" customWidth="1"/>
    <col min="7426" max="7426" width="56.42578125" style="133" customWidth="1"/>
    <col min="7427" max="7431" width="45.5703125" style="133" customWidth="1"/>
    <col min="7432" max="7432" width="54.7109375" style="133" customWidth="1"/>
    <col min="7433" max="7437" width="45.5703125" style="133" customWidth="1"/>
    <col min="7438" max="7680" width="12.42578125" style="133"/>
    <col min="7681" max="7681" width="186.7109375" style="133" customWidth="1"/>
    <col min="7682" max="7682" width="56.42578125" style="133" customWidth="1"/>
    <col min="7683" max="7687" width="45.5703125" style="133" customWidth="1"/>
    <col min="7688" max="7688" width="54.7109375" style="133" customWidth="1"/>
    <col min="7689" max="7693" width="45.5703125" style="133" customWidth="1"/>
    <col min="7694" max="7936" width="12.42578125" style="133"/>
    <col min="7937" max="7937" width="186.7109375" style="133" customWidth="1"/>
    <col min="7938" max="7938" width="56.42578125" style="133" customWidth="1"/>
    <col min="7939" max="7943" width="45.5703125" style="133" customWidth="1"/>
    <col min="7944" max="7944" width="54.7109375" style="133" customWidth="1"/>
    <col min="7945" max="7949" width="45.5703125" style="133" customWidth="1"/>
    <col min="7950" max="8192" width="12.42578125" style="133"/>
    <col min="8193" max="8193" width="186.7109375" style="133" customWidth="1"/>
    <col min="8194" max="8194" width="56.42578125" style="133" customWidth="1"/>
    <col min="8195" max="8199" width="45.5703125" style="133" customWidth="1"/>
    <col min="8200" max="8200" width="54.7109375" style="133" customWidth="1"/>
    <col min="8201" max="8205" width="45.5703125" style="133" customWidth="1"/>
    <col min="8206" max="8448" width="12.42578125" style="133"/>
    <col min="8449" max="8449" width="186.7109375" style="133" customWidth="1"/>
    <col min="8450" max="8450" width="56.42578125" style="133" customWidth="1"/>
    <col min="8451" max="8455" width="45.5703125" style="133" customWidth="1"/>
    <col min="8456" max="8456" width="54.7109375" style="133" customWidth="1"/>
    <col min="8457" max="8461" width="45.5703125" style="133" customWidth="1"/>
    <col min="8462" max="8704" width="12.42578125" style="133"/>
    <col min="8705" max="8705" width="186.7109375" style="133" customWidth="1"/>
    <col min="8706" max="8706" width="56.42578125" style="133" customWidth="1"/>
    <col min="8707" max="8711" width="45.5703125" style="133" customWidth="1"/>
    <col min="8712" max="8712" width="54.7109375" style="133" customWidth="1"/>
    <col min="8713" max="8717" width="45.5703125" style="133" customWidth="1"/>
    <col min="8718" max="8960" width="12.42578125" style="133"/>
    <col min="8961" max="8961" width="186.7109375" style="133" customWidth="1"/>
    <col min="8962" max="8962" width="56.42578125" style="133" customWidth="1"/>
    <col min="8963" max="8967" width="45.5703125" style="133" customWidth="1"/>
    <col min="8968" max="8968" width="54.7109375" style="133" customWidth="1"/>
    <col min="8969" max="8973" width="45.5703125" style="133" customWidth="1"/>
    <col min="8974" max="9216" width="12.42578125" style="133"/>
    <col min="9217" max="9217" width="186.7109375" style="133" customWidth="1"/>
    <col min="9218" max="9218" width="56.42578125" style="133" customWidth="1"/>
    <col min="9219" max="9223" width="45.5703125" style="133" customWidth="1"/>
    <col min="9224" max="9224" width="54.7109375" style="133" customWidth="1"/>
    <col min="9225" max="9229" width="45.5703125" style="133" customWidth="1"/>
    <col min="9230" max="9472" width="12.42578125" style="133"/>
    <col min="9473" max="9473" width="186.7109375" style="133" customWidth="1"/>
    <col min="9474" max="9474" width="56.42578125" style="133" customWidth="1"/>
    <col min="9475" max="9479" width="45.5703125" style="133" customWidth="1"/>
    <col min="9480" max="9480" width="54.7109375" style="133" customWidth="1"/>
    <col min="9481" max="9485" width="45.5703125" style="133" customWidth="1"/>
    <col min="9486" max="9728" width="12.42578125" style="133"/>
    <col min="9729" max="9729" width="186.7109375" style="133" customWidth="1"/>
    <col min="9730" max="9730" width="56.42578125" style="133" customWidth="1"/>
    <col min="9731" max="9735" width="45.5703125" style="133" customWidth="1"/>
    <col min="9736" max="9736" width="54.7109375" style="133" customWidth="1"/>
    <col min="9737" max="9741" width="45.5703125" style="133" customWidth="1"/>
    <col min="9742" max="9984" width="12.42578125" style="133"/>
    <col min="9985" max="9985" width="186.7109375" style="133" customWidth="1"/>
    <col min="9986" max="9986" width="56.42578125" style="133" customWidth="1"/>
    <col min="9987" max="9991" width="45.5703125" style="133" customWidth="1"/>
    <col min="9992" max="9992" width="54.7109375" style="133" customWidth="1"/>
    <col min="9993" max="9997" width="45.5703125" style="133" customWidth="1"/>
    <col min="9998" max="10240" width="12.42578125" style="133"/>
    <col min="10241" max="10241" width="186.7109375" style="133" customWidth="1"/>
    <col min="10242" max="10242" width="56.42578125" style="133" customWidth="1"/>
    <col min="10243" max="10247" width="45.5703125" style="133" customWidth="1"/>
    <col min="10248" max="10248" width="54.7109375" style="133" customWidth="1"/>
    <col min="10249" max="10253" width="45.5703125" style="133" customWidth="1"/>
    <col min="10254" max="10496" width="12.42578125" style="133"/>
    <col min="10497" max="10497" width="186.7109375" style="133" customWidth="1"/>
    <col min="10498" max="10498" width="56.42578125" style="133" customWidth="1"/>
    <col min="10499" max="10503" width="45.5703125" style="133" customWidth="1"/>
    <col min="10504" max="10504" width="54.7109375" style="133" customWidth="1"/>
    <col min="10505" max="10509" width="45.5703125" style="133" customWidth="1"/>
    <col min="10510" max="10752" width="12.42578125" style="133"/>
    <col min="10753" max="10753" width="186.7109375" style="133" customWidth="1"/>
    <col min="10754" max="10754" width="56.42578125" style="133" customWidth="1"/>
    <col min="10755" max="10759" width="45.5703125" style="133" customWidth="1"/>
    <col min="10760" max="10760" width="54.7109375" style="133" customWidth="1"/>
    <col min="10761" max="10765" width="45.5703125" style="133" customWidth="1"/>
    <col min="10766" max="11008" width="12.42578125" style="133"/>
    <col min="11009" max="11009" width="186.7109375" style="133" customWidth="1"/>
    <col min="11010" max="11010" width="56.42578125" style="133" customWidth="1"/>
    <col min="11011" max="11015" width="45.5703125" style="133" customWidth="1"/>
    <col min="11016" max="11016" width="54.7109375" style="133" customWidth="1"/>
    <col min="11017" max="11021" width="45.5703125" style="133" customWidth="1"/>
    <col min="11022" max="11264" width="12.42578125" style="133"/>
    <col min="11265" max="11265" width="186.7109375" style="133" customWidth="1"/>
    <col min="11266" max="11266" width="56.42578125" style="133" customWidth="1"/>
    <col min="11267" max="11271" width="45.5703125" style="133" customWidth="1"/>
    <col min="11272" max="11272" width="54.7109375" style="133" customWidth="1"/>
    <col min="11273" max="11277" width="45.5703125" style="133" customWidth="1"/>
    <col min="11278" max="11520" width="12.42578125" style="133"/>
    <col min="11521" max="11521" width="186.7109375" style="133" customWidth="1"/>
    <col min="11522" max="11522" width="56.42578125" style="133" customWidth="1"/>
    <col min="11523" max="11527" width="45.5703125" style="133" customWidth="1"/>
    <col min="11528" max="11528" width="54.7109375" style="133" customWidth="1"/>
    <col min="11529" max="11533" width="45.5703125" style="133" customWidth="1"/>
    <col min="11534" max="11776" width="12.42578125" style="133"/>
    <col min="11777" max="11777" width="186.7109375" style="133" customWidth="1"/>
    <col min="11778" max="11778" width="56.42578125" style="133" customWidth="1"/>
    <col min="11779" max="11783" width="45.5703125" style="133" customWidth="1"/>
    <col min="11784" max="11784" width="54.7109375" style="133" customWidth="1"/>
    <col min="11785" max="11789" width="45.5703125" style="133" customWidth="1"/>
    <col min="11790" max="12032" width="12.42578125" style="133"/>
    <col min="12033" max="12033" width="186.7109375" style="133" customWidth="1"/>
    <col min="12034" max="12034" width="56.42578125" style="133" customWidth="1"/>
    <col min="12035" max="12039" width="45.5703125" style="133" customWidth="1"/>
    <col min="12040" max="12040" width="54.7109375" style="133" customWidth="1"/>
    <col min="12041" max="12045" width="45.5703125" style="133" customWidth="1"/>
    <col min="12046" max="12288" width="12.42578125" style="133"/>
    <col min="12289" max="12289" width="186.7109375" style="133" customWidth="1"/>
    <col min="12290" max="12290" width="56.42578125" style="133" customWidth="1"/>
    <col min="12291" max="12295" width="45.5703125" style="133" customWidth="1"/>
    <col min="12296" max="12296" width="54.7109375" style="133" customWidth="1"/>
    <col min="12297" max="12301" width="45.5703125" style="133" customWidth="1"/>
    <col min="12302" max="12544" width="12.42578125" style="133"/>
    <col min="12545" max="12545" width="186.7109375" style="133" customWidth="1"/>
    <col min="12546" max="12546" width="56.42578125" style="133" customWidth="1"/>
    <col min="12547" max="12551" width="45.5703125" style="133" customWidth="1"/>
    <col min="12552" max="12552" width="54.7109375" style="133" customWidth="1"/>
    <col min="12553" max="12557" width="45.5703125" style="133" customWidth="1"/>
    <col min="12558" max="12800" width="12.42578125" style="133"/>
    <col min="12801" max="12801" width="186.7109375" style="133" customWidth="1"/>
    <col min="12802" max="12802" width="56.42578125" style="133" customWidth="1"/>
    <col min="12803" max="12807" width="45.5703125" style="133" customWidth="1"/>
    <col min="12808" max="12808" width="54.7109375" style="133" customWidth="1"/>
    <col min="12809" max="12813" width="45.5703125" style="133" customWidth="1"/>
    <col min="12814" max="13056" width="12.42578125" style="133"/>
    <col min="13057" max="13057" width="186.7109375" style="133" customWidth="1"/>
    <col min="13058" max="13058" width="56.42578125" style="133" customWidth="1"/>
    <col min="13059" max="13063" width="45.5703125" style="133" customWidth="1"/>
    <col min="13064" max="13064" width="54.7109375" style="133" customWidth="1"/>
    <col min="13065" max="13069" width="45.5703125" style="133" customWidth="1"/>
    <col min="13070" max="13312" width="12.42578125" style="133"/>
    <col min="13313" max="13313" width="186.7109375" style="133" customWidth="1"/>
    <col min="13314" max="13314" width="56.42578125" style="133" customWidth="1"/>
    <col min="13315" max="13319" width="45.5703125" style="133" customWidth="1"/>
    <col min="13320" max="13320" width="54.7109375" style="133" customWidth="1"/>
    <col min="13321" max="13325" width="45.5703125" style="133" customWidth="1"/>
    <col min="13326" max="13568" width="12.42578125" style="133"/>
    <col min="13569" max="13569" width="186.7109375" style="133" customWidth="1"/>
    <col min="13570" max="13570" width="56.42578125" style="133" customWidth="1"/>
    <col min="13571" max="13575" width="45.5703125" style="133" customWidth="1"/>
    <col min="13576" max="13576" width="54.7109375" style="133" customWidth="1"/>
    <col min="13577" max="13581" width="45.5703125" style="133" customWidth="1"/>
    <col min="13582" max="13824" width="12.42578125" style="133"/>
    <col min="13825" max="13825" width="186.7109375" style="133" customWidth="1"/>
    <col min="13826" max="13826" width="56.42578125" style="133" customWidth="1"/>
    <col min="13827" max="13831" width="45.5703125" style="133" customWidth="1"/>
    <col min="13832" max="13832" width="54.7109375" style="133" customWidth="1"/>
    <col min="13833" max="13837" width="45.5703125" style="133" customWidth="1"/>
    <col min="13838" max="14080" width="12.42578125" style="133"/>
    <col min="14081" max="14081" width="186.7109375" style="133" customWidth="1"/>
    <col min="14082" max="14082" width="56.42578125" style="133" customWidth="1"/>
    <col min="14083" max="14087" width="45.5703125" style="133" customWidth="1"/>
    <col min="14088" max="14088" width="54.7109375" style="133" customWidth="1"/>
    <col min="14089" max="14093" width="45.5703125" style="133" customWidth="1"/>
    <col min="14094" max="14336" width="12.42578125" style="133"/>
    <col min="14337" max="14337" width="186.7109375" style="133" customWidth="1"/>
    <col min="14338" max="14338" width="56.42578125" style="133" customWidth="1"/>
    <col min="14339" max="14343" width="45.5703125" style="133" customWidth="1"/>
    <col min="14344" max="14344" width="54.7109375" style="133" customWidth="1"/>
    <col min="14345" max="14349" width="45.5703125" style="133" customWidth="1"/>
    <col min="14350" max="14592" width="12.42578125" style="133"/>
    <col min="14593" max="14593" width="186.7109375" style="133" customWidth="1"/>
    <col min="14594" max="14594" width="56.42578125" style="133" customWidth="1"/>
    <col min="14595" max="14599" width="45.5703125" style="133" customWidth="1"/>
    <col min="14600" max="14600" width="54.7109375" style="133" customWidth="1"/>
    <col min="14601" max="14605" width="45.5703125" style="133" customWidth="1"/>
    <col min="14606" max="14848" width="12.42578125" style="133"/>
    <col min="14849" max="14849" width="186.7109375" style="133" customWidth="1"/>
    <col min="14850" max="14850" width="56.42578125" style="133" customWidth="1"/>
    <col min="14851" max="14855" width="45.5703125" style="133" customWidth="1"/>
    <col min="14856" max="14856" width="54.7109375" style="133" customWidth="1"/>
    <col min="14857" max="14861" width="45.5703125" style="133" customWidth="1"/>
    <col min="14862" max="15104" width="12.42578125" style="133"/>
    <col min="15105" max="15105" width="186.7109375" style="133" customWidth="1"/>
    <col min="15106" max="15106" width="56.42578125" style="133" customWidth="1"/>
    <col min="15107" max="15111" width="45.5703125" style="133" customWidth="1"/>
    <col min="15112" max="15112" width="54.7109375" style="133" customWidth="1"/>
    <col min="15113" max="15117" width="45.5703125" style="133" customWidth="1"/>
    <col min="15118" max="15360" width="12.42578125" style="133"/>
    <col min="15361" max="15361" width="186.7109375" style="133" customWidth="1"/>
    <col min="15362" max="15362" width="56.42578125" style="133" customWidth="1"/>
    <col min="15363" max="15367" width="45.5703125" style="133" customWidth="1"/>
    <col min="15368" max="15368" width="54.7109375" style="133" customWidth="1"/>
    <col min="15369" max="15373" width="45.5703125" style="133" customWidth="1"/>
    <col min="15374" max="15616" width="12.42578125" style="133"/>
    <col min="15617" max="15617" width="186.7109375" style="133" customWidth="1"/>
    <col min="15618" max="15618" width="56.42578125" style="133" customWidth="1"/>
    <col min="15619" max="15623" width="45.5703125" style="133" customWidth="1"/>
    <col min="15624" max="15624" width="54.7109375" style="133" customWidth="1"/>
    <col min="15625" max="15629" width="45.5703125" style="133" customWidth="1"/>
    <col min="15630" max="15872" width="12.42578125" style="133"/>
    <col min="15873" max="15873" width="186.7109375" style="133" customWidth="1"/>
    <col min="15874" max="15874" width="56.42578125" style="133" customWidth="1"/>
    <col min="15875" max="15879" width="45.5703125" style="133" customWidth="1"/>
    <col min="15880" max="15880" width="54.7109375" style="133" customWidth="1"/>
    <col min="15881" max="15885" width="45.5703125" style="133" customWidth="1"/>
    <col min="15886" max="16128" width="12.42578125" style="133"/>
    <col min="16129" max="16129" width="186.7109375" style="133" customWidth="1"/>
    <col min="16130" max="16130" width="56.42578125" style="133" customWidth="1"/>
    <col min="16131" max="16135" width="45.5703125" style="133" customWidth="1"/>
    <col min="16136" max="16136" width="54.7109375" style="133" customWidth="1"/>
    <col min="16137" max="16141" width="45.5703125" style="133" customWidth="1"/>
    <col min="16142" max="16384" width="12.42578125" style="133"/>
  </cols>
  <sheetData>
    <row r="1" spans="1:17" s="11" customFormat="1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144</v>
      </c>
      <c r="L1" s="9"/>
      <c r="M1" s="8"/>
      <c r="N1" s="10"/>
      <c r="O1" s="10"/>
      <c r="P1" s="10"/>
      <c r="Q1" s="10"/>
    </row>
    <row r="2" spans="1:17" s="11" customFormat="1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s="11" customFormat="1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s="11" customFormat="1" ht="45" thickTop="1">
      <c r="A4" s="17"/>
      <c r="B4" s="18"/>
      <c r="C4" s="19"/>
      <c r="D4" s="18"/>
      <c r="E4" s="19"/>
      <c r="F4" s="18"/>
      <c r="G4" s="20"/>
      <c r="H4" s="18" t="s">
        <v>4</v>
      </c>
      <c r="I4" s="19"/>
      <c r="J4" s="18"/>
      <c r="K4" s="19"/>
      <c r="L4" s="18"/>
      <c r="M4" s="20"/>
    </row>
    <row r="5" spans="1:17" s="11" customFormat="1" ht="44.25">
      <c r="A5" s="21"/>
      <c r="B5" s="5"/>
      <c r="C5" s="22"/>
      <c r="D5" s="5"/>
      <c r="E5" s="22"/>
      <c r="F5" s="5"/>
      <c r="G5" s="23"/>
      <c r="H5" s="5"/>
      <c r="I5" s="22"/>
      <c r="J5" s="5"/>
      <c r="K5" s="22"/>
      <c r="L5" s="5"/>
      <c r="M5" s="23"/>
    </row>
    <row r="6" spans="1:17" s="11" customFormat="1" ht="45">
      <c r="A6" s="24"/>
      <c r="B6" s="25" t="s">
        <v>148</v>
      </c>
      <c r="C6" s="26"/>
      <c r="D6" s="27"/>
      <c r="E6" s="26"/>
      <c r="F6" s="27"/>
      <c r="G6" s="28"/>
      <c r="H6" s="25" t="s">
        <v>5</v>
      </c>
      <c r="I6" s="26"/>
      <c r="J6" s="27"/>
      <c r="K6" s="26"/>
      <c r="L6" s="27"/>
      <c r="M6" s="29" t="s">
        <v>4</v>
      </c>
    </row>
    <row r="7" spans="1:17" s="11" customFormat="1" ht="44.25">
      <c r="A7" s="21" t="s">
        <v>4</v>
      </c>
      <c r="B7" s="5" t="s">
        <v>4</v>
      </c>
      <c r="C7" s="22"/>
      <c r="D7" s="5" t="s">
        <v>4</v>
      </c>
      <c r="E7" s="22"/>
      <c r="F7" s="5" t="s">
        <v>4</v>
      </c>
      <c r="G7" s="23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 s="11" customFormat="1" ht="44.25">
      <c r="A8" s="21" t="s">
        <v>4</v>
      </c>
      <c r="B8" s="5" t="s">
        <v>4</v>
      </c>
      <c r="C8" s="22"/>
      <c r="D8" s="5" t="s">
        <v>4</v>
      </c>
      <c r="E8" s="22"/>
      <c r="F8" s="5" t="s">
        <v>4</v>
      </c>
      <c r="G8" s="23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s="11" customFormat="1" ht="45">
      <c r="A9" s="30" t="s">
        <v>4</v>
      </c>
      <c r="B9" s="570" t="s">
        <v>4</v>
      </c>
      <c r="C9" s="571" t="s">
        <v>6</v>
      </c>
      <c r="D9" s="572" t="s">
        <v>4</v>
      </c>
      <c r="E9" s="571" t="s">
        <v>6</v>
      </c>
      <c r="F9" s="572" t="s">
        <v>4</v>
      </c>
      <c r="G9" s="573" t="s">
        <v>6</v>
      </c>
      <c r="H9" s="570" t="s">
        <v>4</v>
      </c>
      <c r="I9" s="571" t="s">
        <v>6</v>
      </c>
      <c r="J9" s="572" t="s">
        <v>4</v>
      </c>
      <c r="K9" s="571" t="s">
        <v>6</v>
      </c>
      <c r="L9" s="572" t="s">
        <v>4</v>
      </c>
      <c r="M9" s="573" t="s">
        <v>6</v>
      </c>
      <c r="N9" s="35"/>
    </row>
    <row r="10" spans="1:17" s="11" customFormat="1" ht="45">
      <c r="A10" s="36" t="s">
        <v>7</v>
      </c>
      <c r="B10" s="37" t="s">
        <v>8</v>
      </c>
      <c r="C10" s="38" t="s">
        <v>9</v>
      </c>
      <c r="D10" s="39" t="s">
        <v>10</v>
      </c>
      <c r="E10" s="38" t="s">
        <v>9</v>
      </c>
      <c r="F10" s="39" t="s">
        <v>9</v>
      </c>
      <c r="G10" s="40" t="s">
        <v>9</v>
      </c>
      <c r="H10" s="37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35"/>
    </row>
    <row r="11" spans="1:17" s="11" customFormat="1" ht="44.25">
      <c r="A11" s="574" t="s">
        <v>11</v>
      </c>
      <c r="B11" s="575" t="s">
        <v>4</v>
      </c>
      <c r="C11" s="576"/>
      <c r="D11" s="577" t="s">
        <v>4</v>
      </c>
      <c r="E11" s="576"/>
      <c r="F11" s="577" t="s">
        <v>4</v>
      </c>
      <c r="G11" s="578"/>
      <c r="H11" s="575" t="s">
        <v>4</v>
      </c>
      <c r="I11" s="576"/>
      <c r="J11" s="577" t="s">
        <v>4</v>
      </c>
      <c r="K11" s="576"/>
      <c r="L11" s="577" t="s">
        <v>4</v>
      </c>
      <c r="M11" s="578" t="s">
        <v>11</v>
      </c>
      <c r="N11" s="35"/>
    </row>
    <row r="12" spans="1:17" s="11" customFormat="1" ht="45">
      <c r="A12" s="24" t="s">
        <v>12</v>
      </c>
      <c r="B12" s="46" t="s">
        <v>4</v>
      </c>
      <c r="C12" s="47" t="s">
        <v>4</v>
      </c>
      <c r="D12" s="48"/>
      <c r="E12" s="49"/>
      <c r="F12" s="48"/>
      <c r="G12" s="50"/>
      <c r="H12" s="46"/>
      <c r="I12" s="49"/>
      <c r="J12" s="48"/>
      <c r="K12" s="49"/>
      <c r="L12" s="48"/>
      <c r="M12" s="50"/>
      <c r="N12" s="35"/>
    </row>
    <row r="13" spans="1:17" s="10" customFormat="1" ht="44.25">
      <c r="A13" s="51" t="s">
        <v>13</v>
      </c>
      <c r="B13" s="9">
        <f>'UL System'!B13-ULBOS!B13+LSUBOS!B13+LSUBR!B13+LSUS!B13+LSUA!B13+UNO!B13+SUBR!B13+SUNO!B13</f>
        <v>565778806.05999994</v>
      </c>
      <c r="C13" s="52">
        <f t="shared" ref="C13:C74" si="0">IF(ISBLANK(B13),"  ",IF(F13&gt;0,B13/F13,IF(B13&gt;0,1,0)))</f>
        <v>0.99947535647502261</v>
      </c>
      <c r="D13" s="53">
        <f>'UL System'!D13-ULBOS!D13+LSUBOS!D13+LSUBR!D13+LSUS!D13+LSUA!D13+UNO!D13+SUBR!D13+SUNO!D13</f>
        <v>296988</v>
      </c>
      <c r="E13" s="54">
        <f>IF(ISBLANK(D13),"  ",IF(F13&gt;0,D13/F13,IF(D13&gt;0,1,0)))</f>
        <v>5.2464352497736625E-4</v>
      </c>
      <c r="F13" s="55">
        <f>D13+B13</f>
        <v>566075794.05999994</v>
      </c>
      <c r="G13" s="56">
        <f>IF(ISBLANK(F13),"  ",IF(F74&gt;0,F13/F74,IF(F13&gt;0,1,0)))</f>
        <v>0.21778508643754108</v>
      </c>
      <c r="H13" s="9">
        <f>'UL System'!H13-ULBOS!H13+LSUBOS!H13+LSUBR!H13+LSUS!H13+LSUA!H13+UNO!H13+SUBR!H13+SUNO!H13</f>
        <v>551886654</v>
      </c>
      <c r="I13" s="52">
        <f t="shared" ref="I13:I33" si="1">IF(ISBLANK(H13),"  ",IF(L13&gt;0,H13/L13,IF(H13&gt;0,1,0)))</f>
        <v>0.99369808407387472</v>
      </c>
      <c r="J13" s="53">
        <f>'UL System'!J13-ULBOS!J13+LSUBOS!J13+LSUBR!J13+LSUS!J13+LSUA!J13+UNO!J13+SUBR!J13+SUNO!J13</f>
        <v>3500000</v>
      </c>
      <c r="K13" s="54">
        <f>IF(ISBLANK(J13),"  ",IF(L13&gt;0,J13/L13,IF(J13&gt;0,1,0)))</f>
        <v>6.3019159261252251E-3</v>
      </c>
      <c r="L13" s="55">
        <f>J13+H13</f>
        <v>555386654</v>
      </c>
      <c r="M13" s="56">
        <f>IF(ISBLANK(L13),"  ",IF(L74&gt;0,L13/L74,IF(L13&gt;0,1,0)))</f>
        <v>0.21990758689786283</v>
      </c>
      <c r="N13" s="57"/>
    </row>
    <row r="14" spans="1:17" s="11" customFormat="1" ht="44.25">
      <c r="A14" s="21" t="s">
        <v>14</v>
      </c>
      <c r="B14" s="9">
        <f>'UL System'!B14-ULBOS!B14+LSUBOS!B14+LSUBR!B14+LSUS!B14+LSUA!B14+UNO!B14+SUBR!B14+SUNO!B14</f>
        <v>0</v>
      </c>
      <c r="C14" s="563">
        <f t="shared" si="0"/>
        <v>0</v>
      </c>
      <c r="D14" s="53">
        <f>'UL System'!D14-ULBOS!D14+LSUBOS!D14+LSUBR!D14+LSUS!D14+LSUA!D14+UNO!D14+SUBR!D14+SUNO!D14</f>
        <v>0</v>
      </c>
      <c r="E14" s="579">
        <f>IF(ISBLANK(D14),"  ",IF(F14&gt;0,D14/F14,IF(D14&gt;0,1,0)))</f>
        <v>0</v>
      </c>
      <c r="F14" s="580">
        <f>D14+B14</f>
        <v>0</v>
      </c>
      <c r="G14" s="581">
        <f>IF(ISBLANK(F14),"  ",IF(F74&gt;0,F14/F74,IF(F14&gt;0,1,0)))</f>
        <v>0</v>
      </c>
      <c r="H14" s="9">
        <f>'UL System'!H14-ULBOS!H14+LSUBOS!H14+LSUBR!H14+LSUS!H14+LSUA!H14+UNO!H14+SUBR!H14+SUNO!H14</f>
        <v>0</v>
      </c>
      <c r="I14" s="563">
        <f t="shared" si="1"/>
        <v>0</v>
      </c>
      <c r="J14" s="53">
        <f>'UL System'!J14-ULBOS!J14+LSUBOS!J14+LSUBR!J14+LSUS!J14+LSUA!J14+UNO!J14+SUBR!J14+SUNO!J14</f>
        <v>0</v>
      </c>
      <c r="K14" s="579">
        <f>IF(ISBLANK(J14),"  ",IF(L14&gt;0,J14/L14,IF(J14&gt;0,1,0)))</f>
        <v>0</v>
      </c>
      <c r="L14" s="580">
        <f>J14+H14</f>
        <v>0</v>
      </c>
      <c r="M14" s="581">
        <f>IF(ISBLANK(L14),"  ",IF(L74&gt;0,L14/L74,IF(L14&gt;0,1,0)))</f>
        <v>0</v>
      </c>
      <c r="N14" s="35"/>
    </row>
    <row r="15" spans="1:17" s="11" customFormat="1" ht="44.25">
      <c r="A15" s="574" t="s">
        <v>15</v>
      </c>
      <c r="B15" s="582">
        <f>SUM(B16:B33)</f>
        <v>34825336.770000003</v>
      </c>
      <c r="C15" s="632">
        <f t="shared" si="0"/>
        <v>0.98724321179599051</v>
      </c>
      <c r="D15" s="587">
        <f>SUM(D16:D33)</f>
        <v>450000</v>
      </c>
      <c r="E15" s="584">
        <f>IF(ISBLANK(D15),"  ",IF(F15&gt;0,D15/F15,IF(D15&gt;0,1,0)))</f>
        <v>1.275678820400954E-2</v>
      </c>
      <c r="F15" s="48">
        <f>D15+B15</f>
        <v>35275336.770000003</v>
      </c>
      <c r="G15" s="585">
        <f>IF(ISBLANK(F15),"  ",IF(F74&gt;0,F15/F74,IF(F15&gt;0,1,0)))</f>
        <v>1.3571402183562611E-2</v>
      </c>
      <c r="H15" s="582">
        <f>SUM(H16:H33)</f>
        <v>32382130</v>
      </c>
      <c r="I15" s="632">
        <f t="shared" si="1"/>
        <v>0.98629391391907861</v>
      </c>
      <c r="J15" s="587">
        <f>SUM(J16:J33)</f>
        <v>450000</v>
      </c>
      <c r="K15" s="584">
        <f>IF(ISBLANK(J15),"  ",IF(L15&gt;0,J15/L15,IF(J15&gt;0,1,0)))</f>
        <v>1.3706086080921342E-2</v>
      </c>
      <c r="L15" s="48">
        <f>J15+H15</f>
        <v>32832130</v>
      </c>
      <c r="M15" s="585">
        <f>IF(ISBLANK(L15),"  ",IF(L74&gt;0,L15/L74,IF(L15&gt;0,1,0)))</f>
        <v>1.3000014366598246E-2</v>
      </c>
      <c r="N15" s="35"/>
    </row>
    <row r="16" spans="1:17" s="11" customFormat="1" ht="44.25">
      <c r="A16" s="68" t="s">
        <v>16</v>
      </c>
      <c r="B16" s="9">
        <f>'UL System'!B16-ULBOS!B16+LSUBOS!B16+LSUBR!B16+LSUS!B16+LSUA!B16+UNO!B16+SUBR!B16+SUNO!B16</f>
        <v>469799.57</v>
      </c>
      <c r="C16" s="52">
        <f t="shared" si="0"/>
        <v>1</v>
      </c>
      <c r="D16" s="53">
        <f>'UL System'!D16-ULBOS!D16+LSUBOS!D16+LSUBR!D16+LSUS!D16+LSUA!D16+UNO!D16+SUBR!D16+SUNO!D16</f>
        <v>0</v>
      </c>
      <c r="E16" s="54">
        <f>IF(ISBLANK(D16),"  ",IF(F16&gt;0,D16/F16,IF(D16&gt;0,1,0)))</f>
        <v>0</v>
      </c>
      <c r="F16" s="69">
        <f t="shared" ref="F16:F38" si="2">D16+B16</f>
        <v>469799.57</v>
      </c>
      <c r="G16" s="56">
        <f>IF(ISBLANK(F16),"  ",IF(F74&gt;0,F16/F74,IF(F16&gt;0,1,0)))</f>
        <v>1.8074494799882743E-4</v>
      </c>
      <c r="H16" s="9">
        <f>'UL System'!H16-ULBOS!H16+LSUBOS!H16+LSUBR!H16+LSUS!H16+LSUA!H16+UNO!H16+SUBR!H16+SUNO!H16</f>
        <v>0</v>
      </c>
      <c r="I16" s="52">
        <f t="shared" si="1"/>
        <v>0</v>
      </c>
      <c r="J16" s="53">
        <f>'UL System'!J16-ULBOS!J16+LSUBOS!J16+LSUBR!J16+LSUS!J16+LSUA!J16+UNO!J16+SUBR!J16+SUNO!J16</f>
        <v>0</v>
      </c>
      <c r="K16" s="54">
        <f t="shared" ref="K16:K33" si="3">IF(ISBLANK(J16),"  ",IF(L16&gt;0,J16/L16,IF(J16&gt;0,1,0)))</f>
        <v>0</v>
      </c>
      <c r="L16" s="69">
        <f t="shared" ref="L16:L27" si="4">J16+H16</f>
        <v>0</v>
      </c>
      <c r="M16" s="56">
        <f>IF(ISBLANK(L16),"  ",IF(L74&gt;0,L16/L74,IF(L16&gt;0,1,0)))</f>
        <v>0</v>
      </c>
      <c r="N16" s="35"/>
    </row>
    <row r="17" spans="1:14" s="11" customFormat="1" ht="44.25">
      <c r="A17" s="586" t="s">
        <v>17</v>
      </c>
      <c r="B17" s="9">
        <f>'UL System'!B17-ULBOS!B17+LSUBOS!B17+LSUBR!B17+LSUS!B17+LSUA!B17+UNO!B17+SUBR!B17+SUNO!B17</f>
        <v>27335096.200000003</v>
      </c>
      <c r="C17" s="563">
        <f t="shared" si="0"/>
        <v>1</v>
      </c>
      <c r="D17" s="53">
        <f>'UL System'!D17-ULBOS!D17+LSUBOS!D17+LSUBR!D17+LSUS!D17+LSUA!D17+UNO!D17+SUBR!D17+SUNO!D17</f>
        <v>0</v>
      </c>
      <c r="E17" s="54">
        <f t="shared" ref="E17:E33" si="5">IF(ISBLANK(D17),"  ",IF(F17&gt;0,D17/F17,IF(D17&gt;0,1,0)))</f>
        <v>0</v>
      </c>
      <c r="F17" s="577">
        <f t="shared" si="2"/>
        <v>27335096.200000003</v>
      </c>
      <c r="G17" s="581">
        <f>IF(ISBLANK(F17),"  ",IF(F74&gt;0,F17/F74,IF(F17&gt;0,1,0)))</f>
        <v>1.0516571016044024E-2</v>
      </c>
      <c r="H17" s="9">
        <f>'UL System'!H17-ULBOS!H17+LSUBOS!H17+LSUBR!H17+LSUS!H17+LSUA!H17+UNO!H17+SUBR!H17+SUNO!H17</f>
        <v>27646526</v>
      </c>
      <c r="I17" s="563">
        <f t="shared" si="1"/>
        <v>1</v>
      </c>
      <c r="J17" s="53">
        <f>'UL System'!J17-ULBOS!J17+LSUBOS!J17+LSUBR!J17+LSUS!J17+LSUA!J17+UNO!J17+SUBR!J17+SUNO!J17</f>
        <v>0</v>
      </c>
      <c r="K17" s="579">
        <f t="shared" si="3"/>
        <v>0</v>
      </c>
      <c r="L17" s="577">
        <f t="shared" si="4"/>
        <v>27646526</v>
      </c>
      <c r="M17" s="581">
        <f>IF(ISBLANK(L17),"  ",IF(L74&gt;0,L17/L74,IF(L17&gt;0,1,0)))</f>
        <v>1.0946753536445303E-2</v>
      </c>
      <c r="N17" s="35"/>
    </row>
    <row r="18" spans="1:14" s="11" customFormat="1" ht="44.25">
      <c r="A18" s="586" t="s">
        <v>18</v>
      </c>
      <c r="B18" s="9">
        <f>'UL System'!B18-ULBOS!B18+LSUBOS!B18+LSUBR!B18+LSUS!B18+LSUA!B18+UNO!B18+SUBR!B18+SUNO!B18</f>
        <v>0</v>
      </c>
      <c r="C18" s="563">
        <f t="shared" si="0"/>
        <v>0</v>
      </c>
      <c r="D18" s="53">
        <f>'UL System'!D18-ULBOS!D18+LSUBOS!D18+LSUBR!D18+LSUS!D18+LSUA!D18+UNO!D18+SUBR!D18+SUNO!D18</f>
        <v>0</v>
      </c>
      <c r="E18" s="54">
        <f t="shared" si="5"/>
        <v>0</v>
      </c>
      <c r="F18" s="577">
        <f t="shared" si="2"/>
        <v>0</v>
      </c>
      <c r="G18" s="581">
        <f>IF(ISBLANK(F18),"  ",IF(F74&gt;0,F18/F74,IF(F18&gt;0,1,0)))</f>
        <v>0</v>
      </c>
      <c r="H18" s="9">
        <f>'UL System'!H18-ULBOS!H18+LSUBOS!H18+LSUBR!H18+LSUS!H18+LSUA!H18+UNO!H18+SUBR!H18+SUNO!H18</f>
        <v>0</v>
      </c>
      <c r="I18" s="563">
        <f t="shared" si="1"/>
        <v>0</v>
      </c>
      <c r="J18" s="53">
        <f>'UL System'!J18-ULBOS!J18+LSUBOS!J18+LSUBR!J18+LSUS!J18+LSUA!J18+UNO!J18+SUBR!J18+SUNO!J18</f>
        <v>0</v>
      </c>
      <c r="K18" s="579">
        <f t="shared" si="3"/>
        <v>0</v>
      </c>
      <c r="L18" s="577">
        <f t="shared" si="4"/>
        <v>0</v>
      </c>
      <c r="M18" s="581">
        <f>IF(ISBLANK(L18),"  ",IF(L74&gt;0,L18/L74,IF(L18&gt;0,1,0)))</f>
        <v>0</v>
      </c>
      <c r="N18" s="35"/>
    </row>
    <row r="19" spans="1:14" s="11" customFormat="1" ht="44.25">
      <c r="A19" s="586" t="s">
        <v>19</v>
      </c>
      <c r="B19" s="9">
        <f>'UL System'!B19-ULBOS!B19+LSUBOS!B19+LSUBR!B19+LSUS!B19+LSUA!B19+UNO!B19+SUBR!B19+SUNO!B19</f>
        <v>525604</v>
      </c>
      <c r="C19" s="563">
        <f t="shared" si="0"/>
        <v>1</v>
      </c>
      <c r="D19" s="53">
        <f>'UL System'!D19-ULBOS!D19+LSUBOS!D19+LSUBR!D19+LSUS!D19+LSUA!D19+UNO!D19+SUBR!D19+SUNO!D19</f>
        <v>0</v>
      </c>
      <c r="E19" s="54">
        <f t="shared" si="5"/>
        <v>0</v>
      </c>
      <c r="F19" s="577">
        <f t="shared" si="2"/>
        <v>525604</v>
      </c>
      <c r="G19" s="581">
        <f>IF(ISBLANK(F19),"  ",IF(F74&gt;0,F19/F74,IF(F19&gt;0,1,0)))</f>
        <v>2.022144627505208E-4</v>
      </c>
      <c r="H19" s="9">
        <f>'UL System'!H19-ULBOS!H19+LSUBOS!H19+LSUBR!H19+LSUS!H19+LSUA!H19+UNO!H19+SUBR!H19+SUNO!H19</f>
        <v>525604</v>
      </c>
      <c r="I19" s="563">
        <f t="shared" si="1"/>
        <v>1</v>
      </c>
      <c r="J19" s="53">
        <f>'UL System'!J19-ULBOS!J19+LSUBOS!J19+LSUBR!J19+LSUS!J19+LSUA!J19+UNO!J19+SUBR!J19+SUNO!J19</f>
        <v>0</v>
      </c>
      <c r="K19" s="579">
        <f t="shared" si="3"/>
        <v>0</v>
      </c>
      <c r="L19" s="577">
        <f t="shared" si="4"/>
        <v>525604</v>
      </c>
      <c r="M19" s="581">
        <f>IF(ISBLANK(L19),"  ",IF(L74&gt;0,L19/L74,IF(L19&gt;0,1,0)))</f>
        <v>2.0811502485953561E-4</v>
      </c>
      <c r="N19" s="35"/>
    </row>
    <row r="20" spans="1:14" s="11" customFormat="1" ht="44.25">
      <c r="A20" s="586" t="s">
        <v>20</v>
      </c>
      <c r="B20" s="9">
        <f>'UL System'!B20-ULBOS!B20+LSUBOS!B20+LSUBR!B20+LSUS!B20+LSUA!B20+UNO!B20+SUBR!B20+SUNO!B20</f>
        <v>0</v>
      </c>
      <c r="C20" s="563">
        <f t="shared" si="0"/>
        <v>0</v>
      </c>
      <c r="D20" s="53">
        <f>'UL System'!D20-ULBOS!D20+LSUBOS!D20+LSUBR!D20+LSUS!D20+LSUA!D20+UNO!D20+SUBR!D20+SUNO!D20</f>
        <v>450000</v>
      </c>
      <c r="E20" s="54">
        <f t="shared" si="5"/>
        <v>1</v>
      </c>
      <c r="F20" s="577">
        <f t="shared" si="2"/>
        <v>450000</v>
      </c>
      <c r="G20" s="581">
        <f>IF(ISBLANK(F20),"  ",IF(F75&gt;0,F20/F75,IF(F20&gt;0,1,0)))</f>
        <v>1</v>
      </c>
      <c r="H20" s="9">
        <f>'UL System'!H20-ULBOS!H20+LSUBOS!H20+LSUBR!H20+LSUS!H20+LSUA!H20+UNO!H20+SUBR!H20+SUNO!H20</f>
        <v>0</v>
      </c>
      <c r="I20" s="563">
        <f t="shared" si="1"/>
        <v>0</v>
      </c>
      <c r="J20" s="53">
        <f>'UL System'!J20-ULBOS!J20+LSUBOS!J20+LSUBR!J20+LSUS!J20+LSUA!J20+UNO!J20+SUBR!J20+SUNO!J20</f>
        <v>450000</v>
      </c>
      <c r="K20" s="579">
        <f t="shared" si="3"/>
        <v>1</v>
      </c>
      <c r="L20" s="577">
        <f t="shared" si="4"/>
        <v>450000</v>
      </c>
      <c r="M20" s="581">
        <f>IF(ISBLANK(L20),"  ",IF(L75&gt;0,L20/L75,IF(L20&gt;0,1,0)))</f>
        <v>1</v>
      </c>
      <c r="N20" s="35"/>
    </row>
    <row r="21" spans="1:14" s="11" customFormat="1" ht="44.25">
      <c r="A21" s="586" t="s">
        <v>21</v>
      </c>
      <c r="B21" s="9">
        <f>'UL System'!B21-ULBOS!B21+LSUBOS!B21+LSUBR!B21+LSUS!B21+LSUA!B21+UNO!B21+SUBR!B21+SUNO!B21</f>
        <v>50000</v>
      </c>
      <c r="C21" s="563">
        <f t="shared" si="0"/>
        <v>1</v>
      </c>
      <c r="D21" s="53">
        <f>'UL System'!D21-ULBOS!D21+LSUBOS!D21+LSUBR!D21+LSUS!D21+LSUA!D21+UNO!D21+SUBR!D21+SUNO!D21</f>
        <v>0</v>
      </c>
      <c r="E21" s="54">
        <f t="shared" si="5"/>
        <v>0</v>
      </c>
      <c r="F21" s="577">
        <f t="shared" si="2"/>
        <v>50000</v>
      </c>
      <c r="G21" s="581">
        <f>IF(ISBLANK(F21),"  ",IF(F74&gt;0,F21/F74,IF(F21&gt;0,1,0)))</f>
        <v>1.9236389254126758E-5</v>
      </c>
      <c r="H21" s="9">
        <f>'UL System'!H21-ULBOS!H21+LSUBOS!H21+LSUBR!H21+LSUS!H21+LSUA!H21+UNO!H21+SUBR!H21+SUNO!H21</f>
        <v>50000</v>
      </c>
      <c r="I21" s="563">
        <f t="shared" si="1"/>
        <v>1</v>
      </c>
      <c r="J21" s="53">
        <f>'UL System'!J21-ULBOS!J21+LSUBOS!J21+LSUBR!J21+LSUS!J21+LSUA!J21+UNO!J21+SUBR!J21+SUNO!J21</f>
        <v>0</v>
      </c>
      <c r="K21" s="579">
        <f t="shared" si="3"/>
        <v>0</v>
      </c>
      <c r="L21" s="577">
        <f t="shared" si="4"/>
        <v>50000</v>
      </c>
      <c r="M21" s="581">
        <f>IF(ISBLANK(L21),"  ",IF(L74&gt;0,L21/L74,IF(L21&gt;0,1,0)))</f>
        <v>1.9797701773534409E-5</v>
      </c>
      <c r="N21" s="35"/>
    </row>
    <row r="22" spans="1:14" s="11" customFormat="1" ht="44.25">
      <c r="A22" s="586" t="s">
        <v>22</v>
      </c>
      <c r="B22" s="9">
        <f>'UL System'!B22-ULBOS!B22+LSUBOS!B22+LSUBR!B22+LSUS!B22+LSUA!B22+UNO!B22+SUBR!B22+SUNO!B22</f>
        <v>0</v>
      </c>
      <c r="C22" s="563">
        <f t="shared" si="0"/>
        <v>0</v>
      </c>
      <c r="D22" s="53">
        <f>'UL System'!D22-ULBOS!D22+LSUBOS!D22+LSUBR!D22+LSUS!D22+LSUA!D22+UNO!D22+SUBR!D22+SUNO!D22</f>
        <v>0</v>
      </c>
      <c r="E22" s="54">
        <f t="shared" si="5"/>
        <v>0</v>
      </c>
      <c r="F22" s="577">
        <f t="shared" si="2"/>
        <v>0</v>
      </c>
      <c r="G22" s="581">
        <f>IF(ISBLANK(F22),"  ",IF(F74&gt;0,F22/F74,IF(F22&gt;0,1,0)))</f>
        <v>0</v>
      </c>
      <c r="H22" s="9">
        <f>'UL System'!H22-ULBOS!H22+LSUBOS!H22+LSUBR!H22+LSUS!H22+LSUA!H22+UNO!H22+SUBR!H22+SUNO!H22</f>
        <v>0</v>
      </c>
      <c r="I22" s="563">
        <f t="shared" si="1"/>
        <v>0</v>
      </c>
      <c r="J22" s="53">
        <f>'UL System'!J22-ULBOS!J22+LSUBOS!J22+LSUBR!J22+LSUS!J22+LSUA!J22+UNO!J22+SUBR!J22+SUNO!J22</f>
        <v>0</v>
      </c>
      <c r="K22" s="579">
        <f t="shared" si="3"/>
        <v>0</v>
      </c>
      <c r="L22" s="577">
        <f t="shared" si="4"/>
        <v>0</v>
      </c>
      <c r="M22" s="581">
        <f>IF(ISBLANK(L22),"  ",IF(L74&gt;0,L22/L74,IF(L22&gt;0,1,0)))</f>
        <v>0</v>
      </c>
      <c r="N22" s="35"/>
    </row>
    <row r="23" spans="1:14" s="11" customFormat="1" ht="44.25">
      <c r="A23" s="586" t="s">
        <v>23</v>
      </c>
      <c r="B23" s="9">
        <f>'UL System'!B23-ULBOS!B23+LSUBOS!B23+LSUBR!B23+LSUS!B23+LSUA!B23+UNO!B23+SUBR!B23+SUNO!B23</f>
        <v>750000</v>
      </c>
      <c r="C23" s="563">
        <f t="shared" si="0"/>
        <v>1</v>
      </c>
      <c r="D23" s="53">
        <f>'UL System'!D23-ULBOS!D23+LSUBOS!D23+LSUBR!D23+LSUS!D23+LSUA!D23+UNO!D23+SUBR!D23+SUNO!D23</f>
        <v>0</v>
      </c>
      <c r="E23" s="54">
        <f t="shared" si="5"/>
        <v>0</v>
      </c>
      <c r="F23" s="577">
        <f t="shared" si="2"/>
        <v>750000</v>
      </c>
      <c r="G23" s="581">
        <f>IF(ISBLANK(F23),"  ",IF(F74&gt;0,F23/F74,IF(F23&gt;0,1,0)))</f>
        <v>2.8854583881190136E-4</v>
      </c>
      <c r="H23" s="9">
        <f>'UL System'!H23-ULBOS!H23+LSUBOS!H23+LSUBR!H23+LSUS!H23+LSUA!H23+UNO!H23+SUBR!H23+SUNO!H23</f>
        <v>750000</v>
      </c>
      <c r="I23" s="563">
        <f t="shared" si="1"/>
        <v>1</v>
      </c>
      <c r="J23" s="53">
        <f>'UL System'!J23-ULBOS!J23+LSUBOS!J23+LSUBR!J23+LSUS!J23+LSUA!J23+UNO!J23+SUBR!J23+SUNO!J23</f>
        <v>0</v>
      </c>
      <c r="K23" s="579">
        <f t="shared" si="3"/>
        <v>0</v>
      </c>
      <c r="L23" s="577">
        <f t="shared" si="4"/>
        <v>750000</v>
      </c>
      <c r="M23" s="581">
        <f>IF(ISBLANK(L23),"  ",IF(L74&gt;0,L23/L74,IF(L23&gt;0,1,0)))</f>
        <v>2.9696552660301613E-4</v>
      </c>
      <c r="N23" s="35"/>
    </row>
    <row r="24" spans="1:14" s="11" customFormat="1" ht="44.25">
      <c r="A24" s="586" t="s">
        <v>24</v>
      </c>
      <c r="B24" s="9">
        <f>'UL System'!B24-ULBOS!B24+LSUBOS!B24+LSUBR!B24+LSUS!B24+LSUA!B24+UNO!B24+SUBR!B24+SUNO!B24</f>
        <v>3001837</v>
      </c>
      <c r="C24" s="563">
        <f t="shared" si="0"/>
        <v>1</v>
      </c>
      <c r="D24" s="53">
        <f>'UL System'!D24-ULBOS!D24+LSUBOS!D24+LSUBR!D24+LSUS!D24+LSUA!D24+UNO!D24+SUBR!D24+SUNO!D24</f>
        <v>0</v>
      </c>
      <c r="E24" s="54">
        <f t="shared" si="5"/>
        <v>0</v>
      </c>
      <c r="F24" s="577">
        <f t="shared" si="2"/>
        <v>3001837</v>
      </c>
      <c r="G24" s="581">
        <f>IF(ISBLANK(F24),"  ",IF(F74&gt;0,F24/F74,IF(F24&gt;0,1,0)))</f>
        <v>1.1548901001888021E-3</v>
      </c>
      <c r="H24" s="9">
        <f>'UL System'!H24-ULBOS!H24+LSUBOS!H24+LSUBR!H24+LSUS!H24+LSUA!H24+UNO!H24+SUBR!H24+SUNO!H24</f>
        <v>3200000</v>
      </c>
      <c r="I24" s="563">
        <f t="shared" si="1"/>
        <v>1</v>
      </c>
      <c r="J24" s="53">
        <f>'UL System'!J24-ULBOS!J24+LSUBOS!J24+LSUBR!J24+LSUS!J24+LSUA!J24+UNO!J24+SUBR!J24+SUNO!J24</f>
        <v>0</v>
      </c>
      <c r="K24" s="579">
        <f t="shared" si="3"/>
        <v>0</v>
      </c>
      <c r="L24" s="577">
        <f t="shared" si="4"/>
        <v>3200000</v>
      </c>
      <c r="M24" s="581">
        <f>IF(ISBLANK(L24),"  ",IF(L74&gt;0,L24/L74,IF(L24&gt;0,1,0)))</f>
        <v>1.2670529135062022E-3</v>
      </c>
      <c r="N24" s="35"/>
    </row>
    <row r="25" spans="1:14" s="11" customFormat="1" ht="44.25">
      <c r="A25" s="586" t="s">
        <v>25</v>
      </c>
      <c r="B25" s="9">
        <f>'UL System'!B25-ULBOS!B25+LSUBOS!B25+LSUBR!B25+LSUS!B25+LSUA!B25+UNO!B25+SUBR!B25+SUNO!B25</f>
        <v>210000</v>
      </c>
      <c r="C25" s="563">
        <f t="shared" si="0"/>
        <v>1</v>
      </c>
      <c r="D25" s="53">
        <f>'UL System'!D25-ULBOS!D25+LSUBOS!D25+LSUBR!D25+LSUS!D25+LSUA!D25+UNO!D25+SUBR!D25+SUNO!D25</f>
        <v>0</v>
      </c>
      <c r="E25" s="54">
        <f t="shared" si="5"/>
        <v>0</v>
      </c>
      <c r="F25" s="577">
        <f t="shared" si="2"/>
        <v>210000</v>
      </c>
      <c r="G25" s="581">
        <f>IF(ISBLANK(F25),"  ",IF(F74&gt;0,F25/F74,IF(F25&gt;0,1,0)))</f>
        <v>8.079283486733238E-5</v>
      </c>
      <c r="H25" s="9">
        <f>'UL System'!H25-ULBOS!H25+LSUBOS!H25+LSUBR!H25+LSUS!H25+LSUA!H25+UNO!H25+SUBR!H25+SUNO!H25</f>
        <v>210000</v>
      </c>
      <c r="I25" s="563">
        <f t="shared" si="1"/>
        <v>1</v>
      </c>
      <c r="J25" s="53">
        <f>'UL System'!J25-ULBOS!J25+LSUBOS!J25+LSUBR!J25+LSUS!J25+LSUA!J25+UNO!J25+SUBR!J25+SUNO!J25</f>
        <v>0</v>
      </c>
      <c r="K25" s="579">
        <f t="shared" si="3"/>
        <v>0</v>
      </c>
      <c r="L25" s="577">
        <f t="shared" si="4"/>
        <v>210000</v>
      </c>
      <c r="M25" s="581">
        <f>IF(ISBLANK(L25),"  ",IF(L74&gt;0,L25/L74,IF(L25&gt;0,1,0)))</f>
        <v>8.3150347448844518E-5</v>
      </c>
      <c r="N25" s="35"/>
    </row>
    <row r="26" spans="1:14" s="11" customFormat="1" ht="44.25">
      <c r="A26" s="586" t="s">
        <v>26</v>
      </c>
      <c r="B26" s="9">
        <f>'UL System'!B26-ULBOS!B26+LSUBOS!B26+LSUBR!B26+LSUS!B26+LSUA!B26+UNO!B26+SUBR!B26+SUNO!B26</f>
        <v>0</v>
      </c>
      <c r="C26" s="563">
        <f t="shared" si="0"/>
        <v>0</v>
      </c>
      <c r="D26" s="53">
        <f>'UL System'!D26-ULBOS!D26+LSUBOS!D26+LSUBR!D26+LSUS!D26+LSUA!D26+UNO!D26+SUBR!D26+SUNO!D26</f>
        <v>0</v>
      </c>
      <c r="E26" s="54">
        <f t="shared" si="5"/>
        <v>0</v>
      </c>
      <c r="F26" s="577">
        <f t="shared" si="2"/>
        <v>0</v>
      </c>
      <c r="G26" s="581">
        <f>IF(ISBLANK(F26),"  ",IF(F74&gt;0,F26/F74,IF(F26&gt;0,1,0)))</f>
        <v>0</v>
      </c>
      <c r="H26" s="9">
        <f>'UL System'!H26-ULBOS!H26+LSUBOS!H26+LSUBR!H26+LSUS!H26+LSUA!H26+UNO!H26+SUBR!H26+SUNO!H26</f>
        <v>0</v>
      </c>
      <c r="I26" s="563">
        <f t="shared" si="1"/>
        <v>0</v>
      </c>
      <c r="J26" s="53">
        <f>'UL System'!J26-ULBOS!J26+LSUBOS!J26+LSUBR!J26+LSUS!J26+LSUA!J26+UNO!J26+SUBR!J26+SUNO!J26</f>
        <v>0</v>
      </c>
      <c r="K26" s="579">
        <f t="shared" si="3"/>
        <v>0</v>
      </c>
      <c r="L26" s="577">
        <f t="shared" si="4"/>
        <v>0</v>
      </c>
      <c r="M26" s="581">
        <f>IF(ISBLANK(L26),"  ",IF(L74&gt;0,L26/L74,IF(L26&gt;0,1,0)))</f>
        <v>0</v>
      </c>
      <c r="N26" s="35"/>
    </row>
    <row r="27" spans="1:14" s="11" customFormat="1" ht="44.25">
      <c r="A27" s="586" t="s">
        <v>27</v>
      </c>
      <c r="B27" s="9">
        <f>'UL System'!B27-ULBOS!B27+LSUBOS!B27+LSUBR!B27+LSUS!B27+LSUA!B27+UNO!B27+SUBR!B27+SUNO!B27</f>
        <v>0</v>
      </c>
      <c r="C27" s="563">
        <f t="shared" si="0"/>
        <v>0</v>
      </c>
      <c r="D27" s="53">
        <f>'UL System'!D27-ULBOS!D27+LSUBOS!D27+LSUBR!D27+LSUS!D27+LSUA!D27+UNO!D27+SUBR!D27+SUNO!D27</f>
        <v>0</v>
      </c>
      <c r="E27" s="54">
        <f t="shared" si="5"/>
        <v>0</v>
      </c>
      <c r="F27" s="577">
        <f t="shared" si="2"/>
        <v>0</v>
      </c>
      <c r="G27" s="581">
        <f>IF(ISBLANK(F27),"  ",IF(F74&gt;0,F27/F74,IF(F27&gt;0,1,0)))</f>
        <v>0</v>
      </c>
      <c r="H27" s="9">
        <f>'UL System'!H27-ULBOS!H27+LSUBOS!H27+LSUBR!H27+LSUS!H27+LSUA!H27+UNO!H27+SUBR!H27+SUNO!H27</f>
        <v>0</v>
      </c>
      <c r="I27" s="563">
        <f t="shared" si="1"/>
        <v>0</v>
      </c>
      <c r="J27" s="53">
        <f>'UL System'!J27-ULBOS!J27+LSUBOS!J27+LSUBR!J27+LSUS!J27+LSUA!J27+UNO!J27+SUBR!J27+SUNO!J27</f>
        <v>0</v>
      </c>
      <c r="K27" s="579">
        <f t="shared" si="3"/>
        <v>0</v>
      </c>
      <c r="L27" s="577">
        <f t="shared" si="4"/>
        <v>0</v>
      </c>
      <c r="M27" s="581">
        <f>IF(ISBLANK(L27),"  ",IF(L74&gt;0,L27/L74,IF(L27&gt;0,1,0)))</f>
        <v>0</v>
      </c>
      <c r="N27" s="35"/>
    </row>
    <row r="28" spans="1:14" s="11" customFormat="1" ht="44.25">
      <c r="A28" s="588" t="s">
        <v>28</v>
      </c>
      <c r="B28" s="9">
        <f>'UL System'!B28-ULBOS!B28+LSUBOS!B28+LSUBR!B28+LSUS!B28+LSUA!B28+UNO!B28+SUBR!B28+SUNO!B28</f>
        <v>0</v>
      </c>
      <c r="C28" s="563">
        <f t="shared" si="0"/>
        <v>0</v>
      </c>
      <c r="D28" s="53">
        <f>'UL System'!D28-ULBOS!D28+LSUBOS!D28+LSUBR!D28+LSUS!D28+LSUA!D28+UNO!D28+SUBR!D28+SUNO!D28</f>
        <v>0</v>
      </c>
      <c r="E28" s="54">
        <f t="shared" si="5"/>
        <v>0</v>
      </c>
      <c r="F28" s="577">
        <f t="shared" ref="F28:F33" si="6">D28+B28</f>
        <v>0</v>
      </c>
      <c r="G28" s="581">
        <f>IF(ISBLANK(F28),"  ",IF(F74&gt;0,F28/F74,IF(F28&gt;0,1,0)))</f>
        <v>0</v>
      </c>
      <c r="H28" s="9">
        <f>'UL System'!H28-ULBOS!H28+LSUBOS!H28+LSUBR!H28+LSUS!H28+LSUA!H28+UNO!H28+SUBR!H28+SUNO!H28</f>
        <v>0</v>
      </c>
      <c r="I28" s="563">
        <f t="shared" si="1"/>
        <v>0</v>
      </c>
      <c r="J28" s="53">
        <f>'UL System'!J28-ULBOS!J28+LSUBOS!J28+LSUBR!J28+LSUS!J28+LSUA!J28+UNO!J28+SUBR!J28+SUNO!J28</f>
        <v>0</v>
      </c>
      <c r="K28" s="579">
        <f t="shared" si="3"/>
        <v>0</v>
      </c>
      <c r="L28" s="577">
        <f t="shared" ref="L28:L33" si="7">J28+H28</f>
        <v>0</v>
      </c>
      <c r="M28" s="581">
        <f>IF(ISBLANK(L28),"  ",IF(L74&gt;0,L28/L74,IF(L28&gt;0,1,0)))</f>
        <v>0</v>
      </c>
      <c r="N28" s="35"/>
    </row>
    <row r="29" spans="1:14" s="11" customFormat="1" ht="44.25">
      <c r="A29" s="588" t="s">
        <v>29</v>
      </c>
      <c r="B29" s="9">
        <f>'UL System'!B29-ULBOS!B29+LSUBOS!B29+LSUBR!B29+LSUS!B29+LSUA!B29+UNO!B29+SUBR!B29+SUNO!B29</f>
        <v>0</v>
      </c>
      <c r="C29" s="563">
        <f t="shared" si="0"/>
        <v>0</v>
      </c>
      <c r="D29" s="53">
        <f>'UL System'!D29-ULBOS!D29+LSUBOS!D29+LSUBR!D29+LSUS!D29+LSUA!D29+UNO!D29+SUBR!D29+SUNO!D29</f>
        <v>0</v>
      </c>
      <c r="E29" s="54">
        <f t="shared" si="5"/>
        <v>0</v>
      </c>
      <c r="F29" s="577">
        <f t="shared" si="6"/>
        <v>0</v>
      </c>
      <c r="G29" s="581">
        <f>IF(ISBLANK(F29),"  ",IF(F74&gt;0,F29/F74,IF(F29&gt;0,1,0)))</f>
        <v>0</v>
      </c>
      <c r="H29" s="9">
        <f>'UL System'!H29-ULBOS!H29+LSUBOS!H29+LSUBR!H29+LSUS!H29+LSUA!H29+UNO!H29+SUBR!H29+SUNO!H29</f>
        <v>0</v>
      </c>
      <c r="I29" s="563">
        <f t="shared" si="1"/>
        <v>0</v>
      </c>
      <c r="J29" s="53">
        <f>'UL System'!J29-ULBOS!J29+LSUBOS!J29+LSUBR!J29+LSUS!J29+LSUA!J29+UNO!J29+SUBR!J29+SUNO!J29</f>
        <v>0</v>
      </c>
      <c r="K29" s="579">
        <f t="shared" si="3"/>
        <v>0</v>
      </c>
      <c r="L29" s="577">
        <f t="shared" si="7"/>
        <v>0</v>
      </c>
      <c r="M29" s="581">
        <f>IF(ISBLANK(L29),"  ",IF(L74&gt;0,L29/L74,IF(L29&gt;0,1,0)))</f>
        <v>0</v>
      </c>
      <c r="N29" s="35"/>
    </row>
    <row r="30" spans="1:14" s="11" customFormat="1" ht="44.25">
      <c r="A30" s="588" t="s">
        <v>30</v>
      </c>
      <c r="B30" s="9">
        <f>'UL System'!B30-ULBOS!B30+LSUBOS!B30+LSUBR!B30+LSUS!B30+LSUA!B30+UNO!B30+SUBR!B30+SUNO!B30</f>
        <v>0</v>
      </c>
      <c r="C30" s="563">
        <f t="shared" si="0"/>
        <v>0</v>
      </c>
      <c r="D30" s="53">
        <f>'UL System'!D30-ULBOS!D30+LSUBOS!D30+LSUBR!D30+LSUS!D30+LSUA!D30+UNO!D30+SUBR!D30+SUNO!D30</f>
        <v>0</v>
      </c>
      <c r="E30" s="54">
        <f t="shared" si="5"/>
        <v>0</v>
      </c>
      <c r="F30" s="577">
        <f t="shared" si="6"/>
        <v>0</v>
      </c>
      <c r="G30" s="581">
        <f>IF(ISBLANK(F30),"  ",IF(F75&gt;0,F30/F75,IF(F30&gt;0,1,0)))</f>
        <v>0</v>
      </c>
      <c r="H30" s="9">
        <f>'UL System'!H30-ULBOS!H30+LSUBOS!H30+LSUBR!H30+LSUS!H30+LSUA!H30+UNO!H30+SUBR!H30+SUNO!H30</f>
        <v>0</v>
      </c>
      <c r="I30" s="563">
        <f t="shared" si="1"/>
        <v>0</v>
      </c>
      <c r="J30" s="53">
        <f>'UL System'!J30-ULBOS!J30+LSUBOS!J30+LSUBR!J30+LSUS!J30+LSUA!J30+UNO!J30+SUBR!J30+SUNO!J30</f>
        <v>0</v>
      </c>
      <c r="K30" s="579">
        <f t="shared" si="3"/>
        <v>0</v>
      </c>
      <c r="L30" s="577">
        <f t="shared" si="7"/>
        <v>0</v>
      </c>
      <c r="M30" s="581">
        <f>IF(ISBLANK(L30),"  ",IF(L75&gt;0,L30/L75,IF(L30&gt;0,1,0)))</f>
        <v>0</v>
      </c>
      <c r="N30" s="35"/>
    </row>
    <row r="31" spans="1:14" s="11" customFormat="1" ht="44.25">
      <c r="A31" s="588" t="s">
        <v>31</v>
      </c>
      <c r="B31" s="9">
        <f>'UL System'!B31-ULBOS!B31+LSUBOS!B31+LSUBR!B31+LSUS!B31+LSUA!B31+UNO!B31+SUBR!B31+SUNO!B31</f>
        <v>0</v>
      </c>
      <c r="C31" s="563">
        <f t="shared" si="0"/>
        <v>0</v>
      </c>
      <c r="D31" s="53">
        <f>'UL System'!D31-ULBOS!D31+LSUBOS!D31+LSUBR!D31+LSUS!D31+LSUA!D31+UNO!D31+SUBR!D31+SUNO!D31</f>
        <v>0</v>
      </c>
      <c r="E31" s="54">
        <f t="shared" si="5"/>
        <v>0</v>
      </c>
      <c r="F31" s="577">
        <f t="shared" si="6"/>
        <v>0</v>
      </c>
      <c r="G31" s="581">
        <f>IF(ISBLANK(F31),"  ",IF(F76&gt;0,F31/F76,IF(F31&gt;0,1,0)))</f>
        <v>0</v>
      </c>
      <c r="H31" s="9">
        <f>'UL System'!H31-ULBOS!H31+LSUBOS!H31+LSUBR!H31+LSUS!H31+LSUA!H31+UNO!H31+SUBR!H31+SUNO!H31</f>
        <v>0</v>
      </c>
      <c r="I31" s="563">
        <f t="shared" si="1"/>
        <v>0</v>
      </c>
      <c r="J31" s="53">
        <f>'UL System'!J31-ULBOS!J31+LSUBOS!J31+LSUBR!J31+LSUS!J31+LSUA!J31+UNO!J31+SUBR!J31+SUNO!J31</f>
        <v>0</v>
      </c>
      <c r="K31" s="579">
        <f t="shared" si="3"/>
        <v>0</v>
      </c>
      <c r="L31" s="577">
        <f t="shared" si="7"/>
        <v>0</v>
      </c>
      <c r="M31" s="581">
        <f>IF(ISBLANK(L31),"  ",IF(L76&gt;0,L31/L76,IF(L31&gt;0,1,0)))</f>
        <v>0</v>
      </c>
      <c r="N31" s="35"/>
    </row>
    <row r="32" spans="1:14" s="11" customFormat="1" ht="44.25">
      <c r="A32" s="588" t="s">
        <v>32</v>
      </c>
      <c r="B32" s="9">
        <f>'UL System'!B32-ULBOS!B32+LSUBOS!B32+LSUBR!B32+LSUS!B32+LSUA!B32+UNO!B32+SUBR!B32+SUNO!B32</f>
        <v>0</v>
      </c>
      <c r="C32" s="563">
        <f t="shared" si="0"/>
        <v>0</v>
      </c>
      <c r="D32" s="53">
        <f>'UL System'!D32-ULBOS!D32+LSUBOS!D32+LSUBR!D32+LSUS!D32+LSUA!D32+UNO!D32+SUBR!D32+SUNO!D32</f>
        <v>0</v>
      </c>
      <c r="E32" s="54">
        <f t="shared" si="5"/>
        <v>0</v>
      </c>
      <c r="F32" s="577">
        <f t="shared" si="6"/>
        <v>0</v>
      </c>
      <c r="G32" s="581">
        <f>IF(ISBLANK(F32),"  ",IF(F77&gt;0,F32/F77,IF(F32&gt;0,1,0)))</f>
        <v>0</v>
      </c>
      <c r="H32" s="9">
        <f>'UL System'!H32-ULBOS!H32+LSUBOS!H32+LSUBR!H32+LSUS!H32+LSUA!H32+UNO!H32+SUBR!H32+SUNO!H32</f>
        <v>0</v>
      </c>
      <c r="I32" s="563">
        <f t="shared" si="1"/>
        <v>0</v>
      </c>
      <c r="J32" s="53">
        <f>'UL System'!J32-ULBOS!J32+LSUBOS!J32+LSUBR!J32+LSUS!J32+LSUA!J32+UNO!J32+SUBR!J32+SUNO!J32</f>
        <v>0</v>
      </c>
      <c r="K32" s="579">
        <f t="shared" si="3"/>
        <v>0</v>
      </c>
      <c r="L32" s="577">
        <f t="shared" si="7"/>
        <v>0</v>
      </c>
      <c r="M32" s="581">
        <f>IF(ISBLANK(L32),"  ",IF(L77&gt;0,L32/L77,IF(L32&gt;0,1,0)))</f>
        <v>0</v>
      </c>
      <c r="N32" s="35"/>
    </row>
    <row r="33" spans="1:14" s="11" customFormat="1" ht="44.25">
      <c r="A33" s="588" t="s">
        <v>33</v>
      </c>
      <c r="B33" s="9">
        <f>'UL System'!B33-ULBOS!B33+LSUBOS!B33+LSUBR!B33+LSUS!B33+LSUA!B33+UNO!B33+SUBR!B33+SUNO!B33</f>
        <v>2483000</v>
      </c>
      <c r="C33" s="563">
        <f t="shared" si="0"/>
        <v>1</v>
      </c>
      <c r="D33" s="53">
        <f>'UL System'!D33-ULBOS!D33+LSUBOS!D33+LSUBR!D33+LSUS!D33+LSUA!D33+UNO!D33+SUBR!D33+SUNO!D33</f>
        <v>0</v>
      </c>
      <c r="E33" s="54">
        <f t="shared" si="5"/>
        <v>0</v>
      </c>
      <c r="F33" s="577">
        <f t="shared" si="6"/>
        <v>2483000</v>
      </c>
      <c r="G33" s="581">
        <f>IF(ISBLANK(F33),"  ",IF(F73&gt;0,F33/F73,IF(F33&gt;0,1,0)))</f>
        <v>1</v>
      </c>
      <c r="H33" s="9">
        <f>'UL System'!H33-ULBOS!H33+LSUBOS!H33+LSUBR!H33+LSUS!H33+LSUA!H33+UNO!H33+SUBR!H33+SUNO!H33</f>
        <v>0</v>
      </c>
      <c r="I33" s="563">
        <f t="shared" si="1"/>
        <v>0</v>
      </c>
      <c r="J33" s="53">
        <f>'UL System'!J33-ULBOS!J33+LSUBOS!J33+LSUBR!J33+LSUS!J33+LSUA!J33+UNO!J33+SUBR!J33+SUNO!J33</f>
        <v>0</v>
      </c>
      <c r="K33" s="579">
        <f t="shared" si="3"/>
        <v>0</v>
      </c>
      <c r="L33" s="577">
        <f t="shared" si="7"/>
        <v>0</v>
      </c>
      <c r="M33" s="581">
        <f>IF(ISBLANK(L33),"  ",IF(L73&gt;0,L33/L73,IF(L33&gt;0,1,0)))</f>
        <v>0</v>
      </c>
      <c r="N33" s="35"/>
    </row>
    <row r="34" spans="1:14" s="11" customFormat="1" ht="45">
      <c r="A34" s="589" t="s">
        <v>34</v>
      </c>
      <c r="B34" s="631"/>
      <c r="C34" s="591" t="s">
        <v>4</v>
      </c>
      <c r="D34" s="633"/>
      <c r="E34" s="592" t="s">
        <v>4</v>
      </c>
      <c r="F34" s="577"/>
      <c r="G34" s="593" t="s">
        <v>4</v>
      </c>
      <c r="H34" s="631"/>
      <c r="I34" s="591" t="s">
        <v>4</v>
      </c>
      <c r="J34" s="633"/>
      <c r="K34" s="592" t="s">
        <v>4</v>
      </c>
      <c r="L34" s="577"/>
      <c r="M34" s="593" t="s">
        <v>4</v>
      </c>
      <c r="N34" s="35"/>
    </row>
    <row r="35" spans="1:14" s="11" customFormat="1" ht="44.25">
      <c r="A35" s="68" t="s">
        <v>35</v>
      </c>
      <c r="B35" s="9">
        <f>'UL System'!B35-ULBOS!B35+LSUBOS!B35+LSUBR!B35+LSUS!B35+LSUA!B35+UNO!B35+SUBR!B35+SUNO!B35</f>
        <v>0</v>
      </c>
      <c r="C35" s="563">
        <f t="shared" si="0"/>
        <v>0</v>
      </c>
      <c r="D35" s="53">
        <f>'UL System'!D35-ULBOS!D35+LSUBOS!D35+LSUBR!D35+LSUS!D35+LSUA!D35+UNO!D35+SUBR!D35+SUNO!D35</f>
        <v>0</v>
      </c>
      <c r="E35" s="579">
        <f>IF(ISBLANK(D35),"  ",IF(F35&gt;0,D35/F35,IF(D35&gt;0,1,0)))</f>
        <v>0</v>
      </c>
      <c r="F35" s="577">
        <f t="shared" si="2"/>
        <v>0</v>
      </c>
      <c r="G35" s="581">
        <f>IF(ISBLANK(F35),"  ",IF(F74&gt;0,F35/F74,IF(F35&gt;0,1,0)))</f>
        <v>0</v>
      </c>
      <c r="H35" s="9">
        <f>'UL System'!H35-ULBOS!H35+LSUBOS!H35+LSUBR!H35+LSUS!H35+LSUA!H35+UNO!H35+SUBR!H35+SUNO!H35</f>
        <v>0</v>
      </c>
      <c r="I35" s="563">
        <f>IF(ISBLANK(H35),"  ",IF(L35&gt;0,H35/L35,IF(H35&gt;0,1,0)))</f>
        <v>0</v>
      </c>
      <c r="J35" s="53">
        <f>'UL System'!J35-ULBOS!J35+LSUBOS!J35+LSUBR!J35+LSUS!J35+LSUA!J35+UNO!J35+SUBR!J35+SUNO!J35</f>
        <v>0</v>
      </c>
      <c r="K35" s="579">
        <f>IF(ISBLANK(J35),"  ",IF(L35&gt;0,J35/L35,IF(J35&gt;0,1,0)))</f>
        <v>0</v>
      </c>
      <c r="L35" s="577">
        <f>J35+H35</f>
        <v>0</v>
      </c>
      <c r="M35" s="581">
        <f>IF(ISBLANK(L35),"  ",IF(L74&gt;0,L35/L74,IF(L35&gt;0,1,0)))</f>
        <v>0</v>
      </c>
      <c r="N35" s="35"/>
    </row>
    <row r="36" spans="1:14" s="11" customFormat="1" ht="45">
      <c r="A36" s="589" t="s">
        <v>36</v>
      </c>
      <c r="B36" s="631"/>
      <c r="C36" s="591" t="s">
        <v>4</v>
      </c>
      <c r="D36" s="633"/>
      <c r="E36" s="592" t="s">
        <v>4</v>
      </c>
      <c r="F36" s="577"/>
      <c r="G36" s="593" t="s">
        <v>4</v>
      </c>
      <c r="H36" s="631"/>
      <c r="I36" s="591" t="s">
        <v>4</v>
      </c>
      <c r="J36" s="633"/>
      <c r="K36" s="592" t="s">
        <v>4</v>
      </c>
      <c r="L36" s="577"/>
      <c r="M36" s="593" t="s">
        <v>4</v>
      </c>
      <c r="N36" s="35"/>
    </row>
    <row r="37" spans="1:14" s="11" customFormat="1" ht="44.25">
      <c r="A37" s="586" t="s">
        <v>35</v>
      </c>
      <c r="B37" s="9">
        <f>'UL System'!B37-ULBOS!B37+LSUBOS!B37+LSUBR!B37+LSUS!B37+LSUA!B37+UNO!B37+SUBR!B37+SUNO!B37</f>
        <v>0</v>
      </c>
      <c r="C37" s="563">
        <f t="shared" si="0"/>
        <v>0</v>
      </c>
      <c r="D37" s="53">
        <f>'UL System'!D37-ULBOS!D37+LSUBOS!D37+LSUBR!D37+LSUS!D37+LSUA!D37+UNO!D37+SUBR!D37+SUNO!D37</f>
        <v>0</v>
      </c>
      <c r="E37" s="579">
        <f>IF(ISBLANK(D37),"  ",IF(F37&gt;0,D37/F37,IF(D37&gt;0,1,0)))</f>
        <v>0</v>
      </c>
      <c r="F37" s="596">
        <f t="shared" si="2"/>
        <v>0</v>
      </c>
      <c r="G37" s="581">
        <f>IF(ISBLANK(F37),"  ",IF(F74&gt;0,F37/F74,IF(F37&gt;0,1,0)))</f>
        <v>0</v>
      </c>
      <c r="H37" s="9">
        <f>'UL System'!H37-ULBOS!H37+LSUBOS!H37+LSUBR!H37+LSUS!H37+LSUA!H37+UNO!H37+SUBR!H37+SUNO!H37</f>
        <v>0</v>
      </c>
      <c r="I37" s="563">
        <f>IF(ISBLANK(H37),"  ",IF(L37&gt;0,H37/L37,IF(H37&gt;0,1,0)))</f>
        <v>0</v>
      </c>
      <c r="J37" s="53">
        <f>'UL System'!J37-ULBOS!J37+LSUBOS!J37+LSUBR!J37+LSUS!J37+LSUA!J37+UNO!J37+SUBR!J37+SUNO!J37</f>
        <v>0</v>
      </c>
      <c r="K37" s="579">
        <f>IF(ISBLANK(J37),"  ",IF(L37&gt;0,J37/L37,IF(J37&gt;0,1,0)))</f>
        <v>0</v>
      </c>
      <c r="L37" s="596">
        <f>J37+H37</f>
        <v>0</v>
      </c>
      <c r="M37" s="581">
        <f>IF(ISBLANK(L37),"  ",IF(L74&gt;0,L37/L74,IF(L37&gt;0,1,0)))</f>
        <v>0</v>
      </c>
      <c r="N37" s="35"/>
    </row>
    <row r="38" spans="1:14" s="11" customFormat="1" ht="44.25">
      <c r="A38" s="586" t="s">
        <v>76</v>
      </c>
      <c r="B38" s="9">
        <f>'UL System'!B38-ULBOS!B38+LSUBOS!B38+LSUBR!B38+LSUS!B38+LSUA!B38+UNO!B38+SUBR!B38+SUNO!B38</f>
        <v>0</v>
      </c>
      <c r="C38" s="563">
        <f t="shared" si="0"/>
        <v>0</v>
      </c>
      <c r="D38" s="53">
        <f>'UL System'!D38-ULBOS!D38+LSUBOS!D38+LSUBR!D38+LSUS!D38+LSUA!D38+UNO!D38+SUBR!D38+SUNO!D38</f>
        <v>0</v>
      </c>
      <c r="E38" s="54">
        <f>IF(ISBLANK(D38),"  ",IF(F38&gt;0,D38/F38,IF(D38&gt;0,1,0)))</f>
        <v>0</v>
      </c>
      <c r="F38" s="577">
        <f t="shared" si="2"/>
        <v>0</v>
      </c>
      <c r="G38" s="581">
        <f>IF(ISBLANK(F38),"  ",IF(F74&gt;0,F38/F74,IF(F38&gt;0,1,0)))</f>
        <v>0</v>
      </c>
      <c r="H38" s="9">
        <f>'UL System'!H38-ULBOS!H38+LSUBOS!H38+LSUBR!H38+LSUS!H38+LSUA!H38+UNO!H38+SUBR!H38+SUNO!H38</f>
        <v>0</v>
      </c>
      <c r="I38" s="563">
        <f>IF(ISBLANK(H38),"  ",IF(L38&gt;0,H38/L38,IF(H38&gt;0,1,0)))</f>
        <v>0</v>
      </c>
      <c r="J38" s="53">
        <f>'UL System'!J38-ULBOS!J38+LSUBOS!J38+LSUBR!J38+LSUS!J38+LSUA!J38+UNO!J38+SUBR!J38+SUNO!J38</f>
        <v>0</v>
      </c>
      <c r="K38" s="579">
        <f>IF(ISBLANK(J38),"  ",IF(L38&gt;0,J38/L38,IF(J38&gt;0,1,0)))</f>
        <v>0</v>
      </c>
      <c r="L38" s="577">
        <f>J38+H38</f>
        <v>0</v>
      </c>
      <c r="M38" s="581">
        <f>IF(ISBLANK(L38),"  ",IF(L74&gt;0,L38/L74,IF(L38&gt;0,1,0)))</f>
        <v>0</v>
      </c>
      <c r="N38" s="35"/>
    </row>
    <row r="39" spans="1:14" s="85" customFormat="1" ht="45">
      <c r="A39" s="589" t="s">
        <v>37</v>
      </c>
      <c r="B39" s="597">
        <f>B38+B37+B35+B29+B28+B26+B27+B25+B24+B23+B22+B21+B20+B19+B18+B17+B16+B14+B13+B30+B31+B32</f>
        <v>598121142.82999992</v>
      </c>
      <c r="C39" s="567">
        <f t="shared" si="0"/>
        <v>0.99462878203032246</v>
      </c>
      <c r="D39" s="634">
        <f>D38+D37+D35+D29+D28+D26+D27+D25+D24+D23+D22+D21+D20+D19+D18+D17+D16+D14+D13+D30+D31+D32</f>
        <v>746988</v>
      </c>
      <c r="E39" s="127">
        <f>IF(ISBLANK(D39),"  ",IF(F39&gt;0,D39/F39,IF(D39&gt;0,1,0)))</f>
        <v>1.2421827476552484E-3</v>
      </c>
      <c r="F39" s="597">
        <f>F38+F37+F35+F29+F28+F26+F27+F25+F24+F23+F22+F21+F20+F19+F18+F17+F16+F14+F13+F30+F31+F32+F33</f>
        <v>601351130.82999992</v>
      </c>
      <c r="G39" s="598">
        <f>IF(ISBLANK(F39),"  ",IF(F74&gt;0,F39/F74,IF(F39&gt;0,1,0)))</f>
        <v>0.2313564886211037</v>
      </c>
      <c r="H39" s="597">
        <f>H38+H37+H35+H29+H28+H26+H27+H25+H24+H23+H22+H21+H20+H19+H18+H17+H16+H14+H13+H30+H31+H32</f>
        <v>584268784</v>
      </c>
      <c r="I39" s="567">
        <f>IF(ISBLANK(H39),"  ",IF(L39&gt;0,H39/L39,IF(H39&gt;0,1,0)))</f>
        <v>0.99328481152346204</v>
      </c>
      <c r="J39" s="634">
        <f>J38+J37+J35+J29+J28+J26+J27+J25+J24+J23+J22+J21+J20+J19+J18+J17+J16+J14+J13+J30+J31+J32</f>
        <v>3950000</v>
      </c>
      <c r="K39" s="599">
        <f>IF(ISBLANK(J39),"  ",IF(L39&gt;0,J39/L39,IF(J39&gt;0,1,0)))</f>
        <v>6.7151884765380091E-3</v>
      </c>
      <c r="L39" s="597">
        <f>L38+L37+L35+L29+L28+L26+L27+L25+L24+L23+L22+L21+L20+L19+L18+L17+L16+L14+L13+L30+L31+L32</f>
        <v>588218784</v>
      </c>
      <c r="M39" s="598">
        <f>IF(ISBLANK(L39),"  ",IF(L74&gt;0,L39/L74,IF(L39&gt;0,1,0)))</f>
        <v>0.23290760126446108</v>
      </c>
      <c r="N39" s="84"/>
    </row>
    <row r="40" spans="1:14" s="11" customFormat="1" ht="45">
      <c r="A40" s="600" t="s">
        <v>38</v>
      </c>
      <c r="B40" s="582"/>
      <c r="C40" s="591" t="s">
        <v>4</v>
      </c>
      <c r="D40" s="587"/>
      <c r="E40" s="592" t="s">
        <v>4</v>
      </c>
      <c r="F40" s="577"/>
      <c r="G40" s="593" t="s">
        <v>4</v>
      </c>
      <c r="H40" s="582"/>
      <c r="I40" s="591" t="s">
        <v>4</v>
      </c>
      <c r="J40" s="587"/>
      <c r="K40" s="592" t="s">
        <v>4</v>
      </c>
      <c r="L40" s="577"/>
      <c r="M40" s="593" t="s">
        <v>4</v>
      </c>
      <c r="N40" s="35"/>
    </row>
    <row r="41" spans="1:14" s="11" customFormat="1" ht="44.25">
      <c r="A41" s="21" t="s">
        <v>39</v>
      </c>
      <c r="B41" s="9">
        <f>'UL System'!B41-ULBOS!B41+LSUBOS!B41+LSUBR!B41+LSUS!B41+LSUA!B41+UNO!B41+SUBR!B41+SUNO!B41</f>
        <v>0</v>
      </c>
      <c r="C41" s="52">
        <f t="shared" si="0"/>
        <v>0</v>
      </c>
      <c r="D41" s="53">
        <f>'UL System'!D41-ULBOS!D41+LSUBOS!D41+LSUBR!D41+LSUS!D41+LSUA!D41+UNO!D41+SUBR!D41+SUNO!D41</f>
        <v>0</v>
      </c>
      <c r="E41" s="54">
        <f t="shared" ref="E41:E47" si="8">IF(ISBLANK(D41),"  ",IF(F41&gt;0,D41/F41,IF(D41&gt;0,1,0)))</f>
        <v>0</v>
      </c>
      <c r="F41" s="48">
        <f>D41+B41</f>
        <v>0</v>
      </c>
      <c r="G41" s="56">
        <f>IF(ISBLANK(F41),"  ",IF(F74&gt;0,F41/D74,IF(F41&gt;0,1,0)))</f>
        <v>0</v>
      </c>
      <c r="H41" s="9">
        <f>'UL System'!H41-ULBOS!H41+LSUBOS!H41+LSUBR!H41+LSUS!H41+LSUA!H41+UNO!H41+SUBR!H41+SUNO!H41</f>
        <v>0</v>
      </c>
      <c r="I41" s="52">
        <f t="shared" ref="I41:I47" si="9">IF(ISBLANK(H41),"  ",IF(L41&gt;0,H41/L41,IF(H41&gt;0,1,0)))</f>
        <v>0</v>
      </c>
      <c r="J41" s="53">
        <f>'UL System'!J41-ULBOS!J41+LSUBOS!J41+LSUBR!J41+LSUS!J41+LSUA!J41+UNO!J41+SUBR!J41+SUNO!J41</f>
        <v>0</v>
      </c>
      <c r="K41" s="54">
        <f t="shared" ref="K41:K47" si="10">IF(ISBLANK(J41),"  ",IF(L41&gt;0,J41/L41,IF(J41&gt;0,1,0)))</f>
        <v>0</v>
      </c>
      <c r="L41" s="48">
        <f>J41+H41</f>
        <v>0</v>
      </c>
      <c r="M41" s="56">
        <f>IF(ISBLANK(L41),"  ",IF(L74&gt;0,L41/J74,IF(L41&gt;0,1,0)))</f>
        <v>0</v>
      </c>
      <c r="N41" s="35"/>
    </row>
    <row r="42" spans="1:14" s="11" customFormat="1" ht="44.25">
      <c r="A42" s="601" t="s">
        <v>40</v>
      </c>
      <c r="B42" s="9">
        <f>'UL System'!B42-ULBOS!B42+LSUBOS!B42+LSUBR!B42+LSUS!B42+LSUA!B42+UNO!B42+SUBR!B42+SUNO!B42</f>
        <v>0</v>
      </c>
      <c r="C42" s="563">
        <f t="shared" si="0"/>
        <v>0</v>
      </c>
      <c r="D42" s="53">
        <f>'UL System'!D42-ULBOS!D42+LSUBOS!D42+LSUBR!D42+LSUS!D42+LSUA!D42+UNO!D42+SUBR!D42+SUNO!D42</f>
        <v>0</v>
      </c>
      <c r="E42" s="579">
        <f t="shared" si="8"/>
        <v>0</v>
      </c>
      <c r="F42" s="577">
        <f>D42+B42</f>
        <v>0</v>
      </c>
      <c r="G42" s="581">
        <f>IF(ISBLANK(F42),"  ",IF(D74&gt;0,F42/D74,IF(F42&gt;0,1,0)))</f>
        <v>0</v>
      </c>
      <c r="H42" s="9">
        <f>'UL System'!H42-ULBOS!H42+LSUBOS!H42+LSUBR!H42+LSUS!H42+LSUA!H42+UNO!H42+SUBR!H42+SUNO!H42</f>
        <v>0</v>
      </c>
      <c r="I42" s="563">
        <f t="shared" si="9"/>
        <v>0</v>
      </c>
      <c r="J42" s="53">
        <f>'UL System'!J42-ULBOS!J42+LSUBOS!J42+LSUBR!J42+LSUS!J42+LSUA!J42+UNO!J42+SUBR!J42+SUNO!J42</f>
        <v>0</v>
      </c>
      <c r="K42" s="579">
        <f t="shared" si="10"/>
        <v>0</v>
      </c>
      <c r="L42" s="577">
        <f>J42+H42</f>
        <v>0</v>
      </c>
      <c r="M42" s="581">
        <f>IF(ISBLANK(L42),"  ",IF(J74&gt;0,L42/J74,IF(L42&gt;0,1,0)))</f>
        <v>0</v>
      </c>
      <c r="N42" s="35"/>
    </row>
    <row r="43" spans="1:14" s="11" customFormat="1" ht="44.25">
      <c r="A43" s="89" t="s">
        <v>41</v>
      </c>
      <c r="B43" s="9">
        <f>'UL System'!B43-ULBOS!B43+LSUBOS!B43+LSUBR!B43+LSUS!B43+LSUA!B43+UNO!B43+SUBR!B43+SUNO!B43</f>
        <v>0</v>
      </c>
      <c r="C43" s="563">
        <f t="shared" si="0"/>
        <v>0</v>
      </c>
      <c r="D43" s="53">
        <f>'UL System'!D43-ULBOS!D43+LSUBOS!D43+LSUBR!D43+LSUS!D43+LSUA!D43+UNO!D43+SUBR!D43+SUNO!D43</f>
        <v>0</v>
      </c>
      <c r="E43" s="579">
        <f t="shared" si="8"/>
        <v>0</v>
      </c>
      <c r="F43" s="596">
        <f>D43+B43</f>
        <v>0</v>
      </c>
      <c r="G43" s="581">
        <f>IF(ISBLANK(F43),"  ",IF(D74&gt;0,F43/D74,IF(F43&gt;0,1,0)))</f>
        <v>0</v>
      </c>
      <c r="H43" s="9">
        <f>'UL System'!H43-ULBOS!H43+LSUBOS!H43+LSUBR!H43+LSUS!H43+LSUA!H43+UNO!H43+SUBR!H43+SUNO!H43</f>
        <v>0</v>
      </c>
      <c r="I43" s="563">
        <f t="shared" si="9"/>
        <v>0</v>
      </c>
      <c r="J43" s="53">
        <f>'UL System'!J43-ULBOS!J43+LSUBOS!J43+LSUBR!J43+LSUS!J43+LSUA!J43+UNO!J43+SUBR!J43+SUNO!J43</f>
        <v>0</v>
      </c>
      <c r="K43" s="579">
        <f t="shared" si="10"/>
        <v>0</v>
      </c>
      <c r="L43" s="596">
        <f>J43+H43</f>
        <v>0</v>
      </c>
      <c r="M43" s="581">
        <f>IF(ISBLANK(L43),"  ",IF(J74&gt;0,L43/J74,IF(L43&gt;0,1,0)))</f>
        <v>0</v>
      </c>
      <c r="N43" s="35"/>
    </row>
    <row r="44" spans="1:14" s="11" customFormat="1" ht="44.25">
      <c r="A44" s="574" t="s">
        <v>42</v>
      </c>
      <c r="B44" s="9">
        <f>'UL System'!B44-ULBOS!B44+LSUBOS!B44+LSUBR!B44+LSUS!B44+LSUA!B44+UNO!B44+SUBR!B44+SUNO!B44</f>
        <v>7957469</v>
      </c>
      <c r="C44" s="563">
        <f t="shared" si="0"/>
        <v>0.87140307337368395</v>
      </c>
      <c r="D44" s="53">
        <f>'UL System'!D44-ULBOS!D44+LSUBOS!D44+LSUBR!D44+LSUS!D44+LSUA!D44+UNO!D44+SUBR!D44+SUNO!D44</f>
        <v>1174320</v>
      </c>
      <c r="E44" s="579">
        <f t="shared" si="8"/>
        <v>0.12859692662631605</v>
      </c>
      <c r="F44" s="596">
        <f>D44+B44</f>
        <v>9131789</v>
      </c>
      <c r="G44" s="581">
        <f>IF(ISBLANK(F44),"  ",IF(D74&gt;0,F44/D74,IF(F44&gt;0,1,0)))</f>
        <v>8.1035249407253474E-3</v>
      </c>
      <c r="H44" s="9">
        <f>'UL System'!H44-ULBOS!H44+LSUBOS!H44+LSUBR!H44+LSUS!H44+LSUA!H44+UNO!H44+SUBR!H44+SUNO!H44</f>
        <v>8416703</v>
      </c>
      <c r="I44" s="563">
        <f t="shared" si="9"/>
        <v>0.81659883751108342</v>
      </c>
      <c r="J44" s="53">
        <f>'UL System'!J44-ULBOS!J44+LSUBOS!J44+LSUBR!J44+LSUS!J44+LSUA!J44+UNO!J44+SUBR!J44+SUNO!J44</f>
        <v>1890320</v>
      </c>
      <c r="K44" s="579">
        <f t="shared" si="10"/>
        <v>0.18340116248891652</v>
      </c>
      <c r="L44" s="596">
        <f>J44+H44</f>
        <v>10307023</v>
      </c>
      <c r="M44" s="581">
        <f>IF(ISBLANK(L44),"  ",IF(J74&gt;0,L44/J74,IF(L44&gt;0,1,0)))</f>
        <v>9.2658273002256056E-3</v>
      </c>
      <c r="N44" s="35"/>
    </row>
    <row r="45" spans="1:14" s="11" customFormat="1" ht="44.25">
      <c r="A45" s="601" t="s">
        <v>43</v>
      </c>
      <c r="B45" s="9">
        <f>'UL System'!B45-ULBOS!B45+LSUBOS!B45+LSUBR!B45+LSUS!B45+LSUA!B45+UNO!B45+SUBR!B45+SUNO!B45</f>
        <v>96765</v>
      </c>
      <c r="C45" s="563">
        <f t="shared" si="0"/>
        <v>1</v>
      </c>
      <c r="D45" s="53">
        <f>'UL System'!D45-ULBOS!D45+LSUBOS!D45+LSUBR!D45+LSUS!D45+LSUA!D45+UNO!D45+SUBR!D45+SUNO!D45</f>
        <v>0</v>
      </c>
      <c r="E45" s="579">
        <f t="shared" si="8"/>
        <v>0</v>
      </c>
      <c r="F45" s="596">
        <f>D45+B45</f>
        <v>96765</v>
      </c>
      <c r="G45" s="581">
        <f>IF(ISBLANK(F45),"  ",IF(F74&gt;0,F45/F74,IF(F45&gt;0,1,0)))</f>
        <v>3.7228184123511512E-5</v>
      </c>
      <c r="H45" s="9">
        <f>'UL System'!H45-ULBOS!H45+LSUBOS!H45+LSUBR!H45+LSUS!H45+LSUA!H45+UNO!H45+SUBR!H45+SUNO!H45</f>
        <v>100214</v>
      </c>
      <c r="I45" s="563">
        <f t="shared" si="9"/>
        <v>1</v>
      </c>
      <c r="J45" s="53">
        <f>'UL System'!J45-ULBOS!J45+LSUBOS!J45+LSUBR!J45+LSUS!J45+LSUA!J45+UNO!J45+SUBR!J45+SUNO!J45</f>
        <v>0</v>
      </c>
      <c r="K45" s="579">
        <f t="shared" si="10"/>
        <v>0</v>
      </c>
      <c r="L45" s="596">
        <f>J45+H45</f>
        <v>100214</v>
      </c>
      <c r="M45" s="581">
        <f>IF(ISBLANK(L45),"  ",IF(L74&gt;0,L45/L74,IF(L45&gt;0,1,0)))</f>
        <v>3.9680137710659546E-5</v>
      </c>
      <c r="N45" s="35"/>
    </row>
    <row r="46" spans="1:14" s="85" customFormat="1" ht="45">
      <c r="A46" s="600" t="s">
        <v>44</v>
      </c>
      <c r="B46" s="637">
        <f>B45+B44+B43+B42+B41</f>
        <v>8054234</v>
      </c>
      <c r="C46" s="567">
        <f t="shared" si="0"/>
        <v>0.87275146247180224</v>
      </c>
      <c r="D46" s="636">
        <f>D45+D44+D43+D42+D41</f>
        <v>1174320</v>
      </c>
      <c r="E46" s="599">
        <f t="shared" si="8"/>
        <v>0.12724853752819781</v>
      </c>
      <c r="F46" s="604">
        <f>F45+F44+F43+F42+F41</f>
        <v>9228554</v>
      </c>
      <c r="G46" s="598">
        <f>IF(ISBLANK(F46),"  ",IF(F74&gt;0,F46/F74,IF(F46&gt;0,1,0)))</f>
        <v>3.5504811399345699E-3</v>
      </c>
      <c r="H46" s="637">
        <f>H45+H44+H43+H42+H41</f>
        <v>8516917</v>
      </c>
      <c r="I46" s="567">
        <f t="shared" si="9"/>
        <v>0.81836485514839341</v>
      </c>
      <c r="J46" s="636">
        <f>J45+J44+J43+J42+J41</f>
        <v>1890320</v>
      </c>
      <c r="K46" s="599">
        <f t="shared" si="10"/>
        <v>0.18163514485160662</v>
      </c>
      <c r="L46" s="604">
        <f>L45+L44+L43+L42+L41</f>
        <v>10407237</v>
      </c>
      <c r="M46" s="598">
        <f>IF(ISBLANK(L46),"  ",IF(L74&gt;0,L46/L74,IF(L46&gt;0,1,0)))</f>
        <v>4.1207874882498588E-3</v>
      </c>
      <c r="N46" s="84"/>
    </row>
    <row r="47" spans="1:14" s="85" customFormat="1" ht="45">
      <c r="A47" s="605" t="s">
        <v>45</v>
      </c>
      <c r="B47" s="629">
        <f>'UL System'!B47-ULBOS!B47+LSUBOS!B47+LSUBR!B47+LSUS!B47+LSUA!B47+UNO!B47+SUBR!B47+SUNO!B47</f>
        <v>191762859</v>
      </c>
      <c r="C47" s="567">
        <f t="shared" si="0"/>
        <v>1</v>
      </c>
      <c r="D47" s="635">
        <f>'UL System'!D47-ULBOS!D47+LSUBOS!D47+LSUBR!D47+LSUS!D47+LSUA!D47+UNO!D47+SUBR!D47+SUNO!D47</f>
        <v>0</v>
      </c>
      <c r="E47" s="599">
        <f t="shared" si="8"/>
        <v>0</v>
      </c>
      <c r="F47" s="608">
        <f>D47+B47</f>
        <v>191762859</v>
      </c>
      <c r="G47" s="598">
        <f>IF(ISBLANK(F47),"  ",IF(F74&gt;0,F47/F74,IF(F47&gt;0,1,0)))</f>
        <v>7.3776500004164497E-2</v>
      </c>
      <c r="H47" s="629">
        <f>'UL System'!H47-ULBOS!H47+LSUBOS!H47+LSUBR!H47+LSUS!H47+LSUA!H47+UNO!H47+SUBR!H47+SUNO!H47</f>
        <v>0</v>
      </c>
      <c r="I47" s="567">
        <f t="shared" si="9"/>
        <v>0</v>
      </c>
      <c r="J47" s="635">
        <f>'UL System'!J47-ULBOS!J47+LSUBOS!J47+LSUBR!J47+LSUS!J47+LSUA!J47+UNO!J47+SUBR!J47+SUNO!J47</f>
        <v>0</v>
      </c>
      <c r="K47" s="599">
        <f t="shared" si="10"/>
        <v>0</v>
      </c>
      <c r="L47" s="608">
        <f>J47+H47</f>
        <v>0</v>
      </c>
      <c r="M47" s="598">
        <f>IF(ISBLANK(L47),"  ",IF(L74&gt;0,L47/L74,IF(L47&gt;0,1,0)))</f>
        <v>0</v>
      </c>
      <c r="N47" s="84"/>
    </row>
    <row r="48" spans="1:14" s="11" customFormat="1" ht="45">
      <c r="A48" s="24" t="s">
        <v>46</v>
      </c>
      <c r="B48" s="96"/>
      <c r="C48" s="97" t="s">
        <v>4</v>
      </c>
      <c r="D48" s="59"/>
      <c r="E48" s="98" t="s">
        <v>4</v>
      </c>
      <c r="F48" s="48"/>
      <c r="G48" s="99" t="s">
        <v>4</v>
      </c>
      <c r="H48" s="96"/>
      <c r="I48" s="97" t="s">
        <v>4</v>
      </c>
      <c r="J48" s="59"/>
      <c r="K48" s="98" t="s">
        <v>4</v>
      </c>
      <c r="L48" s="48"/>
      <c r="M48" s="99" t="s">
        <v>4</v>
      </c>
      <c r="N48" s="35"/>
    </row>
    <row r="49" spans="1:14" s="11" customFormat="1" ht="44.25">
      <c r="A49" s="21" t="s">
        <v>47</v>
      </c>
      <c r="B49" s="9">
        <f>'UL System'!B49-ULBOS!B49+LSUBOS!B49+LSUBR!B49+LSUS!B49+LSUA!B49+UNO!B49+SUBR!B49+SUNO!B49</f>
        <v>442599654.37</v>
      </c>
      <c r="C49" s="52">
        <f t="shared" si="0"/>
        <v>0.9661181847897623</v>
      </c>
      <c r="D49" s="53">
        <f>'UL System'!D49-ULBOS!D49+LSUBOS!D49+LSUBR!D49+LSUS!D49+LSUA!D49+UNO!D49+SUBR!D49+SUNO!D49</f>
        <v>15521993</v>
      </c>
      <c r="E49" s="54">
        <f t="shared" ref="E49:E65" si="11">IF(ISBLANK(D49),"  ",IF(F49&gt;0,D49/F49,IF(D49&gt;0,1,0)))</f>
        <v>3.3881815210237663E-2</v>
      </c>
      <c r="F49" s="100">
        <f>D49+B49</f>
        <v>458121647.37</v>
      </c>
      <c r="G49" s="56">
        <f>IF(ISBLANK(F49),"  ",IF(F74&gt;0,F49/F74,IF(F49&gt;0,1,0)))</f>
        <v>0.1762521266910223</v>
      </c>
      <c r="H49" s="9">
        <f>'UL System'!H49-ULBOS!H49+LSUBOS!H49+LSUBR!H49+LSUS!H49+LSUA!H49+UNO!H49+SUBR!H49+SUNO!H49</f>
        <v>495154910</v>
      </c>
      <c r="I49" s="52">
        <f t="shared" ref="I49:I65" si="12">IF(ISBLANK(H49),"  ",IF(L49&gt;0,H49/L49,IF(H49&gt;0,1,0)))</f>
        <v>0.95835932384240496</v>
      </c>
      <c r="J49" s="53">
        <f>'UL System'!J49-ULBOS!J49+LSUBOS!J49+LSUBR!J49+LSUS!J49+LSUA!J49+UNO!J49+SUBR!J49+SUNO!J49</f>
        <v>21514462</v>
      </c>
      <c r="K49" s="54">
        <f t="shared" ref="K49:K65" si="13">IF(ISBLANK(J49),"  ",IF(L49&gt;0,J49/L49,IF(J49&gt;0,1,0)))</f>
        <v>4.1640676157595036E-2</v>
      </c>
      <c r="L49" s="100">
        <f>J49+H49</f>
        <v>516669372</v>
      </c>
      <c r="M49" s="56">
        <f>IF(ISBLANK(L49),"  ",IF(L74&gt;0,L49/L74,IF(L49&gt;0,1,0)))</f>
        <v>0.20457732284750618</v>
      </c>
      <c r="N49" s="35"/>
    </row>
    <row r="50" spans="1:14" s="11" customFormat="1" ht="44.25">
      <c r="A50" s="574" t="s">
        <v>48</v>
      </c>
      <c r="B50" s="9">
        <f>'UL System'!B50-ULBOS!B50+LSUBOS!B50+LSUBR!B50+LSUS!B50+LSUA!B50+UNO!B50+SUBR!B50+SUNO!B50</f>
        <v>99700280.699999988</v>
      </c>
      <c r="C50" s="563">
        <f t="shared" si="0"/>
        <v>1</v>
      </c>
      <c r="D50" s="53">
        <f>'UL System'!D50-ULBOS!D50+LSUBOS!D50+LSUBR!D50+LSUS!D50+LSUA!D50+UNO!D50+SUBR!D50+SUNO!D50</f>
        <v>0</v>
      </c>
      <c r="E50" s="579">
        <f t="shared" si="11"/>
        <v>0</v>
      </c>
      <c r="F50" s="609">
        <f>D50+B50</f>
        <v>99700280.699999988</v>
      </c>
      <c r="G50" s="581">
        <f>IF(ISBLANK(F50),"  ",IF(F74&gt;0,F50/F74,IF(F50&gt;0,1,0)))</f>
        <v>3.8357468165818025E-2</v>
      </c>
      <c r="H50" s="9">
        <f>'UL System'!H50-ULBOS!H50+LSUBOS!H50+LSUBR!H50+LSUS!H50+LSUA!H50+UNO!H50+SUBR!H50+SUNO!H50</f>
        <v>118687174</v>
      </c>
      <c r="I50" s="563">
        <f t="shared" si="12"/>
        <v>1</v>
      </c>
      <c r="J50" s="53">
        <f>'UL System'!J50-ULBOS!J50+LSUBOS!J50+LSUBR!J50+LSUS!J50+LSUA!J50+UNO!J50+SUBR!J50+SUNO!J50</f>
        <v>0</v>
      </c>
      <c r="K50" s="579">
        <f t="shared" si="13"/>
        <v>0</v>
      </c>
      <c r="L50" s="609">
        <f>J50+H50</f>
        <v>118687174</v>
      </c>
      <c r="M50" s="581">
        <f>IF(ISBLANK(L50),"  ",IF(L74&gt;0,L50/L74,IF(L50&gt;0,1,0)))</f>
        <v>4.6994665503911744E-2</v>
      </c>
      <c r="N50" s="35"/>
    </row>
    <row r="51" spans="1:14" s="11" customFormat="1" ht="44.25">
      <c r="A51" s="610" t="s">
        <v>49</v>
      </c>
      <c r="B51" s="9">
        <f>'UL System'!B51-ULBOS!B51+LSUBOS!B51+LSUBR!B51+LSUS!B51+LSUA!B51+UNO!B51+SUBR!B51+SUNO!B51</f>
        <v>35513364.93</v>
      </c>
      <c r="C51" s="563">
        <f t="shared" si="0"/>
        <v>0.92986219928649472</v>
      </c>
      <c r="D51" s="53">
        <f>'UL System'!D51-ULBOS!D51+LSUBOS!D51+LSUBR!D51+LSUS!D51+LSUA!D51+UNO!D51+SUBR!D51+SUNO!D51</f>
        <v>2678708</v>
      </c>
      <c r="E51" s="579">
        <f t="shared" si="11"/>
        <v>7.0137800713505283E-2</v>
      </c>
      <c r="F51" s="613">
        <f>D51+B51</f>
        <v>38192072.93</v>
      </c>
      <c r="G51" s="581">
        <f>IF(ISBLANK(F51),"  ",IF(F74&gt;0,F51/F74,IF(F51&gt;0,1,0)))</f>
        <v>1.4693551626069548E-2</v>
      </c>
      <c r="H51" s="9">
        <f>'UL System'!H51-ULBOS!H51+LSUBOS!H51+LSUBR!H51+LSUS!H51+LSUA!H51+UNO!H51+SUBR!H51+SUNO!H51</f>
        <v>38283062</v>
      </c>
      <c r="I51" s="563">
        <f t="shared" si="12"/>
        <v>0.91542452800524265</v>
      </c>
      <c r="J51" s="53">
        <f>'UL System'!J51-ULBOS!J51+LSUBOS!J51+LSUBR!J51+LSUS!J51+LSUA!J51+UNO!J51+SUBR!J51+SUNO!J51</f>
        <v>3536947</v>
      </c>
      <c r="K51" s="579">
        <f t="shared" si="13"/>
        <v>8.4575471994757345E-2</v>
      </c>
      <c r="L51" s="613">
        <f>J51+H51</f>
        <v>41820009</v>
      </c>
      <c r="M51" s="581">
        <f>IF(ISBLANK(L51),"  ",IF(L74&gt;0,L51/L74,IF(L51&gt;0,1,0)))</f>
        <v>1.6558801326970501E-2</v>
      </c>
      <c r="N51" s="35"/>
    </row>
    <row r="52" spans="1:14" s="11" customFormat="1" ht="44.25">
      <c r="A52" s="610" t="s">
        <v>50</v>
      </c>
      <c r="B52" s="9">
        <f>'UL System'!B52-ULBOS!B52+LSUBOS!B52+LSUBR!B52+LSUS!B52+LSUA!B52+UNO!B52+SUBR!B52+SUNO!B52</f>
        <v>16246338.68</v>
      </c>
      <c r="C52" s="563">
        <f t="shared" si="0"/>
        <v>0.95697180209598587</v>
      </c>
      <c r="D52" s="53">
        <f>'UL System'!D52-ULBOS!D52+LSUBOS!D52+LSUBR!D52+LSUS!D52+LSUA!D52+UNO!D52+SUBR!D52+SUNO!D52</f>
        <v>730482</v>
      </c>
      <c r="E52" s="579">
        <f t="shared" si="11"/>
        <v>4.3028197904014145E-2</v>
      </c>
      <c r="F52" s="613">
        <f>D52+B52</f>
        <v>16976820.68</v>
      </c>
      <c r="G52" s="581">
        <f>IF(ISBLANK(F52),"  ",IF(F74&gt;0,F52/F74,IF(F52&gt;0,1,0)))</f>
        <v>6.5314546179597779E-3</v>
      </c>
      <c r="H52" s="9">
        <f>'UL System'!H52-ULBOS!H52+LSUBOS!H52+LSUBR!H52+LSUS!H52+LSUA!H52+UNO!H52+SUBR!H52+SUNO!H52</f>
        <v>16468261</v>
      </c>
      <c r="I52" s="563">
        <f t="shared" si="12"/>
        <v>0.98168914681101982</v>
      </c>
      <c r="J52" s="53">
        <f>'UL System'!J52-ULBOS!J52+LSUBOS!J52+LSUBR!J52+LSUS!J52+LSUA!J52+UNO!J52+SUBR!J52+SUNO!J52</f>
        <v>307172.5</v>
      </c>
      <c r="K52" s="579">
        <f t="shared" si="13"/>
        <v>1.8310853188980184E-2</v>
      </c>
      <c r="L52" s="613">
        <f>J52+H52</f>
        <v>16775433.5</v>
      </c>
      <c r="M52" s="581">
        <f>IF(ISBLANK(L52),"  ",IF(L74&gt;0,L52/L74,IF(L52&gt;0,1,0)))</f>
        <v>6.6423005910951714E-3</v>
      </c>
      <c r="N52" s="35"/>
    </row>
    <row r="53" spans="1:14" s="11" customFormat="1" ht="44.25">
      <c r="A53" s="574" t="s">
        <v>51</v>
      </c>
      <c r="B53" s="9">
        <f>'UL System'!B53-ULBOS!B53+LSUBOS!B53+LSUBR!B53+LSUS!B53+LSUA!B53+UNO!B53+SUBR!B53+SUNO!B53</f>
        <v>28238022.5</v>
      </c>
      <c r="C53" s="563">
        <f t="shared" si="0"/>
        <v>0.26966459637184009</v>
      </c>
      <c r="D53" s="53">
        <f>'UL System'!D53-ULBOS!D53+LSUBOS!D53+LSUBR!D53+LSUS!D53+LSUA!D53+UNO!D53+SUBR!D53+SUNO!D53</f>
        <v>76477327.159999996</v>
      </c>
      <c r="E53" s="579">
        <f t="shared" si="11"/>
        <v>0.73033540362815996</v>
      </c>
      <c r="F53" s="609">
        <f>D53+B53</f>
        <v>104715349.66</v>
      </c>
      <c r="G53" s="581">
        <f>IF(ISBLANK(F53),"  ",IF(F74&gt;0,F53/F74,IF(F53&gt;0,1,0)))</f>
        <v>4.0286904538834996E-2</v>
      </c>
      <c r="H53" s="9">
        <f>'UL System'!H53-ULBOS!H53+LSUBOS!H53+LSUBR!H53+LSUS!H53+LSUA!H53+UNO!H53+SUBR!H53+SUNO!H53</f>
        <v>29234752</v>
      </c>
      <c r="I53" s="563">
        <f t="shared" si="12"/>
        <v>0.2944009726724095</v>
      </c>
      <c r="J53" s="53">
        <f>'UL System'!J53-ULBOS!J53+LSUBOS!J53+LSUBR!J53+LSUS!J53+LSUA!J53+UNO!J53+SUBR!J53+SUNO!J53</f>
        <v>70067746</v>
      </c>
      <c r="K53" s="579">
        <f t="shared" si="13"/>
        <v>0.7055990273275905</v>
      </c>
      <c r="L53" s="609">
        <f>J53+H53</f>
        <v>99302498</v>
      </c>
      <c r="M53" s="581">
        <f>IF(ISBLANK(L53),"  ",IF(L74&gt;0,L53/L74,IF(L53&gt;0,1,0)))</f>
        <v>3.9319224815419947E-2</v>
      </c>
      <c r="N53" s="35"/>
    </row>
    <row r="54" spans="1:14" s="85" customFormat="1" ht="45">
      <c r="A54" s="605" t="s">
        <v>52</v>
      </c>
      <c r="B54" s="630">
        <f>B53+B52+B51+B50+B49</f>
        <v>622297661.18000007</v>
      </c>
      <c r="C54" s="567">
        <f t="shared" si="0"/>
        <v>0.86706466522105197</v>
      </c>
      <c r="D54" s="636">
        <f>D53+D52+D51+D50+D49</f>
        <v>95408510.159999996</v>
      </c>
      <c r="E54" s="599">
        <f t="shared" si="11"/>
        <v>0.13293533477894812</v>
      </c>
      <c r="F54" s="615">
        <f>F53+F52+F51+F50+F49</f>
        <v>717706171.34000003</v>
      </c>
      <c r="G54" s="598">
        <f>IF(ISBLANK(F54),"  ",IF(F74&gt;0,F54/F74,IF(F54&gt;0,1,0)))</f>
        <v>0.27612150563970467</v>
      </c>
      <c r="H54" s="630">
        <f>H53+H52+H51+H50+H49</f>
        <v>697828159</v>
      </c>
      <c r="I54" s="567">
        <f t="shared" si="12"/>
        <v>0.87970275728153724</v>
      </c>
      <c r="J54" s="636">
        <f>J53+J52+J51+J50+J49</f>
        <v>95426327.5</v>
      </c>
      <c r="K54" s="599">
        <f t="shared" si="13"/>
        <v>0.1202972427184627</v>
      </c>
      <c r="L54" s="615">
        <f>L53+L52+L51+L50+L49</f>
        <v>793254486.5</v>
      </c>
      <c r="M54" s="598">
        <f>IF(ISBLANK(L54),"  ",IF(L74&gt;0,L54/L74,IF(L54&gt;0,1,0)))</f>
        <v>0.31409231508490354</v>
      </c>
      <c r="N54" s="84"/>
    </row>
    <row r="55" spans="1:14" s="11" customFormat="1" ht="44.25">
      <c r="A55" s="51" t="s">
        <v>53</v>
      </c>
      <c r="B55" s="9">
        <f>'UL System'!B55-ULBOS!B55+LSUBOS!B55+LSUBR!B55+LSUS!B55+LSUA!B55+UNO!B55+SUBR!B55+SUNO!B55</f>
        <v>0</v>
      </c>
      <c r="C55" s="563">
        <f t="shared" si="0"/>
        <v>0</v>
      </c>
      <c r="D55" s="53">
        <f>'UL System'!D55-ULBOS!D55+LSUBOS!D55+LSUBR!D55+LSUS!D55+LSUA!D55+UNO!D55+SUBR!D55+SUNO!D55</f>
        <v>0</v>
      </c>
      <c r="E55" s="579">
        <f t="shared" si="11"/>
        <v>0</v>
      </c>
      <c r="F55" s="618">
        <f t="shared" ref="F55:F64" si="14">D55+B55</f>
        <v>0</v>
      </c>
      <c r="G55" s="581">
        <f>IF(ISBLANK(F55),"  ",IF(F74&gt;0,F55/F74,IF(F55&gt;0,1,0)))</f>
        <v>0</v>
      </c>
      <c r="H55" s="9">
        <f>'UL System'!H55-ULBOS!H55+LSUBOS!H55+LSUBR!H55+LSUS!H55+LSUA!H55+UNO!H55+SUBR!H55+SUNO!H55</f>
        <v>0</v>
      </c>
      <c r="I55" s="563">
        <f t="shared" si="12"/>
        <v>0</v>
      </c>
      <c r="J55" s="53">
        <f>'UL System'!J55-ULBOS!J55+LSUBOS!J55+LSUBR!J55+LSUS!J55+LSUA!J55+UNO!J55+SUBR!J55+SUNO!J55</f>
        <v>0</v>
      </c>
      <c r="K55" s="579">
        <f t="shared" si="13"/>
        <v>0</v>
      </c>
      <c r="L55" s="618">
        <f t="shared" ref="L55:L64" si="15">J55+H55</f>
        <v>0</v>
      </c>
      <c r="M55" s="581">
        <f>IF(ISBLANK(L55),"  ",IF(L74&gt;0,L55/L74,IF(L55&gt;0,1,0)))</f>
        <v>0</v>
      </c>
      <c r="N55" s="35"/>
    </row>
    <row r="56" spans="1:14" s="11" customFormat="1" ht="44.25">
      <c r="A56" s="111" t="s">
        <v>54</v>
      </c>
      <c r="B56" s="9">
        <f>'UL System'!B56-ULBOS!B56+LSUBOS!B56+LSUBR!B56+LSUS!B56+LSUA!B56+UNO!B56+SUBR!B56+SUNO!B56</f>
        <v>0</v>
      </c>
      <c r="C56" s="563">
        <f t="shared" si="0"/>
        <v>0</v>
      </c>
      <c r="D56" s="53">
        <f>'UL System'!D56-ULBOS!D56+LSUBOS!D56+LSUBR!D56+LSUS!D56+LSUA!D56+UNO!D56+SUBR!D56+SUNO!D56</f>
        <v>0</v>
      </c>
      <c r="E56" s="579">
        <f t="shared" si="11"/>
        <v>0</v>
      </c>
      <c r="F56" s="577">
        <f t="shared" si="14"/>
        <v>0</v>
      </c>
      <c r="G56" s="581">
        <f>IF(ISBLANK(F56),"  ",IF(F74&gt;0,F56/F74,IF(F56&gt;0,1,0)))</f>
        <v>0</v>
      </c>
      <c r="H56" s="9">
        <f>'UL System'!H56-ULBOS!H56+LSUBOS!H56+LSUBR!H56+LSUS!H56+LSUA!H56+UNO!H56+SUBR!H56+SUNO!H56</f>
        <v>0</v>
      </c>
      <c r="I56" s="563">
        <f t="shared" si="12"/>
        <v>0</v>
      </c>
      <c r="J56" s="53">
        <f>'UL System'!J56-ULBOS!J56+LSUBOS!J56+LSUBR!J56+LSUS!J56+LSUA!J56+UNO!J56+SUBR!J56+SUNO!J56</f>
        <v>0</v>
      </c>
      <c r="K56" s="579">
        <f t="shared" si="13"/>
        <v>0</v>
      </c>
      <c r="L56" s="577">
        <f t="shared" si="15"/>
        <v>0</v>
      </c>
      <c r="M56" s="581">
        <f>IF(ISBLANK(L56),"  ",IF(L74&gt;0,L56/L74,IF(L56&gt;0,1,0)))</f>
        <v>0</v>
      </c>
      <c r="N56" s="35"/>
    </row>
    <row r="57" spans="1:14" s="11" customFormat="1" ht="44.25">
      <c r="A57" s="89" t="s">
        <v>55</v>
      </c>
      <c r="B57" s="9">
        <f>'UL System'!B57-ULBOS!B57+LSUBOS!B57+LSUBR!B57+LSUS!B57+LSUA!B57+UNO!B57+SUBR!B57+SUNO!B57</f>
        <v>11748123.699999999</v>
      </c>
      <c r="C57" s="563">
        <f t="shared" si="0"/>
        <v>0.52250722889678991</v>
      </c>
      <c r="D57" s="53">
        <f>'UL System'!D57-ULBOS!D57+LSUBOS!D57+LSUBR!D57+LSUS!D57+LSUA!D57+UNO!D57+SUBR!D57+SUNO!D57</f>
        <v>10736012.5</v>
      </c>
      <c r="E57" s="579">
        <f t="shared" si="11"/>
        <v>0.47749277110321009</v>
      </c>
      <c r="F57" s="577">
        <f t="shared" si="14"/>
        <v>22484136.199999999</v>
      </c>
      <c r="G57" s="581">
        <f>IF(ISBLANK(F57),"  ",IF(F74&gt;0,F57/F74,IF(F57&gt;0,1,0)))</f>
        <v>8.6502719197200477E-3</v>
      </c>
      <c r="H57" s="9">
        <f>'UL System'!H57-ULBOS!H57+LSUBOS!H57+LSUBR!H57+LSUS!H57+LSUA!H57+UNO!H57+SUBR!H57+SUNO!H57</f>
        <v>12395508</v>
      </c>
      <c r="I57" s="563">
        <f t="shared" si="12"/>
        <v>0.55730722343970041</v>
      </c>
      <c r="J57" s="53">
        <f>'UL System'!J57-ULBOS!J57+LSUBOS!J57+LSUBR!J57+LSUS!J57+LSUA!J57+UNO!J57+SUBR!J57+SUNO!J57</f>
        <v>9846278</v>
      </c>
      <c r="K57" s="579">
        <f t="shared" si="13"/>
        <v>0.44269277656029959</v>
      </c>
      <c r="L57" s="577">
        <f t="shared" si="15"/>
        <v>22241786</v>
      </c>
      <c r="M57" s="581">
        <f>IF(ISBLANK(L57),"  ",IF(L74&gt;0,L57/L74,IF(L57&gt;0,1,0)))</f>
        <v>8.8067249227754569E-3</v>
      </c>
      <c r="N57" s="35"/>
    </row>
    <row r="58" spans="1:14" s="11" customFormat="1" ht="44.25">
      <c r="A58" s="601" t="s">
        <v>56</v>
      </c>
      <c r="B58" s="9">
        <f>'UL System'!B58-ULBOS!B58+LSUBOS!B58+LSUBR!B58+LSUS!B58+LSUA!B58+UNO!B58+SUBR!B58+SUNO!B58</f>
        <v>1487074</v>
      </c>
      <c r="C58" s="563">
        <f t="shared" si="0"/>
        <v>1.6797253878684956E-2</v>
      </c>
      <c r="D58" s="53">
        <f>'UL System'!D58-ULBOS!D58+LSUBOS!D58+LSUBR!D58+LSUS!D58+LSUA!D58+UNO!D58+SUBR!D58+SUNO!D58</f>
        <v>87043706.730000004</v>
      </c>
      <c r="E58" s="579">
        <f t="shared" si="11"/>
        <v>0.98320274612131509</v>
      </c>
      <c r="F58" s="596">
        <f t="shared" si="14"/>
        <v>88530780.730000004</v>
      </c>
      <c r="G58" s="581">
        <f>IF(ISBLANK(F58),"  ",IF(F74&gt;0,F58/F74,IF(F58&gt;0,1,0)))</f>
        <v>3.4060251181880483E-2</v>
      </c>
      <c r="H58" s="9">
        <f>'UL System'!H58-ULBOS!H58+LSUBOS!H58+LSUBR!H58+LSUS!H58+LSUA!H58+UNO!H58+SUBR!H58+SUNO!H58</f>
        <v>1325000</v>
      </c>
      <c r="I58" s="563">
        <f t="shared" si="12"/>
        <v>1.4316094968630573E-2</v>
      </c>
      <c r="J58" s="53">
        <f>'UL System'!J58-ULBOS!J58+LSUBOS!J58+LSUBR!J58+LSUS!J58+LSUA!J58+UNO!J58+SUBR!J58+SUNO!J58</f>
        <v>91228172</v>
      </c>
      <c r="K58" s="579">
        <f t="shared" si="13"/>
        <v>0.98568390503136938</v>
      </c>
      <c r="L58" s="596">
        <f t="shared" si="15"/>
        <v>92553172</v>
      </c>
      <c r="M58" s="581">
        <f>IF(ISBLANK(L58),"  ",IF(L74&gt;0,L58/L74,IF(L58&gt;0,1,0)))</f>
        <v>3.6646801949012708E-2</v>
      </c>
      <c r="N58" s="35"/>
    </row>
    <row r="59" spans="1:14" s="11" customFormat="1" ht="44.25">
      <c r="A59" s="112" t="s">
        <v>57</v>
      </c>
      <c r="B59" s="9">
        <f>'UL System'!B59-ULBOS!B59+LSUBOS!B59+LSUBR!B59+LSUS!B59+LSUA!B59+UNO!B59+SUBR!B59+SUNO!B59</f>
        <v>363148</v>
      </c>
      <c r="C59" s="563">
        <f t="shared" si="0"/>
        <v>1</v>
      </c>
      <c r="D59" s="53">
        <f>'UL System'!D59-ULBOS!D59+LSUBOS!D59+LSUBR!D59+LSUS!D59+LSUA!D59+UNO!D59+SUBR!D59+SUNO!D59</f>
        <v>0</v>
      </c>
      <c r="E59" s="579">
        <f t="shared" si="11"/>
        <v>0</v>
      </c>
      <c r="F59" s="577">
        <f t="shared" si="14"/>
        <v>363148</v>
      </c>
      <c r="G59" s="581">
        <f>IF(ISBLANK(F59),"  ",IF(F74&gt;0,F59/F74,IF(F59&gt;0,1,0)))</f>
        <v>1.3971312569715247E-4</v>
      </c>
      <c r="H59" s="9">
        <f>'UL System'!H59-ULBOS!H59+LSUBOS!H59+LSUBR!H59+LSUS!H59+LSUA!H59+UNO!H59+SUBR!H59+SUNO!H59</f>
        <v>169000</v>
      </c>
      <c r="I59" s="563">
        <f t="shared" si="12"/>
        <v>1</v>
      </c>
      <c r="J59" s="53">
        <f>'UL System'!J59-ULBOS!J59+LSUBOS!J59+LSUBR!J59+LSUS!J59+LSUA!J59+UNO!J59+SUBR!J59+SUNO!J59</f>
        <v>0</v>
      </c>
      <c r="K59" s="579">
        <f t="shared" si="13"/>
        <v>0</v>
      </c>
      <c r="L59" s="577">
        <f t="shared" si="15"/>
        <v>169000</v>
      </c>
      <c r="M59" s="581">
        <f>IF(ISBLANK(L59),"  ",IF(L74&gt;0,L59/L74,IF(L59&gt;0,1,0)))</f>
        <v>6.6916231994546303E-5</v>
      </c>
      <c r="N59" s="35"/>
    </row>
    <row r="60" spans="1:14" s="11" customFormat="1" ht="44.25">
      <c r="A60" s="112" t="s">
        <v>58</v>
      </c>
      <c r="B60" s="9">
        <f>'UL System'!B60-ULBOS!B60+LSUBOS!B60+LSUBR!B60+LSUS!B60+LSUA!B60+UNO!B60+SUBR!B60+SUNO!B60</f>
        <v>0</v>
      </c>
      <c r="C60" s="563">
        <f t="shared" si="0"/>
        <v>0</v>
      </c>
      <c r="D60" s="53">
        <f>'UL System'!D60-ULBOS!D60+LSUBOS!D60+LSUBR!D60+LSUS!D60+LSUA!D60+UNO!D60+SUBR!D60+SUNO!D60</f>
        <v>131115852.02</v>
      </c>
      <c r="E60" s="579">
        <f t="shared" si="11"/>
        <v>1</v>
      </c>
      <c r="F60" s="577">
        <f t="shared" si="14"/>
        <v>131115852.02</v>
      </c>
      <c r="G60" s="581">
        <f>IF(ISBLANK(F60),"  ",IF(F74&gt;0,F60/F74,IF(F60&gt;0,1,0)))</f>
        <v>5.0443911336864038E-2</v>
      </c>
      <c r="H60" s="9">
        <f>'UL System'!H60-ULBOS!H60+LSUBOS!H60+LSUBR!H60+LSUS!H60+LSUA!H60+UNO!H60+SUBR!H60+SUNO!H60</f>
        <v>0</v>
      </c>
      <c r="I60" s="563">
        <f t="shared" si="12"/>
        <v>0</v>
      </c>
      <c r="J60" s="53">
        <f>'UL System'!J60-ULBOS!J60+LSUBOS!J60+LSUBR!J60+LSUS!J60+LSUA!J60+UNO!J60+SUBR!J60+SUNO!J60</f>
        <v>132014874</v>
      </c>
      <c r="K60" s="579">
        <f t="shared" si="13"/>
        <v>1</v>
      </c>
      <c r="L60" s="577">
        <f t="shared" si="15"/>
        <v>132014874</v>
      </c>
      <c r="M60" s="581">
        <f>IF(ISBLANK(L60),"  ",IF(L74&gt;0,L60/L74,IF(L60&gt;0,1,0)))</f>
        <v>5.2271822102454429E-2</v>
      </c>
      <c r="N60" s="35"/>
    </row>
    <row r="61" spans="1:14" s="11" customFormat="1" ht="44.25">
      <c r="A61" s="113" t="s">
        <v>59</v>
      </c>
      <c r="B61" s="9">
        <f>'UL System'!B61-ULBOS!B61+LSUBOS!B61+LSUBR!B61+LSUS!B61+LSUA!B61+UNO!B61+SUBR!B61+SUNO!B61</f>
        <v>0</v>
      </c>
      <c r="C61" s="563">
        <f t="shared" si="0"/>
        <v>0</v>
      </c>
      <c r="D61" s="53">
        <f>'UL System'!D61-ULBOS!D61+LSUBOS!D61+LSUBR!D61+LSUS!D61+LSUA!D61+UNO!D61+SUBR!D61+SUNO!D61</f>
        <v>229348858.33000001</v>
      </c>
      <c r="E61" s="579">
        <f t="shared" si="11"/>
        <v>1</v>
      </c>
      <c r="F61" s="577">
        <f t="shared" si="14"/>
        <v>229348858.33000001</v>
      </c>
      <c r="G61" s="581">
        <f>IF(ISBLANK(F61),"  ",IF(F74&gt;0,F61/F74,IF(F61&gt;0,1,0)))</f>
        <v>8.8236878276509043E-2</v>
      </c>
      <c r="H61" s="9">
        <f>'UL System'!H61-ULBOS!H61+LSUBOS!H61+LSUBR!H61+LSUS!H61+LSUA!H61+UNO!H61+SUBR!H61+SUNO!H61</f>
        <v>0</v>
      </c>
      <c r="I61" s="563">
        <f t="shared" si="12"/>
        <v>0</v>
      </c>
      <c r="J61" s="53">
        <f>'UL System'!J61-ULBOS!J61+LSUBOS!J61+LSUBR!J61+LSUS!J61+LSUA!J61+UNO!J61+SUBR!J61+SUNO!J61</f>
        <v>231707922</v>
      </c>
      <c r="K61" s="579">
        <f t="shared" si="13"/>
        <v>1</v>
      </c>
      <c r="L61" s="577">
        <f t="shared" si="15"/>
        <v>231707922</v>
      </c>
      <c r="M61" s="581">
        <f>IF(ISBLANK(L61),"  ",IF(L74&gt;0,L61/L74,IF(L61&gt;0,1,0)))</f>
        <v>9.1745686766427456E-2</v>
      </c>
      <c r="N61" s="35"/>
    </row>
    <row r="62" spans="1:14" s="11" customFormat="1" ht="44.25">
      <c r="A62" s="113" t="s">
        <v>60</v>
      </c>
      <c r="B62" s="9">
        <f>'UL System'!B62-ULBOS!B62+LSUBOS!B62+LSUBR!B62+LSUS!B62+LSUA!B62+UNO!B62+SUBR!B62+SUNO!B62</f>
        <v>0</v>
      </c>
      <c r="C62" s="563">
        <f t="shared" si="0"/>
        <v>0</v>
      </c>
      <c r="D62" s="53">
        <f>'UL System'!D62-ULBOS!D62+LSUBOS!D62+LSUBR!D62+LSUS!D62+LSUA!D62+UNO!D62+SUBR!D62+SUNO!D62</f>
        <v>3634106</v>
      </c>
      <c r="E62" s="579">
        <f t="shared" si="11"/>
        <v>1</v>
      </c>
      <c r="F62" s="577">
        <f t="shared" si="14"/>
        <v>3634106</v>
      </c>
      <c r="G62" s="581">
        <f>IF(ISBLANK(F62),"  ",IF(F74&gt;0,F62/F74,IF(F62&gt;0,1,0)))</f>
        <v>1.3981415521351515E-3</v>
      </c>
      <c r="H62" s="9">
        <f>'UL System'!H62-ULBOS!H62+LSUBOS!H62+LSUBR!H62+LSUS!H62+LSUA!H62+UNO!H62+SUBR!H62+SUNO!H62</f>
        <v>0</v>
      </c>
      <c r="I62" s="563">
        <f t="shared" si="12"/>
        <v>0</v>
      </c>
      <c r="J62" s="53">
        <f>'UL System'!J62-ULBOS!J62+LSUBOS!J62+LSUBR!J62+LSUS!J62+LSUA!J62+UNO!J62+SUBR!J62+SUNO!J62</f>
        <v>2377600</v>
      </c>
      <c r="K62" s="579">
        <f t="shared" si="13"/>
        <v>1</v>
      </c>
      <c r="L62" s="577">
        <f t="shared" si="15"/>
        <v>2377600</v>
      </c>
      <c r="M62" s="581">
        <f>IF(ISBLANK(L62),"  ",IF(L74&gt;0,L62/L74,IF(L62&gt;0,1,0)))</f>
        <v>9.4142031473510831E-4</v>
      </c>
      <c r="N62" s="35"/>
    </row>
    <row r="63" spans="1:14" s="11" customFormat="1" ht="44.25">
      <c r="A63" s="89" t="s">
        <v>61</v>
      </c>
      <c r="B63" s="9">
        <f>'UL System'!B63-ULBOS!B63+LSUBOS!B63+LSUBR!B63+LSUS!B63+LSUA!B63+UNO!B63+SUBR!B63+SUNO!B63</f>
        <v>0</v>
      </c>
      <c r="C63" s="563">
        <f t="shared" si="0"/>
        <v>0</v>
      </c>
      <c r="D63" s="53">
        <f>'UL System'!D63-ULBOS!D63+LSUBOS!D63+LSUBR!D63+LSUS!D63+LSUA!D63+UNO!D63+SUBR!D63+SUNO!D63</f>
        <v>85960856.730000004</v>
      </c>
      <c r="E63" s="579">
        <f t="shared" si="11"/>
        <v>1</v>
      </c>
      <c r="F63" s="577">
        <f t="shared" si="14"/>
        <v>85960856.730000004</v>
      </c>
      <c r="G63" s="581">
        <f>IF(ISBLANK(F63),"  ",IF(F74&gt;0,F63/F74,IF(F63&gt;0,1,0)))</f>
        <v>3.3071530013530033E-2</v>
      </c>
      <c r="H63" s="9">
        <f>'UL System'!H63-ULBOS!H63+LSUBOS!H63+LSUBR!H63+LSUS!H63+LSUA!H63+UNO!H63+SUBR!H63+SUNO!H63</f>
        <v>0</v>
      </c>
      <c r="I63" s="563">
        <f t="shared" si="12"/>
        <v>0</v>
      </c>
      <c r="J63" s="53">
        <f>'UL System'!J63-ULBOS!J63+LSUBOS!J63+LSUBR!J63+LSUS!J63+LSUA!J63+UNO!J63+SUBR!J63+SUNO!J63</f>
        <v>70750144</v>
      </c>
      <c r="K63" s="579">
        <f t="shared" si="13"/>
        <v>1</v>
      </c>
      <c r="L63" s="577">
        <f t="shared" si="15"/>
        <v>70750144</v>
      </c>
      <c r="M63" s="581">
        <f>IF(ISBLANK(L63),"  ",IF(L74&gt;0,L63/L74,IF(L63&gt;0,1,0)))</f>
        <v>2.8013805026932296E-2</v>
      </c>
      <c r="N63" s="35"/>
    </row>
    <row r="64" spans="1:14" s="11" customFormat="1" ht="44.25">
      <c r="A64" s="601" t="s">
        <v>62</v>
      </c>
      <c r="B64" s="9">
        <f>'UL System'!B64-ULBOS!B64+LSUBOS!B64+LSUBR!B64+LSUS!B64+LSUA!B64+UNO!B64+SUBR!B64+SUNO!B64</f>
        <v>36032192.100000001</v>
      </c>
      <c r="C64" s="563">
        <f t="shared" si="0"/>
        <v>0.32356726720687518</v>
      </c>
      <c r="D64" s="53">
        <f>'UL System'!D64-ULBOS!D64+LSUBOS!D64+LSUBR!D64+LSUS!D64+LSUA!D64+UNO!D64+SUBR!D64+SUNO!D64</f>
        <v>75327008.140000001</v>
      </c>
      <c r="E64" s="579">
        <f t="shared" si="11"/>
        <v>0.67643273279312477</v>
      </c>
      <c r="F64" s="577">
        <f t="shared" si="14"/>
        <v>111359200.24000001</v>
      </c>
      <c r="G64" s="581">
        <f>IF(ISBLANK(F64),"  ",IF(F74&gt;0,F64/F74,IF(F64&gt;0,1,0)))</f>
        <v>4.2842978456897718E-2</v>
      </c>
      <c r="H64" s="9">
        <f>'UL System'!H64-ULBOS!H64+LSUBOS!H64+LSUBR!H64+LSUS!H64+LSUA!H64+UNO!H64+SUBR!H64+SUNO!H64</f>
        <v>108672876</v>
      </c>
      <c r="I64" s="563">
        <f t="shared" si="12"/>
        <v>0.6028998576995378</v>
      </c>
      <c r="J64" s="53">
        <f>'UL System'!J64-ULBOS!J64+LSUBOS!J64+LSUBR!J64+LSUS!J64+LSUA!J64+UNO!J64+SUBR!J64+SUNO!J64</f>
        <v>71577417</v>
      </c>
      <c r="K64" s="579">
        <f t="shared" si="13"/>
        <v>0.39710014230046214</v>
      </c>
      <c r="L64" s="577">
        <f t="shared" si="15"/>
        <v>180250293</v>
      </c>
      <c r="M64" s="581">
        <f>IF(ISBLANK(L64),"  ",IF(L74&gt;0,L64/L74,IF(L64&gt;0,1,0)))</f>
        <v>7.1370830908123933E-2</v>
      </c>
      <c r="N64" s="35"/>
    </row>
    <row r="65" spans="1:14" s="85" customFormat="1" ht="45">
      <c r="A65" s="114" t="s">
        <v>63</v>
      </c>
      <c r="B65" s="602">
        <f>B64+B63+B62+B61+B60+B59+B58+B57+B56+B55+B54</f>
        <v>671928198.98000002</v>
      </c>
      <c r="C65" s="567">
        <f t="shared" si="0"/>
        <v>0.48322667842010286</v>
      </c>
      <c r="D65" s="603">
        <f>D64+D63+D62+D61+D60+D59+D58+D57+D56+D55+D54</f>
        <v>718574910.61000001</v>
      </c>
      <c r="E65" s="599">
        <f t="shared" si="11"/>
        <v>0.51677332157989708</v>
      </c>
      <c r="F65" s="602">
        <f>F64+F63+F62+F61+F60+F59+F58+F57+F56+F55+F54</f>
        <v>1390503109.5900002</v>
      </c>
      <c r="G65" s="598">
        <f>IF(ISBLANK(F65),"  ",IF(F74&gt;0,F65/F74,IF(F65&gt;0,1,0)))</f>
        <v>0.53496518150293837</v>
      </c>
      <c r="H65" s="602">
        <f>H64+H63+H62+H61+H60+H59+H58+H57+H56+H55+H54</f>
        <v>820390543</v>
      </c>
      <c r="I65" s="567">
        <f t="shared" si="12"/>
        <v>0.53784840662646116</v>
      </c>
      <c r="J65" s="603">
        <f>J64+J63+J62+J61+J60+J59+J58+J57+J56+J55+J54</f>
        <v>704928734.5</v>
      </c>
      <c r="K65" s="599">
        <f t="shared" si="13"/>
        <v>0.46215159337353878</v>
      </c>
      <c r="L65" s="602">
        <f>L64+L63+L62+L61+L60+L59+L58+L57+L56+L55+L54</f>
        <v>1525319277.5</v>
      </c>
      <c r="M65" s="598">
        <f>IF(ISBLANK(L65),"  ",IF(L74&gt;0,L65/L74,IF(L65&gt;0,1,0)))</f>
        <v>0.60395632330735949</v>
      </c>
      <c r="N65" s="84"/>
    </row>
    <row r="66" spans="1:14" s="11" customFormat="1" ht="45">
      <c r="A66" s="24" t="s">
        <v>64</v>
      </c>
      <c r="B66" s="582"/>
      <c r="C66" s="591" t="s">
        <v>4</v>
      </c>
      <c r="D66" s="587"/>
      <c r="E66" s="592" t="s">
        <v>4</v>
      </c>
      <c r="F66" s="577"/>
      <c r="G66" s="593" t="s">
        <v>4</v>
      </c>
      <c r="H66" s="582"/>
      <c r="I66" s="591" t="s">
        <v>4</v>
      </c>
      <c r="J66" s="587"/>
      <c r="K66" s="592" t="s">
        <v>4</v>
      </c>
      <c r="L66" s="577"/>
      <c r="M66" s="593" t="s">
        <v>4</v>
      </c>
    </row>
    <row r="67" spans="1:14" s="11" customFormat="1" ht="44.25">
      <c r="A67" s="115" t="s">
        <v>65</v>
      </c>
      <c r="B67" s="9">
        <f>'UL System'!B67-ULBOS!B67+LSUBOS!B67+LSUBR!B67+LSUS!B67+LSUA!B67+UNO!B67+SUBR!B67+SUNO!B67</f>
        <v>0</v>
      </c>
      <c r="C67" s="52">
        <f t="shared" si="0"/>
        <v>0</v>
      </c>
      <c r="D67" s="53">
        <f>'UL System'!D67-ULBOS!D67+LSUBOS!D67+LSUBR!D67+LSUS!D67+LSUA!D67+UNO!D67+SUBR!D67+SUNO!D67</f>
        <v>789550.21000000089</v>
      </c>
      <c r="E67" s="54">
        <f>IF(ISBLANK(D67),"  ",IF(F67&gt;0,D67/F67,IF(D67&gt;0,1,0)))</f>
        <v>1</v>
      </c>
      <c r="F67" s="69">
        <f>D67+B67</f>
        <v>789550.21000000089</v>
      </c>
      <c r="G67" s="56">
        <f>IF(ISBLANK(F67),"  ",IF(F74&gt;0,F67/F74,IF(F67&gt;0,1,0)))</f>
        <v>3.0376190350475083E-4</v>
      </c>
      <c r="H67" s="9">
        <f>'UL System'!H67-ULBOS!H67+LSUBOS!H67+LSUBR!H67+LSUS!H67+LSUA!H67+UNO!H67+SUBR!H67+SUNO!H67</f>
        <v>0</v>
      </c>
      <c r="I67" s="52">
        <f>IF(ISBLANK(H67),"  ",IF(L67&gt;0,H67/L67,IF(H67&gt;0,1,0)))</f>
        <v>0</v>
      </c>
      <c r="J67" s="53">
        <f>'UL System'!J67-ULBOS!J67+LSUBOS!J67+LSUBR!J67+LSUS!J67+LSUA!J67+UNO!J67+SUBR!J67+SUNO!J67</f>
        <v>789090</v>
      </c>
      <c r="K67" s="54">
        <f>IF(ISBLANK(J67),"  ",IF(L67&gt;0,J67/L67,IF(J67&gt;0,1,0)))</f>
        <v>1</v>
      </c>
      <c r="L67" s="69">
        <f>J67+H67</f>
        <v>789090</v>
      </c>
      <c r="M67" s="56">
        <f>IF(ISBLANK(L67),"  ",IF(L74&gt;0,L67/L74,IF(L67&gt;0,1,0)))</f>
        <v>3.1244336984956534E-4</v>
      </c>
    </row>
    <row r="68" spans="1:14" s="11" customFormat="1" ht="44.25">
      <c r="A68" s="574" t="s">
        <v>66</v>
      </c>
      <c r="B68" s="9">
        <f>'UL System'!B68-ULBOS!B68+LSUBOS!B68+LSUBR!B68+LSUS!B68+LSUA!B68+UNO!B68+SUBR!B68+SUNO!B68</f>
        <v>0</v>
      </c>
      <c r="C68" s="563">
        <f t="shared" si="0"/>
        <v>0</v>
      </c>
      <c r="D68" s="53">
        <f>'UL System'!D68-ULBOS!D68+LSUBOS!D68+LSUBR!D68+LSUS!D68+LSUA!D68+UNO!D68+SUBR!D68+SUNO!D68</f>
        <v>0</v>
      </c>
      <c r="E68" s="579">
        <f>IF(ISBLANK(D68),"  ",IF(F68&gt;0,D68/F68,IF(D68&gt;0,1,0)))</f>
        <v>0</v>
      </c>
      <c r="F68" s="577">
        <f>D68+B68</f>
        <v>0</v>
      </c>
      <c r="G68" s="581">
        <f>IF(ISBLANK(F68),"  ",IF(F74&gt;0,F68/F74,IF(F68&gt;0,1,0)))</f>
        <v>0</v>
      </c>
      <c r="H68" s="9">
        <f>'UL System'!H68-ULBOS!H68+LSUBOS!H68+LSUBR!H68+LSUS!H68+LSUA!H68+UNO!H68+SUBR!H68+SUNO!H68</f>
        <v>0</v>
      </c>
      <c r="I68" s="563">
        <f>IF(ISBLANK(H68),"  ",IF(L68&gt;0,H68/L68,IF(H68&gt;0,1,0)))</f>
        <v>0</v>
      </c>
      <c r="J68" s="53">
        <f>'UL System'!J68-ULBOS!J68+LSUBOS!J68+LSUBR!J68+LSUS!J68+LSUA!J68+UNO!J68+SUBR!J68+SUNO!J68</f>
        <v>0</v>
      </c>
      <c r="K68" s="579">
        <f>IF(ISBLANK(J68),"  ",IF(L68&gt;0,J68/L68,IF(J68&gt;0,1,0)))</f>
        <v>0</v>
      </c>
      <c r="L68" s="577">
        <f>J68+H68</f>
        <v>0</v>
      </c>
      <c r="M68" s="581">
        <f>IF(ISBLANK(L68),"  ",IF(L74&gt;0,L68/L74,IF(L68&gt;0,1,0)))</f>
        <v>0</v>
      </c>
    </row>
    <row r="69" spans="1:14" s="11" customFormat="1" ht="45">
      <c r="A69" s="619" t="s">
        <v>67</v>
      </c>
      <c r="B69" s="582"/>
      <c r="C69" s="591" t="s">
        <v>4</v>
      </c>
      <c r="D69" s="587"/>
      <c r="E69" s="592" t="s">
        <v>4</v>
      </c>
      <c r="F69" s="577"/>
      <c r="G69" s="593" t="s">
        <v>4</v>
      </c>
      <c r="H69" s="582"/>
      <c r="I69" s="591" t="s">
        <v>4</v>
      </c>
      <c r="J69" s="587"/>
      <c r="K69" s="592" t="s">
        <v>4</v>
      </c>
      <c r="L69" s="577"/>
      <c r="M69" s="593" t="s">
        <v>4</v>
      </c>
    </row>
    <row r="70" spans="1:14" s="11" customFormat="1" ht="44.25">
      <c r="A70" s="89" t="s">
        <v>68</v>
      </c>
      <c r="B70" s="9">
        <f>'UL System'!B70-ULBOS!B70+LSUBOS!B70+LSUBR!B70+LSUS!B70+LSUA!B70+UNO!B70+SUBR!B70+SUNO!B70</f>
        <v>0</v>
      </c>
      <c r="C70" s="52">
        <f t="shared" si="0"/>
        <v>0</v>
      </c>
      <c r="D70" s="53">
        <f>'UL System'!D70-ULBOS!D70+LSUBOS!D70+LSUBR!D70+LSUS!D70+LSUA!D70+UNO!D70+SUBR!D70+SUNO!D70</f>
        <v>165153838</v>
      </c>
      <c r="E70" s="54">
        <f>IF(ISBLANK(D70),"  ",IF(F70&gt;0,D70/F70,IF(D70&gt;0,1,0)))</f>
        <v>1</v>
      </c>
      <c r="F70" s="69">
        <f>D70+B70</f>
        <v>165153838</v>
      </c>
      <c r="G70" s="56">
        <f>IF(ISBLANK(F70),"  ",IF(F74&gt;0,F70/F74,IF(F70&gt;0,1,0)))</f>
        <v>6.353927029161982E-2</v>
      </c>
      <c r="H70" s="9">
        <f>'UL System'!H70-ULBOS!H70+LSUBOS!H70+LSUBR!H70+LSUS!H70+LSUA!H70+UNO!H70+SUBR!H70+SUNO!H70</f>
        <v>0</v>
      </c>
      <c r="I70" s="52">
        <f>IF(ISBLANK(H70),"  ",IF(L70&gt;0,H70/L70,IF(H70&gt;0,1,0)))</f>
        <v>0</v>
      </c>
      <c r="J70" s="53">
        <f>'UL System'!J70-ULBOS!J70+LSUBOS!J70+LSUBR!J70+LSUS!J70+LSUA!J70+UNO!J70+SUBR!J70+SUNO!J70</f>
        <v>163854493</v>
      </c>
      <c r="K70" s="54">
        <f>IF(ISBLANK(J70),"  ",IF(L70&gt;0,J70/L70,IF(J70&gt;0,1,0)))</f>
        <v>1</v>
      </c>
      <c r="L70" s="69">
        <f>J70+H70</f>
        <v>163854493</v>
      </c>
      <c r="M70" s="56">
        <f>IF(ISBLANK(L70),"  ",IF(L74&gt;0,L70/L74,IF(L70&gt;0,1,0)))</f>
        <v>6.4878847733353631E-2</v>
      </c>
    </row>
    <row r="71" spans="1:14" s="11" customFormat="1" ht="44.25">
      <c r="A71" s="574" t="s">
        <v>69</v>
      </c>
      <c r="B71" s="9">
        <f>'UL System'!B71-ULBOS!B71+LSUBOS!B71+LSUBR!B71+LSUS!B71+LSUA!B71+UNO!B71+SUBR!B71+SUNO!B71</f>
        <v>0</v>
      </c>
      <c r="C71" s="563">
        <f t="shared" si="0"/>
        <v>0</v>
      </c>
      <c r="D71" s="53">
        <f>'UL System'!D71-ULBOS!D71+LSUBOS!D71+LSUBR!D71+LSUS!D71+LSUA!D71+UNO!D71+SUBR!D71+SUNO!D71</f>
        <v>240451353.19999999</v>
      </c>
      <c r="E71" s="579">
        <f>IF(ISBLANK(D71),"  ",IF(F71&gt;0,D71/F71,IF(D71&gt;0,1,0)))</f>
        <v>1</v>
      </c>
      <c r="F71" s="577">
        <f>D71+B71</f>
        <v>240451353.19999999</v>
      </c>
      <c r="G71" s="581">
        <f>IF(ISBLANK(F71),"  ",IF(F74&gt;0,F71/F74,IF(F71&gt;0,1,0)))</f>
        <v>9.2508316536734345E-2</v>
      </c>
      <c r="H71" s="9">
        <f>'UL System'!H71-ULBOS!H71+LSUBOS!H71+LSUBR!H71+LSUS!H71+LSUA!H71+UNO!H71+SUBR!H71+SUNO!H71</f>
        <v>0</v>
      </c>
      <c r="I71" s="563">
        <f>IF(ISBLANK(H71),"  ",IF(L71&gt;0,H71/L71,IF(H71&gt;0,1,0)))</f>
        <v>0</v>
      </c>
      <c r="J71" s="53">
        <f>'UL System'!J71-ULBOS!J71+LSUBOS!J71+LSUBR!J71+LSUS!J71+LSUA!J71+UNO!J71+SUBR!J71+SUNO!J71</f>
        <v>236956789</v>
      </c>
      <c r="K71" s="579">
        <f>IF(ISBLANK(J71),"  ",IF(L71&gt;0,J71/L71,IF(J71&gt;0,1,0)))</f>
        <v>1</v>
      </c>
      <c r="L71" s="577">
        <f>J71+H71</f>
        <v>236956789</v>
      </c>
      <c r="M71" s="581">
        <f>IF(ISBLANK(L71),"  ",IF(L74&gt;0,L71/L74,IF(L71&gt;0,1,0)))</f>
        <v>9.3823996836726375E-2</v>
      </c>
    </row>
    <row r="72" spans="1:14" s="85" customFormat="1" ht="45">
      <c r="A72" s="600" t="s">
        <v>70</v>
      </c>
      <c r="B72" s="620">
        <f>B71+B70+B68+B67</f>
        <v>0</v>
      </c>
      <c r="C72" s="567">
        <f t="shared" si="0"/>
        <v>0</v>
      </c>
      <c r="D72" s="607">
        <f>D71+D70+D68+D67</f>
        <v>406394741.40999997</v>
      </c>
      <c r="E72" s="599">
        <f>IF(ISBLANK(D72),"  ",IF(F72&gt;0,D72/F72,IF(D72&gt;0,1,0)))</f>
        <v>1</v>
      </c>
      <c r="F72" s="621">
        <f>F71+F70+F69+F68+F67</f>
        <v>406394741.40999997</v>
      </c>
      <c r="G72" s="598">
        <f>IF(ISBLANK(F72),"  ",IF(F74&gt;0,F72/F74,IF(F72&gt;0,1,0)))</f>
        <v>0.15635134873185891</v>
      </c>
      <c r="H72" s="620">
        <f>H71+H70+H68+H67</f>
        <v>0</v>
      </c>
      <c r="I72" s="567">
        <f>IF(ISBLANK(H72),"  ",IF(L72&gt;0,H72/L72,IF(H72&gt;0,1,0)))</f>
        <v>0</v>
      </c>
      <c r="J72" s="607">
        <f>J71+J70+J68+J67</f>
        <v>401600372</v>
      </c>
      <c r="K72" s="599">
        <f>IF(ISBLANK(J72),"  ",IF(L72&gt;0,J72/L72,IF(J72&gt;0,1,0)))</f>
        <v>1</v>
      </c>
      <c r="L72" s="621">
        <f>L71+L70+L69+L68+L67</f>
        <v>401600372</v>
      </c>
      <c r="M72" s="598">
        <f>IF(ISBLANK(L72),"  ",IF(L74&gt;0,L72/L74,IF(L72&gt;0,1,0)))</f>
        <v>0.15901528793992958</v>
      </c>
    </row>
    <row r="73" spans="1:14" s="85" customFormat="1" ht="45">
      <c r="A73" s="600" t="s">
        <v>71</v>
      </c>
      <c r="B73" s="629">
        <f>'UL System'!B73-ULBOS!B73+LSUBOS!B73+LSUBR!B73+LSUS!B73+LSUA!B73+UNO!B73+SUBR!B73+SUNO!B73</f>
        <v>0</v>
      </c>
      <c r="C73" s="567">
        <f t="shared" si="0"/>
        <v>0</v>
      </c>
      <c r="D73" s="635">
        <f>'UL System'!D73-ULBOS!D73+LSUBOS!D73+LSUBR!D73+LSUS!D73+LSUA!D73+UNO!D73+SUBR!D73+SUNO!D73</f>
        <v>0</v>
      </c>
      <c r="E73" s="599">
        <f>IF(ISBLANK(D73),"  ",IF(F73&gt;0,D73/F73,IF(D73&gt;0,1,0)))</f>
        <v>0</v>
      </c>
      <c r="F73" s="129">
        <f>D73+B73</f>
        <v>0</v>
      </c>
      <c r="G73" s="598">
        <f>IF(ISBLANK(F73),"  ",IF(F75&gt;0,F73/F75,IF(F73&gt;0,1,0)))</f>
        <v>0</v>
      </c>
      <c r="H73" s="629">
        <f>'UL System'!H73-ULBOS!H73+LSUBOS!H73+LSUBR!H73+LSUS!H73+LSUA!H73+UNO!H73+SUBR!H73+SUNO!H73</f>
        <v>0</v>
      </c>
      <c r="I73" s="567">
        <f>IF(ISBLANK(H73),"  ",IF(L73&gt;0,H73/L73,IF(H73&gt;0,1,0)))</f>
        <v>0</v>
      </c>
      <c r="J73" s="635">
        <f>'UL System'!J73-ULBOS!J73+LSUBOS!J73+LSUBR!J73+LSUS!J73+LSUA!J73+UNO!J73+SUBR!J73+SUNO!J73</f>
        <v>0</v>
      </c>
      <c r="K73" s="599">
        <f>IF(ISBLANK(J73),"  ",IF(L73&gt;0,J73/L73,IF(J73&gt;0,1,0)))</f>
        <v>0</v>
      </c>
      <c r="L73" s="129">
        <f>J73+H73</f>
        <v>0</v>
      </c>
      <c r="M73" s="598">
        <f>IF(ISBLANK(L73),"  ",IF(L75&gt;0,L73/L75,IF(L73&gt;0,1,0)))</f>
        <v>0</v>
      </c>
    </row>
    <row r="74" spans="1:14" s="85" customFormat="1" ht="45.75" thickBot="1">
      <c r="A74" s="622" t="s">
        <v>72</v>
      </c>
      <c r="B74" s="120">
        <f>B72+B65+B46+B39+B47+B73</f>
        <v>1469866434.8099999</v>
      </c>
      <c r="C74" s="623">
        <f t="shared" si="0"/>
        <v>0.56549845783161379</v>
      </c>
      <c r="D74" s="120">
        <f>D72+D65+D46+D39+D47+D73</f>
        <v>1126890960.02</v>
      </c>
      <c r="E74" s="624">
        <f>IF(ISBLANK(D74),"  ",IF(F74&gt;0,D74/F74,IF(D74&gt;0,1,0)))</f>
        <v>0.43354626307802624</v>
      </c>
      <c r="F74" s="120">
        <f>F72+F65+F46+F39+F47+F73</f>
        <v>2599240394.8299999</v>
      </c>
      <c r="G74" s="625">
        <f>IF(ISBLANK(F74),"  ",IF(F74&gt;0,F74/F74,IF(F74&gt;0,1,0)))</f>
        <v>1</v>
      </c>
      <c r="H74" s="120">
        <f>H72+H65+H46+H39+H47+H73</f>
        <v>1413176244</v>
      </c>
      <c r="I74" s="623">
        <f>IF(ISBLANK(H74),"  ",IF(L74&gt;0,H74/L74,IF(H74&gt;0,1,0)))</f>
        <v>0.55955283664310995</v>
      </c>
      <c r="J74" s="120">
        <f>J72+J65+J46+J39+J47+J73</f>
        <v>1112369426.5</v>
      </c>
      <c r="K74" s="624">
        <f>IF(ISBLANK(J74),"  ",IF(L74&gt;0,J74/L74,IF(J74&gt;0,1,0)))</f>
        <v>0.4404471633568901</v>
      </c>
      <c r="L74" s="120">
        <f>L72+L65+L46+L39+L47+L73</f>
        <v>2525545670.5</v>
      </c>
      <c r="M74" s="625">
        <f>IF(ISBLANK(L74),"  ",IF(L74&gt;0,L74/L74,IF(L74&gt;0,1,0)))</f>
        <v>1</v>
      </c>
    </row>
    <row r="75" spans="1:14" ht="21" thickTop="1">
      <c r="A75" s="130"/>
      <c r="B75" s="131"/>
      <c r="C75" s="132"/>
      <c r="D75" s="131"/>
      <c r="E75" s="132"/>
      <c r="F75" s="131"/>
      <c r="G75" s="132"/>
      <c r="H75" s="131"/>
      <c r="I75" s="132"/>
      <c r="J75" s="131"/>
      <c r="K75" s="132"/>
      <c r="L75" s="131"/>
      <c r="M75" s="132"/>
    </row>
    <row r="76" spans="1:14" s="11" customFormat="1" ht="44.25">
      <c r="A76" s="4" t="s">
        <v>4</v>
      </c>
      <c r="B76" s="2"/>
      <c r="C76" s="4"/>
      <c r="D76" s="2"/>
      <c r="E76" s="4"/>
      <c r="F76" s="2"/>
      <c r="G76" s="4"/>
      <c r="H76" s="2"/>
      <c r="I76" s="4"/>
      <c r="J76" s="2"/>
      <c r="K76" s="4"/>
      <c r="L76" s="2"/>
      <c r="M76" s="4"/>
    </row>
    <row r="77" spans="1:14" s="11" customFormat="1" ht="44.25">
      <c r="A77" s="4" t="s">
        <v>73</v>
      </c>
      <c r="B77" s="2"/>
      <c r="C77" s="4"/>
      <c r="D77" s="2"/>
      <c r="E77" s="4"/>
      <c r="F77" s="2"/>
      <c r="G77" s="4"/>
      <c r="H77" s="2"/>
      <c r="I77" s="4"/>
      <c r="J77" s="2"/>
      <c r="K77" s="4"/>
      <c r="L77" s="2"/>
      <c r="M77" s="4"/>
    </row>
    <row r="79" spans="1:14">
      <c r="H79" s="134" t="s">
        <v>4</v>
      </c>
    </row>
  </sheetData>
  <pageMargins left="0.28999999999999998" right="0.26" top="0.45" bottom="0.3" header="0.3" footer="0.3"/>
  <pageSetup scale="17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92"/>
  <sheetViews>
    <sheetView topLeftCell="A34" zoomScale="30" zoomScaleNormal="30" workbookViewId="0">
      <selection activeCell="H33" sqref="H33"/>
    </sheetView>
  </sheetViews>
  <sheetFormatPr defaultColWidth="12.42578125" defaultRowHeight="15"/>
  <cols>
    <col min="1" max="1" width="169.42578125" style="133" customWidth="1"/>
    <col min="2" max="2" width="56.42578125" style="134" customWidth="1"/>
    <col min="3" max="3" width="45.5703125" style="133" customWidth="1"/>
    <col min="4" max="4" width="49.85546875" style="134" customWidth="1"/>
    <col min="5" max="5" width="33.140625" style="133" customWidth="1"/>
    <col min="6" max="6" width="48.85546875" style="134" customWidth="1"/>
    <col min="7" max="7" width="45.5703125" style="133" customWidth="1"/>
    <col min="8" max="8" width="54.7109375" style="134" customWidth="1"/>
    <col min="9" max="9" width="35.85546875" style="133" customWidth="1"/>
    <col min="10" max="10" width="45.5703125" style="134" customWidth="1"/>
    <col min="11" max="11" width="34.28515625" style="133" customWidth="1"/>
    <col min="12" max="12" width="45.5703125" style="134" customWidth="1"/>
    <col min="13" max="13" width="45.5703125" style="133" customWidth="1"/>
    <col min="14" max="256" width="12.42578125" style="133"/>
    <col min="257" max="257" width="169.42578125" style="133" customWidth="1"/>
    <col min="258" max="258" width="56.42578125" style="133" customWidth="1"/>
    <col min="259" max="260" width="45.5703125" style="133" customWidth="1"/>
    <col min="261" max="261" width="33.140625" style="133" customWidth="1"/>
    <col min="262" max="263" width="45.5703125" style="133" customWidth="1"/>
    <col min="264" max="264" width="54.7109375" style="133" customWidth="1"/>
    <col min="265" max="265" width="35.85546875" style="133" customWidth="1"/>
    <col min="266" max="266" width="45.5703125" style="133" customWidth="1"/>
    <col min="267" max="267" width="34.28515625" style="133" customWidth="1"/>
    <col min="268" max="269" width="45.5703125" style="133" customWidth="1"/>
    <col min="270" max="512" width="12.42578125" style="133"/>
    <col min="513" max="513" width="169.42578125" style="133" customWidth="1"/>
    <col min="514" max="514" width="56.42578125" style="133" customWidth="1"/>
    <col min="515" max="516" width="45.5703125" style="133" customWidth="1"/>
    <col min="517" max="517" width="33.140625" style="133" customWidth="1"/>
    <col min="518" max="519" width="45.5703125" style="133" customWidth="1"/>
    <col min="520" max="520" width="54.7109375" style="133" customWidth="1"/>
    <col min="521" max="521" width="35.85546875" style="133" customWidth="1"/>
    <col min="522" max="522" width="45.5703125" style="133" customWidth="1"/>
    <col min="523" max="523" width="34.28515625" style="133" customWidth="1"/>
    <col min="524" max="525" width="45.5703125" style="133" customWidth="1"/>
    <col min="526" max="768" width="12.42578125" style="133"/>
    <col min="769" max="769" width="169.42578125" style="133" customWidth="1"/>
    <col min="770" max="770" width="56.42578125" style="133" customWidth="1"/>
    <col min="771" max="772" width="45.5703125" style="133" customWidth="1"/>
    <col min="773" max="773" width="33.140625" style="133" customWidth="1"/>
    <col min="774" max="775" width="45.5703125" style="133" customWidth="1"/>
    <col min="776" max="776" width="54.7109375" style="133" customWidth="1"/>
    <col min="777" max="777" width="35.85546875" style="133" customWidth="1"/>
    <col min="778" max="778" width="45.5703125" style="133" customWidth="1"/>
    <col min="779" max="779" width="34.28515625" style="133" customWidth="1"/>
    <col min="780" max="781" width="45.5703125" style="133" customWidth="1"/>
    <col min="782" max="1024" width="12.42578125" style="133"/>
    <col min="1025" max="1025" width="169.42578125" style="133" customWidth="1"/>
    <col min="1026" max="1026" width="56.42578125" style="133" customWidth="1"/>
    <col min="1027" max="1028" width="45.5703125" style="133" customWidth="1"/>
    <col min="1029" max="1029" width="33.140625" style="133" customWidth="1"/>
    <col min="1030" max="1031" width="45.5703125" style="133" customWidth="1"/>
    <col min="1032" max="1032" width="54.7109375" style="133" customWidth="1"/>
    <col min="1033" max="1033" width="35.85546875" style="133" customWidth="1"/>
    <col min="1034" max="1034" width="45.5703125" style="133" customWidth="1"/>
    <col min="1035" max="1035" width="34.28515625" style="133" customWidth="1"/>
    <col min="1036" max="1037" width="45.5703125" style="133" customWidth="1"/>
    <col min="1038" max="1280" width="12.42578125" style="133"/>
    <col min="1281" max="1281" width="169.42578125" style="133" customWidth="1"/>
    <col min="1282" max="1282" width="56.42578125" style="133" customWidth="1"/>
    <col min="1283" max="1284" width="45.5703125" style="133" customWidth="1"/>
    <col min="1285" max="1285" width="33.140625" style="133" customWidth="1"/>
    <col min="1286" max="1287" width="45.5703125" style="133" customWidth="1"/>
    <col min="1288" max="1288" width="54.7109375" style="133" customWidth="1"/>
    <col min="1289" max="1289" width="35.85546875" style="133" customWidth="1"/>
    <col min="1290" max="1290" width="45.5703125" style="133" customWidth="1"/>
    <col min="1291" max="1291" width="34.28515625" style="133" customWidth="1"/>
    <col min="1292" max="1293" width="45.5703125" style="133" customWidth="1"/>
    <col min="1294" max="1536" width="12.42578125" style="133"/>
    <col min="1537" max="1537" width="169.42578125" style="133" customWidth="1"/>
    <col min="1538" max="1538" width="56.42578125" style="133" customWidth="1"/>
    <col min="1539" max="1540" width="45.5703125" style="133" customWidth="1"/>
    <col min="1541" max="1541" width="33.140625" style="133" customWidth="1"/>
    <col min="1542" max="1543" width="45.5703125" style="133" customWidth="1"/>
    <col min="1544" max="1544" width="54.7109375" style="133" customWidth="1"/>
    <col min="1545" max="1545" width="35.85546875" style="133" customWidth="1"/>
    <col min="1546" max="1546" width="45.5703125" style="133" customWidth="1"/>
    <col min="1547" max="1547" width="34.28515625" style="133" customWidth="1"/>
    <col min="1548" max="1549" width="45.5703125" style="133" customWidth="1"/>
    <col min="1550" max="1792" width="12.42578125" style="133"/>
    <col min="1793" max="1793" width="169.42578125" style="133" customWidth="1"/>
    <col min="1794" max="1794" width="56.42578125" style="133" customWidth="1"/>
    <col min="1795" max="1796" width="45.5703125" style="133" customWidth="1"/>
    <col min="1797" max="1797" width="33.140625" style="133" customWidth="1"/>
    <col min="1798" max="1799" width="45.5703125" style="133" customWidth="1"/>
    <col min="1800" max="1800" width="54.7109375" style="133" customWidth="1"/>
    <col min="1801" max="1801" width="35.85546875" style="133" customWidth="1"/>
    <col min="1802" max="1802" width="45.5703125" style="133" customWidth="1"/>
    <col min="1803" max="1803" width="34.28515625" style="133" customWidth="1"/>
    <col min="1804" max="1805" width="45.5703125" style="133" customWidth="1"/>
    <col min="1806" max="2048" width="12.42578125" style="133"/>
    <col min="2049" max="2049" width="169.42578125" style="133" customWidth="1"/>
    <col min="2050" max="2050" width="56.42578125" style="133" customWidth="1"/>
    <col min="2051" max="2052" width="45.5703125" style="133" customWidth="1"/>
    <col min="2053" max="2053" width="33.140625" style="133" customWidth="1"/>
    <col min="2054" max="2055" width="45.5703125" style="133" customWidth="1"/>
    <col min="2056" max="2056" width="54.7109375" style="133" customWidth="1"/>
    <col min="2057" max="2057" width="35.85546875" style="133" customWidth="1"/>
    <col min="2058" max="2058" width="45.5703125" style="133" customWidth="1"/>
    <col min="2059" max="2059" width="34.28515625" style="133" customWidth="1"/>
    <col min="2060" max="2061" width="45.5703125" style="133" customWidth="1"/>
    <col min="2062" max="2304" width="12.42578125" style="133"/>
    <col min="2305" max="2305" width="169.42578125" style="133" customWidth="1"/>
    <col min="2306" max="2306" width="56.42578125" style="133" customWidth="1"/>
    <col min="2307" max="2308" width="45.5703125" style="133" customWidth="1"/>
    <col min="2309" max="2309" width="33.140625" style="133" customWidth="1"/>
    <col min="2310" max="2311" width="45.5703125" style="133" customWidth="1"/>
    <col min="2312" max="2312" width="54.7109375" style="133" customWidth="1"/>
    <col min="2313" max="2313" width="35.85546875" style="133" customWidth="1"/>
    <col min="2314" max="2314" width="45.5703125" style="133" customWidth="1"/>
    <col min="2315" max="2315" width="34.28515625" style="133" customWidth="1"/>
    <col min="2316" max="2317" width="45.5703125" style="133" customWidth="1"/>
    <col min="2318" max="2560" width="12.42578125" style="133"/>
    <col min="2561" max="2561" width="169.42578125" style="133" customWidth="1"/>
    <col min="2562" max="2562" width="56.42578125" style="133" customWidth="1"/>
    <col min="2563" max="2564" width="45.5703125" style="133" customWidth="1"/>
    <col min="2565" max="2565" width="33.140625" style="133" customWidth="1"/>
    <col min="2566" max="2567" width="45.5703125" style="133" customWidth="1"/>
    <col min="2568" max="2568" width="54.7109375" style="133" customWidth="1"/>
    <col min="2569" max="2569" width="35.85546875" style="133" customWidth="1"/>
    <col min="2570" max="2570" width="45.5703125" style="133" customWidth="1"/>
    <col min="2571" max="2571" width="34.28515625" style="133" customWidth="1"/>
    <col min="2572" max="2573" width="45.5703125" style="133" customWidth="1"/>
    <col min="2574" max="2816" width="12.42578125" style="133"/>
    <col min="2817" max="2817" width="169.42578125" style="133" customWidth="1"/>
    <col min="2818" max="2818" width="56.42578125" style="133" customWidth="1"/>
    <col min="2819" max="2820" width="45.5703125" style="133" customWidth="1"/>
    <col min="2821" max="2821" width="33.140625" style="133" customWidth="1"/>
    <col min="2822" max="2823" width="45.5703125" style="133" customWidth="1"/>
    <col min="2824" max="2824" width="54.7109375" style="133" customWidth="1"/>
    <col min="2825" max="2825" width="35.85546875" style="133" customWidth="1"/>
    <col min="2826" max="2826" width="45.5703125" style="133" customWidth="1"/>
    <col min="2827" max="2827" width="34.28515625" style="133" customWidth="1"/>
    <col min="2828" max="2829" width="45.5703125" style="133" customWidth="1"/>
    <col min="2830" max="3072" width="12.42578125" style="133"/>
    <col min="3073" max="3073" width="169.42578125" style="133" customWidth="1"/>
    <col min="3074" max="3074" width="56.42578125" style="133" customWidth="1"/>
    <col min="3075" max="3076" width="45.5703125" style="133" customWidth="1"/>
    <col min="3077" max="3077" width="33.140625" style="133" customWidth="1"/>
    <col min="3078" max="3079" width="45.5703125" style="133" customWidth="1"/>
    <col min="3080" max="3080" width="54.7109375" style="133" customWidth="1"/>
    <col min="3081" max="3081" width="35.85546875" style="133" customWidth="1"/>
    <col min="3082" max="3082" width="45.5703125" style="133" customWidth="1"/>
    <col min="3083" max="3083" width="34.28515625" style="133" customWidth="1"/>
    <col min="3084" max="3085" width="45.5703125" style="133" customWidth="1"/>
    <col min="3086" max="3328" width="12.42578125" style="133"/>
    <col min="3329" max="3329" width="169.42578125" style="133" customWidth="1"/>
    <col min="3330" max="3330" width="56.42578125" style="133" customWidth="1"/>
    <col min="3331" max="3332" width="45.5703125" style="133" customWidth="1"/>
    <col min="3333" max="3333" width="33.140625" style="133" customWidth="1"/>
    <col min="3334" max="3335" width="45.5703125" style="133" customWidth="1"/>
    <col min="3336" max="3336" width="54.7109375" style="133" customWidth="1"/>
    <col min="3337" max="3337" width="35.85546875" style="133" customWidth="1"/>
    <col min="3338" max="3338" width="45.5703125" style="133" customWidth="1"/>
    <col min="3339" max="3339" width="34.28515625" style="133" customWidth="1"/>
    <col min="3340" max="3341" width="45.5703125" style="133" customWidth="1"/>
    <col min="3342" max="3584" width="12.42578125" style="133"/>
    <col min="3585" max="3585" width="169.42578125" style="133" customWidth="1"/>
    <col min="3586" max="3586" width="56.42578125" style="133" customWidth="1"/>
    <col min="3587" max="3588" width="45.5703125" style="133" customWidth="1"/>
    <col min="3589" max="3589" width="33.140625" style="133" customWidth="1"/>
    <col min="3590" max="3591" width="45.5703125" style="133" customWidth="1"/>
    <col min="3592" max="3592" width="54.7109375" style="133" customWidth="1"/>
    <col min="3593" max="3593" width="35.85546875" style="133" customWidth="1"/>
    <col min="3594" max="3594" width="45.5703125" style="133" customWidth="1"/>
    <col min="3595" max="3595" width="34.28515625" style="133" customWidth="1"/>
    <col min="3596" max="3597" width="45.5703125" style="133" customWidth="1"/>
    <col min="3598" max="3840" width="12.42578125" style="133"/>
    <col min="3841" max="3841" width="169.42578125" style="133" customWidth="1"/>
    <col min="3842" max="3842" width="56.42578125" style="133" customWidth="1"/>
    <col min="3843" max="3844" width="45.5703125" style="133" customWidth="1"/>
    <col min="3845" max="3845" width="33.140625" style="133" customWidth="1"/>
    <col min="3846" max="3847" width="45.5703125" style="133" customWidth="1"/>
    <col min="3848" max="3848" width="54.7109375" style="133" customWidth="1"/>
    <col min="3849" max="3849" width="35.85546875" style="133" customWidth="1"/>
    <col min="3850" max="3850" width="45.5703125" style="133" customWidth="1"/>
    <col min="3851" max="3851" width="34.28515625" style="133" customWidth="1"/>
    <col min="3852" max="3853" width="45.5703125" style="133" customWidth="1"/>
    <col min="3854" max="4096" width="12.42578125" style="133"/>
    <col min="4097" max="4097" width="169.42578125" style="133" customWidth="1"/>
    <col min="4098" max="4098" width="56.42578125" style="133" customWidth="1"/>
    <col min="4099" max="4100" width="45.5703125" style="133" customWidth="1"/>
    <col min="4101" max="4101" width="33.140625" style="133" customWidth="1"/>
    <col min="4102" max="4103" width="45.5703125" style="133" customWidth="1"/>
    <col min="4104" max="4104" width="54.7109375" style="133" customWidth="1"/>
    <col min="4105" max="4105" width="35.85546875" style="133" customWidth="1"/>
    <col min="4106" max="4106" width="45.5703125" style="133" customWidth="1"/>
    <col min="4107" max="4107" width="34.28515625" style="133" customWidth="1"/>
    <col min="4108" max="4109" width="45.5703125" style="133" customWidth="1"/>
    <col min="4110" max="4352" width="12.42578125" style="133"/>
    <col min="4353" max="4353" width="169.42578125" style="133" customWidth="1"/>
    <col min="4354" max="4354" width="56.42578125" style="133" customWidth="1"/>
    <col min="4355" max="4356" width="45.5703125" style="133" customWidth="1"/>
    <col min="4357" max="4357" width="33.140625" style="133" customWidth="1"/>
    <col min="4358" max="4359" width="45.5703125" style="133" customWidth="1"/>
    <col min="4360" max="4360" width="54.7109375" style="133" customWidth="1"/>
    <col min="4361" max="4361" width="35.85546875" style="133" customWidth="1"/>
    <col min="4362" max="4362" width="45.5703125" style="133" customWidth="1"/>
    <col min="4363" max="4363" width="34.28515625" style="133" customWidth="1"/>
    <col min="4364" max="4365" width="45.5703125" style="133" customWidth="1"/>
    <col min="4366" max="4608" width="12.42578125" style="133"/>
    <col min="4609" max="4609" width="169.42578125" style="133" customWidth="1"/>
    <col min="4610" max="4610" width="56.42578125" style="133" customWidth="1"/>
    <col min="4611" max="4612" width="45.5703125" style="133" customWidth="1"/>
    <col min="4613" max="4613" width="33.140625" style="133" customWidth="1"/>
    <col min="4614" max="4615" width="45.5703125" style="133" customWidth="1"/>
    <col min="4616" max="4616" width="54.7109375" style="133" customWidth="1"/>
    <col min="4617" max="4617" width="35.85546875" style="133" customWidth="1"/>
    <col min="4618" max="4618" width="45.5703125" style="133" customWidth="1"/>
    <col min="4619" max="4619" width="34.28515625" style="133" customWidth="1"/>
    <col min="4620" max="4621" width="45.5703125" style="133" customWidth="1"/>
    <col min="4622" max="4864" width="12.42578125" style="133"/>
    <col min="4865" max="4865" width="169.42578125" style="133" customWidth="1"/>
    <col min="4866" max="4866" width="56.42578125" style="133" customWidth="1"/>
    <col min="4867" max="4868" width="45.5703125" style="133" customWidth="1"/>
    <col min="4869" max="4869" width="33.140625" style="133" customWidth="1"/>
    <col min="4870" max="4871" width="45.5703125" style="133" customWidth="1"/>
    <col min="4872" max="4872" width="54.7109375" style="133" customWidth="1"/>
    <col min="4873" max="4873" width="35.85546875" style="133" customWidth="1"/>
    <col min="4874" max="4874" width="45.5703125" style="133" customWidth="1"/>
    <col min="4875" max="4875" width="34.28515625" style="133" customWidth="1"/>
    <col min="4876" max="4877" width="45.5703125" style="133" customWidth="1"/>
    <col min="4878" max="5120" width="12.42578125" style="133"/>
    <col min="5121" max="5121" width="169.42578125" style="133" customWidth="1"/>
    <col min="5122" max="5122" width="56.42578125" style="133" customWidth="1"/>
    <col min="5123" max="5124" width="45.5703125" style="133" customWidth="1"/>
    <col min="5125" max="5125" width="33.140625" style="133" customWidth="1"/>
    <col min="5126" max="5127" width="45.5703125" style="133" customWidth="1"/>
    <col min="5128" max="5128" width="54.7109375" style="133" customWidth="1"/>
    <col min="5129" max="5129" width="35.85546875" style="133" customWidth="1"/>
    <col min="5130" max="5130" width="45.5703125" style="133" customWidth="1"/>
    <col min="5131" max="5131" width="34.28515625" style="133" customWidth="1"/>
    <col min="5132" max="5133" width="45.5703125" style="133" customWidth="1"/>
    <col min="5134" max="5376" width="12.42578125" style="133"/>
    <col min="5377" max="5377" width="169.42578125" style="133" customWidth="1"/>
    <col min="5378" max="5378" width="56.42578125" style="133" customWidth="1"/>
    <col min="5379" max="5380" width="45.5703125" style="133" customWidth="1"/>
    <col min="5381" max="5381" width="33.140625" style="133" customWidth="1"/>
    <col min="5382" max="5383" width="45.5703125" style="133" customWidth="1"/>
    <col min="5384" max="5384" width="54.7109375" style="133" customWidth="1"/>
    <col min="5385" max="5385" width="35.85546875" style="133" customWidth="1"/>
    <col min="5386" max="5386" width="45.5703125" style="133" customWidth="1"/>
    <col min="5387" max="5387" width="34.28515625" style="133" customWidth="1"/>
    <col min="5388" max="5389" width="45.5703125" style="133" customWidth="1"/>
    <col min="5390" max="5632" width="12.42578125" style="133"/>
    <col min="5633" max="5633" width="169.42578125" style="133" customWidth="1"/>
    <col min="5634" max="5634" width="56.42578125" style="133" customWidth="1"/>
    <col min="5635" max="5636" width="45.5703125" style="133" customWidth="1"/>
    <col min="5637" max="5637" width="33.140625" style="133" customWidth="1"/>
    <col min="5638" max="5639" width="45.5703125" style="133" customWidth="1"/>
    <col min="5640" max="5640" width="54.7109375" style="133" customWidth="1"/>
    <col min="5641" max="5641" width="35.85546875" style="133" customWidth="1"/>
    <col min="5642" max="5642" width="45.5703125" style="133" customWidth="1"/>
    <col min="5643" max="5643" width="34.28515625" style="133" customWidth="1"/>
    <col min="5644" max="5645" width="45.5703125" style="133" customWidth="1"/>
    <col min="5646" max="5888" width="12.42578125" style="133"/>
    <col min="5889" max="5889" width="169.42578125" style="133" customWidth="1"/>
    <col min="5890" max="5890" width="56.42578125" style="133" customWidth="1"/>
    <col min="5891" max="5892" width="45.5703125" style="133" customWidth="1"/>
    <col min="5893" max="5893" width="33.140625" style="133" customWidth="1"/>
    <col min="5894" max="5895" width="45.5703125" style="133" customWidth="1"/>
    <col min="5896" max="5896" width="54.7109375" style="133" customWidth="1"/>
    <col min="5897" max="5897" width="35.85546875" style="133" customWidth="1"/>
    <col min="5898" max="5898" width="45.5703125" style="133" customWidth="1"/>
    <col min="5899" max="5899" width="34.28515625" style="133" customWidth="1"/>
    <col min="5900" max="5901" width="45.5703125" style="133" customWidth="1"/>
    <col min="5902" max="6144" width="12.42578125" style="133"/>
    <col min="6145" max="6145" width="169.42578125" style="133" customWidth="1"/>
    <col min="6146" max="6146" width="56.42578125" style="133" customWidth="1"/>
    <col min="6147" max="6148" width="45.5703125" style="133" customWidth="1"/>
    <col min="6149" max="6149" width="33.140625" style="133" customWidth="1"/>
    <col min="6150" max="6151" width="45.5703125" style="133" customWidth="1"/>
    <col min="6152" max="6152" width="54.7109375" style="133" customWidth="1"/>
    <col min="6153" max="6153" width="35.85546875" style="133" customWidth="1"/>
    <col min="6154" max="6154" width="45.5703125" style="133" customWidth="1"/>
    <col min="6155" max="6155" width="34.28515625" style="133" customWidth="1"/>
    <col min="6156" max="6157" width="45.5703125" style="133" customWidth="1"/>
    <col min="6158" max="6400" width="12.42578125" style="133"/>
    <col min="6401" max="6401" width="169.42578125" style="133" customWidth="1"/>
    <col min="6402" max="6402" width="56.42578125" style="133" customWidth="1"/>
    <col min="6403" max="6404" width="45.5703125" style="133" customWidth="1"/>
    <col min="6405" max="6405" width="33.140625" style="133" customWidth="1"/>
    <col min="6406" max="6407" width="45.5703125" style="133" customWidth="1"/>
    <col min="6408" max="6408" width="54.7109375" style="133" customWidth="1"/>
    <col min="6409" max="6409" width="35.85546875" style="133" customWidth="1"/>
    <col min="6410" max="6410" width="45.5703125" style="133" customWidth="1"/>
    <col min="6411" max="6411" width="34.28515625" style="133" customWidth="1"/>
    <col min="6412" max="6413" width="45.5703125" style="133" customWidth="1"/>
    <col min="6414" max="6656" width="12.42578125" style="133"/>
    <col min="6657" max="6657" width="169.42578125" style="133" customWidth="1"/>
    <col min="6658" max="6658" width="56.42578125" style="133" customWidth="1"/>
    <col min="6659" max="6660" width="45.5703125" style="133" customWidth="1"/>
    <col min="6661" max="6661" width="33.140625" style="133" customWidth="1"/>
    <col min="6662" max="6663" width="45.5703125" style="133" customWidth="1"/>
    <col min="6664" max="6664" width="54.7109375" style="133" customWidth="1"/>
    <col min="6665" max="6665" width="35.85546875" style="133" customWidth="1"/>
    <col min="6666" max="6666" width="45.5703125" style="133" customWidth="1"/>
    <col min="6667" max="6667" width="34.28515625" style="133" customWidth="1"/>
    <col min="6668" max="6669" width="45.5703125" style="133" customWidth="1"/>
    <col min="6670" max="6912" width="12.42578125" style="133"/>
    <col min="6913" max="6913" width="169.42578125" style="133" customWidth="1"/>
    <col min="6914" max="6914" width="56.42578125" style="133" customWidth="1"/>
    <col min="6915" max="6916" width="45.5703125" style="133" customWidth="1"/>
    <col min="6917" max="6917" width="33.140625" style="133" customWidth="1"/>
    <col min="6918" max="6919" width="45.5703125" style="133" customWidth="1"/>
    <col min="6920" max="6920" width="54.7109375" style="133" customWidth="1"/>
    <col min="6921" max="6921" width="35.85546875" style="133" customWidth="1"/>
    <col min="6922" max="6922" width="45.5703125" style="133" customWidth="1"/>
    <col min="6923" max="6923" width="34.28515625" style="133" customWidth="1"/>
    <col min="6924" max="6925" width="45.5703125" style="133" customWidth="1"/>
    <col min="6926" max="7168" width="12.42578125" style="133"/>
    <col min="7169" max="7169" width="169.42578125" style="133" customWidth="1"/>
    <col min="7170" max="7170" width="56.42578125" style="133" customWidth="1"/>
    <col min="7171" max="7172" width="45.5703125" style="133" customWidth="1"/>
    <col min="7173" max="7173" width="33.140625" style="133" customWidth="1"/>
    <col min="7174" max="7175" width="45.5703125" style="133" customWidth="1"/>
    <col min="7176" max="7176" width="54.7109375" style="133" customWidth="1"/>
    <col min="7177" max="7177" width="35.85546875" style="133" customWidth="1"/>
    <col min="7178" max="7178" width="45.5703125" style="133" customWidth="1"/>
    <col min="7179" max="7179" width="34.28515625" style="133" customWidth="1"/>
    <col min="7180" max="7181" width="45.5703125" style="133" customWidth="1"/>
    <col min="7182" max="7424" width="12.42578125" style="133"/>
    <col min="7425" max="7425" width="169.42578125" style="133" customWidth="1"/>
    <col min="7426" max="7426" width="56.42578125" style="133" customWidth="1"/>
    <col min="7427" max="7428" width="45.5703125" style="133" customWidth="1"/>
    <col min="7429" max="7429" width="33.140625" style="133" customWidth="1"/>
    <col min="7430" max="7431" width="45.5703125" style="133" customWidth="1"/>
    <col min="7432" max="7432" width="54.7109375" style="133" customWidth="1"/>
    <col min="7433" max="7433" width="35.85546875" style="133" customWidth="1"/>
    <col min="7434" max="7434" width="45.5703125" style="133" customWidth="1"/>
    <col min="7435" max="7435" width="34.28515625" style="133" customWidth="1"/>
    <col min="7436" max="7437" width="45.5703125" style="133" customWidth="1"/>
    <col min="7438" max="7680" width="12.42578125" style="133"/>
    <col min="7681" max="7681" width="169.42578125" style="133" customWidth="1"/>
    <col min="7682" max="7682" width="56.42578125" style="133" customWidth="1"/>
    <col min="7683" max="7684" width="45.5703125" style="133" customWidth="1"/>
    <col min="7685" max="7685" width="33.140625" style="133" customWidth="1"/>
    <col min="7686" max="7687" width="45.5703125" style="133" customWidth="1"/>
    <col min="7688" max="7688" width="54.7109375" style="133" customWidth="1"/>
    <col min="7689" max="7689" width="35.85546875" style="133" customWidth="1"/>
    <col min="7690" max="7690" width="45.5703125" style="133" customWidth="1"/>
    <col min="7691" max="7691" width="34.28515625" style="133" customWidth="1"/>
    <col min="7692" max="7693" width="45.5703125" style="133" customWidth="1"/>
    <col min="7694" max="7936" width="12.42578125" style="133"/>
    <col min="7937" max="7937" width="169.42578125" style="133" customWidth="1"/>
    <col min="7938" max="7938" width="56.42578125" style="133" customWidth="1"/>
    <col min="7939" max="7940" width="45.5703125" style="133" customWidth="1"/>
    <col min="7941" max="7941" width="33.140625" style="133" customWidth="1"/>
    <col min="7942" max="7943" width="45.5703125" style="133" customWidth="1"/>
    <col min="7944" max="7944" width="54.7109375" style="133" customWidth="1"/>
    <col min="7945" max="7945" width="35.85546875" style="133" customWidth="1"/>
    <col min="7946" max="7946" width="45.5703125" style="133" customWidth="1"/>
    <col min="7947" max="7947" width="34.28515625" style="133" customWidth="1"/>
    <col min="7948" max="7949" width="45.5703125" style="133" customWidth="1"/>
    <col min="7950" max="8192" width="12.42578125" style="133"/>
    <col min="8193" max="8193" width="169.42578125" style="133" customWidth="1"/>
    <col min="8194" max="8194" width="56.42578125" style="133" customWidth="1"/>
    <col min="8195" max="8196" width="45.5703125" style="133" customWidth="1"/>
    <col min="8197" max="8197" width="33.140625" style="133" customWidth="1"/>
    <col min="8198" max="8199" width="45.5703125" style="133" customWidth="1"/>
    <col min="8200" max="8200" width="54.7109375" style="133" customWidth="1"/>
    <col min="8201" max="8201" width="35.85546875" style="133" customWidth="1"/>
    <col min="8202" max="8202" width="45.5703125" style="133" customWidth="1"/>
    <col min="8203" max="8203" width="34.28515625" style="133" customWidth="1"/>
    <col min="8204" max="8205" width="45.5703125" style="133" customWidth="1"/>
    <col min="8206" max="8448" width="12.42578125" style="133"/>
    <col min="8449" max="8449" width="169.42578125" style="133" customWidth="1"/>
    <col min="8450" max="8450" width="56.42578125" style="133" customWidth="1"/>
    <col min="8451" max="8452" width="45.5703125" style="133" customWidth="1"/>
    <col min="8453" max="8453" width="33.140625" style="133" customWidth="1"/>
    <col min="8454" max="8455" width="45.5703125" style="133" customWidth="1"/>
    <col min="8456" max="8456" width="54.7109375" style="133" customWidth="1"/>
    <col min="8457" max="8457" width="35.85546875" style="133" customWidth="1"/>
    <col min="8458" max="8458" width="45.5703125" style="133" customWidth="1"/>
    <col min="8459" max="8459" width="34.28515625" style="133" customWidth="1"/>
    <col min="8460" max="8461" width="45.5703125" style="133" customWidth="1"/>
    <col min="8462" max="8704" width="12.42578125" style="133"/>
    <col min="8705" max="8705" width="169.42578125" style="133" customWidth="1"/>
    <col min="8706" max="8706" width="56.42578125" style="133" customWidth="1"/>
    <col min="8707" max="8708" width="45.5703125" style="133" customWidth="1"/>
    <col min="8709" max="8709" width="33.140625" style="133" customWidth="1"/>
    <col min="8710" max="8711" width="45.5703125" style="133" customWidth="1"/>
    <col min="8712" max="8712" width="54.7109375" style="133" customWidth="1"/>
    <col min="8713" max="8713" width="35.85546875" style="133" customWidth="1"/>
    <col min="8714" max="8714" width="45.5703125" style="133" customWidth="1"/>
    <col min="8715" max="8715" width="34.28515625" style="133" customWidth="1"/>
    <col min="8716" max="8717" width="45.5703125" style="133" customWidth="1"/>
    <col min="8718" max="8960" width="12.42578125" style="133"/>
    <col min="8961" max="8961" width="169.42578125" style="133" customWidth="1"/>
    <col min="8962" max="8962" width="56.42578125" style="133" customWidth="1"/>
    <col min="8963" max="8964" width="45.5703125" style="133" customWidth="1"/>
    <col min="8965" max="8965" width="33.140625" style="133" customWidth="1"/>
    <col min="8966" max="8967" width="45.5703125" style="133" customWidth="1"/>
    <col min="8968" max="8968" width="54.7109375" style="133" customWidth="1"/>
    <col min="8969" max="8969" width="35.85546875" style="133" customWidth="1"/>
    <col min="8970" max="8970" width="45.5703125" style="133" customWidth="1"/>
    <col min="8971" max="8971" width="34.28515625" style="133" customWidth="1"/>
    <col min="8972" max="8973" width="45.5703125" style="133" customWidth="1"/>
    <col min="8974" max="9216" width="12.42578125" style="133"/>
    <col min="9217" max="9217" width="169.42578125" style="133" customWidth="1"/>
    <col min="9218" max="9218" width="56.42578125" style="133" customWidth="1"/>
    <col min="9219" max="9220" width="45.5703125" style="133" customWidth="1"/>
    <col min="9221" max="9221" width="33.140625" style="133" customWidth="1"/>
    <col min="9222" max="9223" width="45.5703125" style="133" customWidth="1"/>
    <col min="9224" max="9224" width="54.7109375" style="133" customWidth="1"/>
    <col min="9225" max="9225" width="35.85546875" style="133" customWidth="1"/>
    <col min="9226" max="9226" width="45.5703125" style="133" customWidth="1"/>
    <col min="9227" max="9227" width="34.28515625" style="133" customWidth="1"/>
    <col min="9228" max="9229" width="45.5703125" style="133" customWidth="1"/>
    <col min="9230" max="9472" width="12.42578125" style="133"/>
    <col min="9473" max="9473" width="169.42578125" style="133" customWidth="1"/>
    <col min="9474" max="9474" width="56.42578125" style="133" customWidth="1"/>
    <col min="9475" max="9476" width="45.5703125" style="133" customWidth="1"/>
    <col min="9477" max="9477" width="33.140625" style="133" customWidth="1"/>
    <col min="9478" max="9479" width="45.5703125" style="133" customWidth="1"/>
    <col min="9480" max="9480" width="54.7109375" style="133" customWidth="1"/>
    <col min="9481" max="9481" width="35.85546875" style="133" customWidth="1"/>
    <col min="9482" max="9482" width="45.5703125" style="133" customWidth="1"/>
    <col min="9483" max="9483" width="34.28515625" style="133" customWidth="1"/>
    <col min="9484" max="9485" width="45.5703125" style="133" customWidth="1"/>
    <col min="9486" max="9728" width="12.42578125" style="133"/>
    <col min="9729" max="9729" width="169.42578125" style="133" customWidth="1"/>
    <col min="9730" max="9730" width="56.42578125" style="133" customWidth="1"/>
    <col min="9731" max="9732" width="45.5703125" style="133" customWidth="1"/>
    <col min="9733" max="9733" width="33.140625" style="133" customWidth="1"/>
    <col min="9734" max="9735" width="45.5703125" style="133" customWidth="1"/>
    <col min="9736" max="9736" width="54.7109375" style="133" customWidth="1"/>
    <col min="9737" max="9737" width="35.85546875" style="133" customWidth="1"/>
    <col min="9738" max="9738" width="45.5703125" style="133" customWidth="1"/>
    <col min="9739" max="9739" width="34.28515625" style="133" customWidth="1"/>
    <col min="9740" max="9741" width="45.5703125" style="133" customWidth="1"/>
    <col min="9742" max="9984" width="12.42578125" style="133"/>
    <col min="9985" max="9985" width="169.42578125" style="133" customWidth="1"/>
    <col min="9986" max="9986" width="56.42578125" style="133" customWidth="1"/>
    <col min="9987" max="9988" width="45.5703125" style="133" customWidth="1"/>
    <col min="9989" max="9989" width="33.140625" style="133" customWidth="1"/>
    <col min="9990" max="9991" width="45.5703125" style="133" customWidth="1"/>
    <col min="9992" max="9992" width="54.7109375" style="133" customWidth="1"/>
    <col min="9993" max="9993" width="35.85546875" style="133" customWidth="1"/>
    <col min="9994" max="9994" width="45.5703125" style="133" customWidth="1"/>
    <col min="9995" max="9995" width="34.28515625" style="133" customWidth="1"/>
    <col min="9996" max="9997" width="45.5703125" style="133" customWidth="1"/>
    <col min="9998" max="10240" width="12.42578125" style="133"/>
    <col min="10241" max="10241" width="169.42578125" style="133" customWidth="1"/>
    <col min="10242" max="10242" width="56.42578125" style="133" customWidth="1"/>
    <col min="10243" max="10244" width="45.5703125" style="133" customWidth="1"/>
    <col min="10245" max="10245" width="33.140625" style="133" customWidth="1"/>
    <col min="10246" max="10247" width="45.5703125" style="133" customWidth="1"/>
    <col min="10248" max="10248" width="54.7109375" style="133" customWidth="1"/>
    <col min="10249" max="10249" width="35.85546875" style="133" customWidth="1"/>
    <col min="10250" max="10250" width="45.5703125" style="133" customWidth="1"/>
    <col min="10251" max="10251" width="34.28515625" style="133" customWidth="1"/>
    <col min="10252" max="10253" width="45.5703125" style="133" customWidth="1"/>
    <col min="10254" max="10496" width="12.42578125" style="133"/>
    <col min="10497" max="10497" width="169.42578125" style="133" customWidth="1"/>
    <col min="10498" max="10498" width="56.42578125" style="133" customWidth="1"/>
    <col min="10499" max="10500" width="45.5703125" style="133" customWidth="1"/>
    <col min="10501" max="10501" width="33.140625" style="133" customWidth="1"/>
    <col min="10502" max="10503" width="45.5703125" style="133" customWidth="1"/>
    <col min="10504" max="10504" width="54.7109375" style="133" customWidth="1"/>
    <col min="10505" max="10505" width="35.85546875" style="133" customWidth="1"/>
    <col min="10506" max="10506" width="45.5703125" style="133" customWidth="1"/>
    <col min="10507" max="10507" width="34.28515625" style="133" customWidth="1"/>
    <col min="10508" max="10509" width="45.5703125" style="133" customWidth="1"/>
    <col min="10510" max="10752" width="12.42578125" style="133"/>
    <col min="10753" max="10753" width="169.42578125" style="133" customWidth="1"/>
    <col min="10754" max="10754" width="56.42578125" style="133" customWidth="1"/>
    <col min="10755" max="10756" width="45.5703125" style="133" customWidth="1"/>
    <col min="10757" max="10757" width="33.140625" style="133" customWidth="1"/>
    <col min="10758" max="10759" width="45.5703125" style="133" customWidth="1"/>
    <col min="10760" max="10760" width="54.7109375" style="133" customWidth="1"/>
    <col min="10761" max="10761" width="35.85546875" style="133" customWidth="1"/>
    <col min="10762" max="10762" width="45.5703125" style="133" customWidth="1"/>
    <col min="10763" max="10763" width="34.28515625" style="133" customWidth="1"/>
    <col min="10764" max="10765" width="45.5703125" style="133" customWidth="1"/>
    <col min="10766" max="11008" width="12.42578125" style="133"/>
    <col min="11009" max="11009" width="169.42578125" style="133" customWidth="1"/>
    <col min="11010" max="11010" width="56.42578125" style="133" customWidth="1"/>
    <col min="11011" max="11012" width="45.5703125" style="133" customWidth="1"/>
    <col min="11013" max="11013" width="33.140625" style="133" customWidth="1"/>
    <col min="11014" max="11015" width="45.5703125" style="133" customWidth="1"/>
    <col min="11016" max="11016" width="54.7109375" style="133" customWidth="1"/>
    <col min="11017" max="11017" width="35.85546875" style="133" customWidth="1"/>
    <col min="11018" max="11018" width="45.5703125" style="133" customWidth="1"/>
    <col min="11019" max="11019" width="34.28515625" style="133" customWidth="1"/>
    <col min="11020" max="11021" width="45.5703125" style="133" customWidth="1"/>
    <col min="11022" max="11264" width="12.42578125" style="133"/>
    <col min="11265" max="11265" width="169.42578125" style="133" customWidth="1"/>
    <col min="11266" max="11266" width="56.42578125" style="133" customWidth="1"/>
    <col min="11267" max="11268" width="45.5703125" style="133" customWidth="1"/>
    <col min="11269" max="11269" width="33.140625" style="133" customWidth="1"/>
    <col min="11270" max="11271" width="45.5703125" style="133" customWidth="1"/>
    <col min="11272" max="11272" width="54.7109375" style="133" customWidth="1"/>
    <col min="11273" max="11273" width="35.85546875" style="133" customWidth="1"/>
    <col min="11274" max="11274" width="45.5703125" style="133" customWidth="1"/>
    <col min="11275" max="11275" width="34.28515625" style="133" customWidth="1"/>
    <col min="11276" max="11277" width="45.5703125" style="133" customWidth="1"/>
    <col min="11278" max="11520" width="12.42578125" style="133"/>
    <col min="11521" max="11521" width="169.42578125" style="133" customWidth="1"/>
    <col min="11522" max="11522" width="56.42578125" style="133" customWidth="1"/>
    <col min="11523" max="11524" width="45.5703125" style="133" customWidth="1"/>
    <col min="11525" max="11525" width="33.140625" style="133" customWidth="1"/>
    <col min="11526" max="11527" width="45.5703125" style="133" customWidth="1"/>
    <col min="11528" max="11528" width="54.7109375" style="133" customWidth="1"/>
    <col min="11529" max="11529" width="35.85546875" style="133" customWidth="1"/>
    <col min="11530" max="11530" width="45.5703125" style="133" customWidth="1"/>
    <col min="11531" max="11531" width="34.28515625" style="133" customWidth="1"/>
    <col min="11532" max="11533" width="45.5703125" style="133" customWidth="1"/>
    <col min="11534" max="11776" width="12.42578125" style="133"/>
    <col min="11777" max="11777" width="169.42578125" style="133" customWidth="1"/>
    <col min="11778" max="11778" width="56.42578125" style="133" customWidth="1"/>
    <col min="11779" max="11780" width="45.5703125" style="133" customWidth="1"/>
    <col min="11781" max="11781" width="33.140625" style="133" customWidth="1"/>
    <col min="11782" max="11783" width="45.5703125" style="133" customWidth="1"/>
    <col min="11784" max="11784" width="54.7109375" style="133" customWidth="1"/>
    <col min="11785" max="11785" width="35.85546875" style="133" customWidth="1"/>
    <col min="11786" max="11786" width="45.5703125" style="133" customWidth="1"/>
    <col min="11787" max="11787" width="34.28515625" style="133" customWidth="1"/>
    <col min="11788" max="11789" width="45.5703125" style="133" customWidth="1"/>
    <col min="11790" max="12032" width="12.42578125" style="133"/>
    <col min="12033" max="12033" width="169.42578125" style="133" customWidth="1"/>
    <col min="12034" max="12034" width="56.42578125" style="133" customWidth="1"/>
    <col min="12035" max="12036" width="45.5703125" style="133" customWidth="1"/>
    <col min="12037" max="12037" width="33.140625" style="133" customWidth="1"/>
    <col min="12038" max="12039" width="45.5703125" style="133" customWidth="1"/>
    <col min="12040" max="12040" width="54.7109375" style="133" customWidth="1"/>
    <col min="12041" max="12041" width="35.85546875" style="133" customWidth="1"/>
    <col min="12042" max="12042" width="45.5703125" style="133" customWidth="1"/>
    <col min="12043" max="12043" width="34.28515625" style="133" customWidth="1"/>
    <col min="12044" max="12045" width="45.5703125" style="133" customWidth="1"/>
    <col min="12046" max="12288" width="12.42578125" style="133"/>
    <col min="12289" max="12289" width="169.42578125" style="133" customWidth="1"/>
    <col min="12290" max="12290" width="56.42578125" style="133" customWidth="1"/>
    <col min="12291" max="12292" width="45.5703125" style="133" customWidth="1"/>
    <col min="12293" max="12293" width="33.140625" style="133" customWidth="1"/>
    <col min="12294" max="12295" width="45.5703125" style="133" customWidth="1"/>
    <col min="12296" max="12296" width="54.7109375" style="133" customWidth="1"/>
    <col min="12297" max="12297" width="35.85546875" style="133" customWidth="1"/>
    <col min="12298" max="12298" width="45.5703125" style="133" customWidth="1"/>
    <col min="12299" max="12299" width="34.28515625" style="133" customWidth="1"/>
    <col min="12300" max="12301" width="45.5703125" style="133" customWidth="1"/>
    <col min="12302" max="12544" width="12.42578125" style="133"/>
    <col min="12545" max="12545" width="169.42578125" style="133" customWidth="1"/>
    <col min="12546" max="12546" width="56.42578125" style="133" customWidth="1"/>
    <col min="12547" max="12548" width="45.5703125" style="133" customWidth="1"/>
    <col min="12549" max="12549" width="33.140625" style="133" customWidth="1"/>
    <col min="12550" max="12551" width="45.5703125" style="133" customWidth="1"/>
    <col min="12552" max="12552" width="54.7109375" style="133" customWidth="1"/>
    <col min="12553" max="12553" width="35.85546875" style="133" customWidth="1"/>
    <col min="12554" max="12554" width="45.5703125" style="133" customWidth="1"/>
    <col min="12555" max="12555" width="34.28515625" style="133" customWidth="1"/>
    <col min="12556" max="12557" width="45.5703125" style="133" customWidth="1"/>
    <col min="12558" max="12800" width="12.42578125" style="133"/>
    <col min="12801" max="12801" width="169.42578125" style="133" customWidth="1"/>
    <col min="12802" max="12802" width="56.42578125" style="133" customWidth="1"/>
    <col min="12803" max="12804" width="45.5703125" style="133" customWidth="1"/>
    <col min="12805" max="12805" width="33.140625" style="133" customWidth="1"/>
    <col min="12806" max="12807" width="45.5703125" style="133" customWidth="1"/>
    <col min="12808" max="12808" width="54.7109375" style="133" customWidth="1"/>
    <col min="12809" max="12809" width="35.85546875" style="133" customWidth="1"/>
    <col min="12810" max="12810" width="45.5703125" style="133" customWidth="1"/>
    <col min="12811" max="12811" width="34.28515625" style="133" customWidth="1"/>
    <col min="12812" max="12813" width="45.5703125" style="133" customWidth="1"/>
    <col min="12814" max="13056" width="12.42578125" style="133"/>
    <col min="13057" max="13057" width="169.42578125" style="133" customWidth="1"/>
    <col min="13058" max="13058" width="56.42578125" style="133" customWidth="1"/>
    <col min="13059" max="13060" width="45.5703125" style="133" customWidth="1"/>
    <col min="13061" max="13061" width="33.140625" style="133" customWidth="1"/>
    <col min="13062" max="13063" width="45.5703125" style="133" customWidth="1"/>
    <col min="13064" max="13064" width="54.7109375" style="133" customWidth="1"/>
    <col min="13065" max="13065" width="35.85546875" style="133" customWidth="1"/>
    <col min="13066" max="13066" width="45.5703125" style="133" customWidth="1"/>
    <col min="13067" max="13067" width="34.28515625" style="133" customWidth="1"/>
    <col min="13068" max="13069" width="45.5703125" style="133" customWidth="1"/>
    <col min="13070" max="13312" width="12.42578125" style="133"/>
    <col min="13313" max="13313" width="169.42578125" style="133" customWidth="1"/>
    <col min="13314" max="13314" width="56.42578125" style="133" customWidth="1"/>
    <col min="13315" max="13316" width="45.5703125" style="133" customWidth="1"/>
    <col min="13317" max="13317" width="33.140625" style="133" customWidth="1"/>
    <col min="13318" max="13319" width="45.5703125" style="133" customWidth="1"/>
    <col min="13320" max="13320" width="54.7109375" style="133" customWidth="1"/>
    <col min="13321" max="13321" width="35.85546875" style="133" customWidth="1"/>
    <col min="13322" max="13322" width="45.5703125" style="133" customWidth="1"/>
    <col min="13323" max="13323" width="34.28515625" style="133" customWidth="1"/>
    <col min="13324" max="13325" width="45.5703125" style="133" customWidth="1"/>
    <col min="13326" max="13568" width="12.42578125" style="133"/>
    <col min="13569" max="13569" width="169.42578125" style="133" customWidth="1"/>
    <col min="13570" max="13570" width="56.42578125" style="133" customWidth="1"/>
    <col min="13571" max="13572" width="45.5703125" style="133" customWidth="1"/>
    <col min="13573" max="13573" width="33.140625" style="133" customWidth="1"/>
    <col min="13574" max="13575" width="45.5703125" style="133" customWidth="1"/>
    <col min="13576" max="13576" width="54.7109375" style="133" customWidth="1"/>
    <col min="13577" max="13577" width="35.85546875" style="133" customWidth="1"/>
    <col min="13578" max="13578" width="45.5703125" style="133" customWidth="1"/>
    <col min="13579" max="13579" width="34.28515625" style="133" customWidth="1"/>
    <col min="13580" max="13581" width="45.5703125" style="133" customWidth="1"/>
    <col min="13582" max="13824" width="12.42578125" style="133"/>
    <col min="13825" max="13825" width="169.42578125" style="133" customWidth="1"/>
    <col min="13826" max="13826" width="56.42578125" style="133" customWidth="1"/>
    <col min="13827" max="13828" width="45.5703125" style="133" customWidth="1"/>
    <col min="13829" max="13829" width="33.140625" style="133" customWidth="1"/>
    <col min="13830" max="13831" width="45.5703125" style="133" customWidth="1"/>
    <col min="13832" max="13832" width="54.7109375" style="133" customWidth="1"/>
    <col min="13833" max="13833" width="35.85546875" style="133" customWidth="1"/>
    <col min="13834" max="13834" width="45.5703125" style="133" customWidth="1"/>
    <col min="13835" max="13835" width="34.28515625" style="133" customWidth="1"/>
    <col min="13836" max="13837" width="45.5703125" style="133" customWidth="1"/>
    <col min="13838" max="14080" width="12.42578125" style="133"/>
    <col min="14081" max="14081" width="169.42578125" style="133" customWidth="1"/>
    <col min="14082" max="14082" width="56.42578125" style="133" customWidth="1"/>
    <col min="14083" max="14084" width="45.5703125" style="133" customWidth="1"/>
    <col min="14085" max="14085" width="33.140625" style="133" customWidth="1"/>
    <col min="14086" max="14087" width="45.5703125" style="133" customWidth="1"/>
    <col min="14088" max="14088" width="54.7109375" style="133" customWidth="1"/>
    <col min="14089" max="14089" width="35.85546875" style="133" customWidth="1"/>
    <col min="14090" max="14090" width="45.5703125" style="133" customWidth="1"/>
    <col min="14091" max="14091" width="34.28515625" style="133" customWidth="1"/>
    <col min="14092" max="14093" width="45.5703125" style="133" customWidth="1"/>
    <col min="14094" max="14336" width="12.42578125" style="133"/>
    <col min="14337" max="14337" width="169.42578125" style="133" customWidth="1"/>
    <col min="14338" max="14338" width="56.42578125" style="133" customWidth="1"/>
    <col min="14339" max="14340" width="45.5703125" style="133" customWidth="1"/>
    <col min="14341" max="14341" width="33.140625" style="133" customWidth="1"/>
    <col min="14342" max="14343" width="45.5703125" style="133" customWidth="1"/>
    <col min="14344" max="14344" width="54.7109375" style="133" customWidth="1"/>
    <col min="14345" max="14345" width="35.85546875" style="133" customWidth="1"/>
    <col min="14346" max="14346" width="45.5703125" style="133" customWidth="1"/>
    <col min="14347" max="14347" width="34.28515625" style="133" customWidth="1"/>
    <col min="14348" max="14349" width="45.5703125" style="133" customWidth="1"/>
    <col min="14350" max="14592" width="12.42578125" style="133"/>
    <col min="14593" max="14593" width="169.42578125" style="133" customWidth="1"/>
    <col min="14594" max="14594" width="56.42578125" style="133" customWidth="1"/>
    <col min="14595" max="14596" width="45.5703125" style="133" customWidth="1"/>
    <col min="14597" max="14597" width="33.140625" style="133" customWidth="1"/>
    <col min="14598" max="14599" width="45.5703125" style="133" customWidth="1"/>
    <col min="14600" max="14600" width="54.7109375" style="133" customWidth="1"/>
    <col min="14601" max="14601" width="35.85546875" style="133" customWidth="1"/>
    <col min="14602" max="14602" width="45.5703125" style="133" customWidth="1"/>
    <col min="14603" max="14603" width="34.28515625" style="133" customWidth="1"/>
    <col min="14604" max="14605" width="45.5703125" style="133" customWidth="1"/>
    <col min="14606" max="14848" width="12.42578125" style="133"/>
    <col min="14849" max="14849" width="169.42578125" style="133" customWidth="1"/>
    <col min="14850" max="14850" width="56.42578125" style="133" customWidth="1"/>
    <col min="14851" max="14852" width="45.5703125" style="133" customWidth="1"/>
    <col min="14853" max="14853" width="33.140625" style="133" customWidth="1"/>
    <col min="14854" max="14855" width="45.5703125" style="133" customWidth="1"/>
    <col min="14856" max="14856" width="54.7109375" style="133" customWidth="1"/>
    <col min="14857" max="14857" width="35.85546875" style="133" customWidth="1"/>
    <col min="14858" max="14858" width="45.5703125" style="133" customWidth="1"/>
    <col min="14859" max="14859" width="34.28515625" style="133" customWidth="1"/>
    <col min="14860" max="14861" width="45.5703125" style="133" customWidth="1"/>
    <col min="14862" max="15104" width="12.42578125" style="133"/>
    <col min="15105" max="15105" width="169.42578125" style="133" customWidth="1"/>
    <col min="15106" max="15106" width="56.42578125" style="133" customWidth="1"/>
    <col min="15107" max="15108" width="45.5703125" style="133" customWidth="1"/>
    <col min="15109" max="15109" width="33.140625" style="133" customWidth="1"/>
    <col min="15110" max="15111" width="45.5703125" style="133" customWidth="1"/>
    <col min="15112" max="15112" width="54.7109375" style="133" customWidth="1"/>
    <col min="15113" max="15113" width="35.85546875" style="133" customWidth="1"/>
    <col min="15114" max="15114" width="45.5703125" style="133" customWidth="1"/>
    <col min="15115" max="15115" width="34.28515625" style="133" customWidth="1"/>
    <col min="15116" max="15117" width="45.5703125" style="133" customWidth="1"/>
    <col min="15118" max="15360" width="12.42578125" style="133"/>
    <col min="15361" max="15361" width="169.42578125" style="133" customWidth="1"/>
    <col min="15362" max="15362" width="56.42578125" style="133" customWidth="1"/>
    <col min="15363" max="15364" width="45.5703125" style="133" customWidth="1"/>
    <col min="15365" max="15365" width="33.140625" style="133" customWidth="1"/>
    <col min="15366" max="15367" width="45.5703125" style="133" customWidth="1"/>
    <col min="15368" max="15368" width="54.7109375" style="133" customWidth="1"/>
    <col min="15369" max="15369" width="35.85546875" style="133" customWidth="1"/>
    <col min="15370" max="15370" width="45.5703125" style="133" customWidth="1"/>
    <col min="15371" max="15371" width="34.28515625" style="133" customWidth="1"/>
    <col min="15372" max="15373" width="45.5703125" style="133" customWidth="1"/>
    <col min="15374" max="15616" width="12.42578125" style="133"/>
    <col min="15617" max="15617" width="169.42578125" style="133" customWidth="1"/>
    <col min="15618" max="15618" width="56.42578125" style="133" customWidth="1"/>
    <col min="15619" max="15620" width="45.5703125" style="133" customWidth="1"/>
    <col min="15621" max="15621" width="33.140625" style="133" customWidth="1"/>
    <col min="15622" max="15623" width="45.5703125" style="133" customWidth="1"/>
    <col min="15624" max="15624" width="54.7109375" style="133" customWidth="1"/>
    <col min="15625" max="15625" width="35.85546875" style="133" customWidth="1"/>
    <col min="15626" max="15626" width="45.5703125" style="133" customWidth="1"/>
    <col min="15627" max="15627" width="34.28515625" style="133" customWidth="1"/>
    <col min="15628" max="15629" width="45.5703125" style="133" customWidth="1"/>
    <col min="15630" max="15872" width="12.42578125" style="133"/>
    <col min="15873" max="15873" width="169.42578125" style="133" customWidth="1"/>
    <col min="15874" max="15874" width="56.42578125" style="133" customWidth="1"/>
    <col min="15875" max="15876" width="45.5703125" style="133" customWidth="1"/>
    <col min="15877" max="15877" width="33.140625" style="133" customWidth="1"/>
    <col min="15878" max="15879" width="45.5703125" style="133" customWidth="1"/>
    <col min="15880" max="15880" width="54.7109375" style="133" customWidth="1"/>
    <col min="15881" max="15881" width="35.85546875" style="133" customWidth="1"/>
    <col min="15882" max="15882" width="45.5703125" style="133" customWidth="1"/>
    <col min="15883" max="15883" width="34.28515625" style="133" customWidth="1"/>
    <col min="15884" max="15885" width="45.5703125" style="133" customWidth="1"/>
    <col min="15886" max="16128" width="12.42578125" style="133"/>
    <col min="16129" max="16129" width="169.42578125" style="133" customWidth="1"/>
    <col min="16130" max="16130" width="56.42578125" style="133" customWidth="1"/>
    <col min="16131" max="16132" width="45.5703125" style="133" customWidth="1"/>
    <col min="16133" max="16133" width="33.140625" style="133" customWidth="1"/>
    <col min="16134" max="16135" width="45.5703125" style="133" customWidth="1"/>
    <col min="16136" max="16136" width="54.7109375" style="133" customWidth="1"/>
    <col min="16137" max="16137" width="35.85546875" style="133" customWidth="1"/>
    <col min="16138" max="16138" width="45.5703125" style="133" customWidth="1"/>
    <col min="16139" max="16139" width="34.28515625" style="133" customWidth="1"/>
    <col min="16140" max="16141" width="45.5703125" style="133" customWidth="1"/>
    <col min="16142" max="16384" width="12.42578125" style="133"/>
  </cols>
  <sheetData>
    <row r="1" spans="1:17" s="11" customFormat="1" ht="45">
      <c r="A1" s="1" t="s">
        <v>0</v>
      </c>
      <c r="B1" s="2"/>
      <c r="C1" s="3"/>
      <c r="D1" s="2"/>
      <c r="E1" s="4"/>
      <c r="F1" s="5"/>
      <c r="G1" s="4"/>
      <c r="H1" s="5"/>
      <c r="I1" s="7" t="s">
        <v>1</v>
      </c>
      <c r="J1" s="8" t="s">
        <v>125</v>
      </c>
      <c r="K1" s="9"/>
      <c r="L1" s="8"/>
      <c r="M1" s="10"/>
      <c r="N1" s="10"/>
      <c r="P1" s="10"/>
      <c r="Q1" s="10"/>
    </row>
    <row r="2" spans="1:17" s="11" customFormat="1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s="11" customFormat="1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s="11" customFormat="1" ht="19.5" customHeight="1" thickTop="1">
      <c r="A4" s="17"/>
      <c r="B4" s="543"/>
      <c r="C4" s="19"/>
      <c r="D4" s="543"/>
      <c r="E4" s="19"/>
      <c r="F4" s="543"/>
      <c r="G4" s="20"/>
      <c r="H4" s="18" t="s">
        <v>4</v>
      </c>
      <c r="I4" s="19"/>
      <c r="J4" s="18"/>
      <c r="K4" s="19"/>
      <c r="L4" s="18"/>
      <c r="M4" s="20"/>
    </row>
    <row r="5" spans="1:17" s="11" customFormat="1" ht="19.5" customHeight="1">
      <c r="A5" s="21"/>
      <c r="B5" s="461"/>
      <c r="C5" s="22"/>
      <c r="D5" s="461"/>
      <c r="E5" s="22"/>
      <c r="F5" s="461"/>
      <c r="G5" s="23"/>
      <c r="H5" s="5"/>
      <c r="I5" s="22"/>
      <c r="J5" s="5"/>
      <c r="K5" s="22"/>
      <c r="L5" s="5"/>
      <c r="M5" s="23"/>
    </row>
    <row r="6" spans="1:17" s="11" customFormat="1" ht="45">
      <c r="A6" s="24"/>
      <c r="B6" s="465" t="s">
        <v>148</v>
      </c>
      <c r="C6" s="26"/>
      <c r="D6" s="466"/>
      <c r="E6" s="26"/>
      <c r="F6" s="466"/>
      <c r="G6" s="28"/>
      <c r="H6" s="25" t="s">
        <v>5</v>
      </c>
      <c r="I6" s="26"/>
      <c r="J6" s="27"/>
      <c r="K6" s="26"/>
      <c r="L6" s="27"/>
      <c r="M6" s="29" t="s">
        <v>4</v>
      </c>
    </row>
    <row r="7" spans="1:17" s="11" customFormat="1" ht="18.75" customHeight="1">
      <c r="A7" s="21" t="s">
        <v>4</v>
      </c>
      <c r="B7" s="461" t="s">
        <v>4</v>
      </c>
      <c r="C7" s="22"/>
      <c r="D7" s="461" t="s">
        <v>4</v>
      </c>
      <c r="E7" s="22"/>
      <c r="F7" s="461" t="s">
        <v>4</v>
      </c>
      <c r="G7" s="23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 s="11" customFormat="1" ht="18.75" customHeight="1">
      <c r="A8" s="21" t="s">
        <v>4</v>
      </c>
      <c r="B8" s="461" t="s">
        <v>4</v>
      </c>
      <c r="C8" s="22"/>
      <c r="D8" s="461" t="s">
        <v>4</v>
      </c>
      <c r="E8" s="22"/>
      <c r="F8" s="461" t="s">
        <v>4</v>
      </c>
      <c r="G8" s="23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s="11" customFormat="1" ht="45">
      <c r="A9" s="30" t="s">
        <v>4</v>
      </c>
      <c r="B9" s="863" t="s">
        <v>4</v>
      </c>
      <c r="C9" s="571" t="s">
        <v>6</v>
      </c>
      <c r="D9" s="864" t="s">
        <v>4</v>
      </c>
      <c r="E9" s="571" t="s">
        <v>6</v>
      </c>
      <c r="F9" s="864" t="s">
        <v>4</v>
      </c>
      <c r="G9" s="573" t="s">
        <v>6</v>
      </c>
      <c r="H9" s="386" t="s">
        <v>4</v>
      </c>
      <c r="I9" s="387" t="s">
        <v>6</v>
      </c>
      <c r="J9" s="388" t="s">
        <v>4</v>
      </c>
      <c r="K9" s="387" t="s">
        <v>6</v>
      </c>
      <c r="L9" s="388" t="s">
        <v>4</v>
      </c>
      <c r="M9" s="389" t="s">
        <v>6</v>
      </c>
      <c r="N9" s="35"/>
    </row>
    <row r="10" spans="1:17" s="11" customFormat="1" ht="45">
      <c r="A10" s="36" t="s">
        <v>7</v>
      </c>
      <c r="B10" s="469" t="s">
        <v>8</v>
      </c>
      <c r="C10" s="38" t="s">
        <v>9</v>
      </c>
      <c r="D10" s="470" t="s">
        <v>10</v>
      </c>
      <c r="E10" s="38" t="s">
        <v>9</v>
      </c>
      <c r="F10" s="470" t="s">
        <v>9</v>
      </c>
      <c r="G10" s="40" t="s">
        <v>9</v>
      </c>
      <c r="H10" s="37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35"/>
    </row>
    <row r="11" spans="1:17" s="11" customFormat="1" ht="44.25">
      <c r="A11" s="528" t="s">
        <v>11</v>
      </c>
      <c r="B11" s="865" t="s">
        <v>4</v>
      </c>
      <c r="C11" s="576"/>
      <c r="D11" s="866" t="s">
        <v>4</v>
      </c>
      <c r="E11" s="576"/>
      <c r="F11" s="866" t="s">
        <v>4</v>
      </c>
      <c r="G11" s="578"/>
      <c r="H11" s="394" t="s">
        <v>4</v>
      </c>
      <c r="I11" s="395"/>
      <c r="J11" s="396" t="s">
        <v>4</v>
      </c>
      <c r="K11" s="395"/>
      <c r="L11" s="396" t="s">
        <v>4</v>
      </c>
      <c r="M11" s="397" t="s">
        <v>11</v>
      </c>
      <c r="N11" s="35"/>
    </row>
    <row r="12" spans="1:17" s="11" customFormat="1" ht="45">
      <c r="A12" s="24" t="s">
        <v>12</v>
      </c>
      <c r="B12" s="473" t="s">
        <v>4</v>
      </c>
      <c r="C12" s="47" t="s">
        <v>4</v>
      </c>
      <c r="D12" s="474"/>
      <c r="E12" s="49"/>
      <c r="F12" s="474"/>
      <c r="G12" s="50"/>
      <c r="H12" s="46"/>
      <c r="I12" s="49"/>
      <c r="J12" s="48"/>
      <c r="K12" s="49"/>
      <c r="L12" s="48"/>
      <c r="M12" s="50"/>
      <c r="N12" s="35"/>
    </row>
    <row r="13" spans="1:17" s="10" customFormat="1" ht="44.25">
      <c r="A13" s="51" t="s">
        <v>13</v>
      </c>
      <c r="B13" s="463">
        <v>82418870</v>
      </c>
      <c r="C13" s="52">
        <v>1</v>
      </c>
      <c r="D13" s="475">
        <v>0</v>
      </c>
      <c r="E13" s="54">
        <v>0</v>
      </c>
      <c r="F13" s="476">
        <v>82418870</v>
      </c>
      <c r="G13" s="56">
        <v>0.1742301887544464</v>
      </c>
      <c r="H13" s="9">
        <v>76076985</v>
      </c>
      <c r="I13" s="52">
        <v>1</v>
      </c>
      <c r="J13" s="53">
        <v>0</v>
      </c>
      <c r="K13" s="54">
        <v>0</v>
      </c>
      <c r="L13" s="55">
        <v>76076985</v>
      </c>
      <c r="M13" s="56">
        <v>0.16604236910495865</v>
      </c>
      <c r="N13" s="57"/>
    </row>
    <row r="14" spans="1:17" s="11" customFormat="1" ht="44.25">
      <c r="A14" s="21" t="s">
        <v>14</v>
      </c>
      <c r="B14" s="461">
        <v>0</v>
      </c>
      <c r="C14" s="563">
        <v>0</v>
      </c>
      <c r="D14" s="477">
        <v>0</v>
      </c>
      <c r="E14" s="579">
        <v>0</v>
      </c>
      <c r="F14" s="867">
        <v>0</v>
      </c>
      <c r="G14" s="581">
        <v>0</v>
      </c>
      <c r="H14" s="5">
        <v>0</v>
      </c>
      <c r="I14" s="369">
        <v>0</v>
      </c>
      <c r="J14" s="59">
        <v>0</v>
      </c>
      <c r="K14" s="401">
        <v>0</v>
      </c>
      <c r="L14" s="402">
        <v>0</v>
      </c>
      <c r="M14" s="403">
        <v>0</v>
      </c>
      <c r="N14" s="35"/>
    </row>
    <row r="15" spans="1:17" s="11" customFormat="1" ht="44.25">
      <c r="A15" s="528" t="s">
        <v>15</v>
      </c>
      <c r="B15" s="868">
        <v>20509421</v>
      </c>
      <c r="C15" s="632">
        <v>1</v>
      </c>
      <c r="D15" s="869">
        <v>0</v>
      </c>
      <c r="E15" s="584">
        <v>0</v>
      </c>
      <c r="F15" s="474">
        <v>20509421</v>
      </c>
      <c r="G15" s="585">
        <v>1</v>
      </c>
      <c r="H15" s="405">
        <v>20998185</v>
      </c>
      <c r="I15" s="406">
        <v>1</v>
      </c>
      <c r="J15" s="394">
        <v>0</v>
      </c>
      <c r="K15" s="407">
        <v>0</v>
      </c>
      <c r="L15" s="48">
        <v>20998185</v>
      </c>
      <c r="M15" s="408">
        <v>4.5829739234595143E-2</v>
      </c>
      <c r="N15" s="35"/>
    </row>
    <row r="16" spans="1:17" s="11" customFormat="1" ht="44.25">
      <c r="A16" s="68" t="s">
        <v>16</v>
      </c>
      <c r="B16" s="461">
        <v>63111</v>
      </c>
      <c r="C16" s="52">
        <v>1</v>
      </c>
      <c r="D16" s="477">
        <v>0</v>
      </c>
      <c r="E16" s="54">
        <v>0</v>
      </c>
      <c r="F16" s="480">
        <v>63111</v>
      </c>
      <c r="G16" s="56">
        <v>1.3341412521770642E-4</v>
      </c>
      <c r="H16" s="5">
        <v>0</v>
      </c>
      <c r="I16" s="52">
        <v>0</v>
      </c>
      <c r="J16" s="59">
        <v>0</v>
      </c>
      <c r="K16" s="54">
        <v>0</v>
      </c>
      <c r="L16" s="69">
        <v>0</v>
      </c>
      <c r="M16" s="56">
        <v>0</v>
      </c>
      <c r="N16" s="35"/>
    </row>
    <row r="17" spans="1:14" s="11" customFormat="1" ht="44.25">
      <c r="A17" s="529" t="s">
        <v>17</v>
      </c>
      <c r="B17" s="865">
        <v>4112953</v>
      </c>
      <c r="C17" s="563">
        <v>1</v>
      </c>
      <c r="D17" s="869">
        <v>0</v>
      </c>
      <c r="E17" s="579">
        <v>0</v>
      </c>
      <c r="F17" s="866">
        <v>4112953</v>
      </c>
      <c r="G17" s="581">
        <v>8.694617840892099E-3</v>
      </c>
      <c r="H17" s="394">
        <v>4160542</v>
      </c>
      <c r="I17" s="369">
        <v>1</v>
      </c>
      <c r="J17" s="412">
        <v>0</v>
      </c>
      <c r="K17" s="401">
        <v>0</v>
      </c>
      <c r="L17" s="396">
        <v>4160542</v>
      </c>
      <c r="M17" s="403">
        <v>9.0806207743469695E-3</v>
      </c>
      <c r="N17" s="35"/>
    </row>
    <row r="18" spans="1:14" s="11" customFormat="1" ht="44.25">
      <c r="A18" s="529" t="s">
        <v>18</v>
      </c>
      <c r="B18" s="865">
        <v>16258357</v>
      </c>
      <c r="C18" s="563">
        <v>1</v>
      </c>
      <c r="D18" s="869">
        <v>0</v>
      </c>
      <c r="E18" s="579">
        <v>0</v>
      </c>
      <c r="F18" s="866">
        <v>16258357</v>
      </c>
      <c r="G18" s="581">
        <v>3.4369515245078891E-2</v>
      </c>
      <c r="H18" s="394">
        <v>16837643</v>
      </c>
      <c r="I18" s="369">
        <v>1</v>
      </c>
      <c r="J18" s="412">
        <v>0</v>
      </c>
      <c r="K18" s="401">
        <v>0</v>
      </c>
      <c r="L18" s="396">
        <v>16837643</v>
      </c>
      <c r="M18" s="403">
        <v>3.674911846024817E-2</v>
      </c>
      <c r="N18" s="35"/>
    </row>
    <row r="19" spans="1:14" s="11" customFormat="1" ht="36.75" customHeight="1">
      <c r="A19" s="529" t="s">
        <v>19</v>
      </c>
      <c r="B19" s="865">
        <v>0</v>
      </c>
      <c r="C19" s="563">
        <v>0</v>
      </c>
      <c r="D19" s="869">
        <v>0</v>
      </c>
      <c r="E19" s="579">
        <v>0</v>
      </c>
      <c r="F19" s="866">
        <v>0</v>
      </c>
      <c r="G19" s="581">
        <v>0</v>
      </c>
      <c r="H19" s="394">
        <v>0</v>
      </c>
      <c r="I19" s="369">
        <v>0</v>
      </c>
      <c r="J19" s="412">
        <v>0</v>
      </c>
      <c r="K19" s="401">
        <v>0</v>
      </c>
      <c r="L19" s="396">
        <v>0</v>
      </c>
      <c r="M19" s="403">
        <v>0</v>
      </c>
      <c r="N19" s="35"/>
    </row>
    <row r="20" spans="1:14" s="11" customFormat="1" ht="36.75" customHeight="1">
      <c r="A20" s="529" t="s">
        <v>20</v>
      </c>
      <c r="B20" s="865">
        <v>0</v>
      </c>
      <c r="C20" s="563">
        <v>0</v>
      </c>
      <c r="D20" s="869">
        <v>0</v>
      </c>
      <c r="E20" s="579">
        <v>0</v>
      </c>
      <c r="F20" s="866">
        <v>0</v>
      </c>
      <c r="G20" s="581">
        <v>0</v>
      </c>
      <c r="H20" s="394">
        <v>0</v>
      </c>
      <c r="I20" s="369">
        <v>0</v>
      </c>
      <c r="J20" s="412">
        <v>0</v>
      </c>
      <c r="K20" s="401">
        <v>0</v>
      </c>
      <c r="L20" s="396">
        <v>0</v>
      </c>
      <c r="M20" s="403">
        <v>0</v>
      </c>
      <c r="N20" s="35"/>
    </row>
    <row r="21" spans="1:14" s="11" customFormat="1" ht="36.75" customHeight="1">
      <c r="A21" s="529" t="s">
        <v>21</v>
      </c>
      <c r="B21" s="865">
        <v>0</v>
      </c>
      <c r="C21" s="563">
        <v>0</v>
      </c>
      <c r="D21" s="869">
        <v>0</v>
      </c>
      <c r="E21" s="579">
        <v>0</v>
      </c>
      <c r="F21" s="866">
        <v>0</v>
      </c>
      <c r="G21" s="581">
        <v>0</v>
      </c>
      <c r="H21" s="394">
        <v>0</v>
      </c>
      <c r="I21" s="369">
        <v>0</v>
      </c>
      <c r="J21" s="412">
        <v>0</v>
      </c>
      <c r="K21" s="401">
        <v>0</v>
      </c>
      <c r="L21" s="396">
        <v>0</v>
      </c>
      <c r="M21" s="403">
        <v>0</v>
      </c>
      <c r="N21" s="35"/>
    </row>
    <row r="22" spans="1:14" s="11" customFormat="1" ht="36.75" customHeight="1">
      <c r="A22" s="529" t="s">
        <v>22</v>
      </c>
      <c r="B22" s="865">
        <v>0</v>
      </c>
      <c r="C22" s="563">
        <v>0</v>
      </c>
      <c r="D22" s="869">
        <v>0</v>
      </c>
      <c r="E22" s="579">
        <v>0</v>
      </c>
      <c r="F22" s="866">
        <v>0</v>
      </c>
      <c r="G22" s="581">
        <v>0</v>
      </c>
      <c r="H22" s="394">
        <v>0</v>
      </c>
      <c r="I22" s="369">
        <v>0</v>
      </c>
      <c r="J22" s="412">
        <v>0</v>
      </c>
      <c r="K22" s="401">
        <v>0</v>
      </c>
      <c r="L22" s="396">
        <v>0</v>
      </c>
      <c r="M22" s="403">
        <v>0</v>
      </c>
      <c r="N22" s="35"/>
    </row>
    <row r="23" spans="1:14" s="11" customFormat="1" ht="36.75" customHeight="1">
      <c r="A23" s="529" t="s">
        <v>23</v>
      </c>
      <c r="B23" s="865">
        <v>0</v>
      </c>
      <c r="C23" s="563">
        <v>0</v>
      </c>
      <c r="D23" s="869">
        <v>0</v>
      </c>
      <c r="E23" s="579">
        <v>0</v>
      </c>
      <c r="F23" s="866">
        <v>0</v>
      </c>
      <c r="G23" s="581">
        <v>0</v>
      </c>
      <c r="H23" s="394">
        <v>0</v>
      </c>
      <c r="I23" s="369">
        <v>0</v>
      </c>
      <c r="J23" s="412">
        <v>0</v>
      </c>
      <c r="K23" s="401">
        <v>0</v>
      </c>
      <c r="L23" s="396">
        <v>0</v>
      </c>
      <c r="M23" s="403">
        <v>0</v>
      </c>
      <c r="N23" s="35"/>
    </row>
    <row r="24" spans="1:14" s="11" customFormat="1" ht="36.75" customHeight="1">
      <c r="A24" s="529" t="s">
        <v>24</v>
      </c>
      <c r="B24" s="865">
        <v>0</v>
      </c>
      <c r="C24" s="563">
        <v>0</v>
      </c>
      <c r="D24" s="869">
        <v>0</v>
      </c>
      <c r="E24" s="579">
        <v>0</v>
      </c>
      <c r="F24" s="866">
        <v>0</v>
      </c>
      <c r="G24" s="581">
        <v>0</v>
      </c>
      <c r="H24" s="394">
        <v>0</v>
      </c>
      <c r="I24" s="369">
        <v>0</v>
      </c>
      <c r="J24" s="412">
        <v>0</v>
      </c>
      <c r="K24" s="401">
        <v>0</v>
      </c>
      <c r="L24" s="396">
        <v>0</v>
      </c>
      <c r="M24" s="403">
        <v>0</v>
      </c>
      <c r="N24" s="35"/>
    </row>
    <row r="25" spans="1:14" s="11" customFormat="1" ht="36.75" customHeight="1">
      <c r="A25" s="529" t="s">
        <v>25</v>
      </c>
      <c r="B25" s="865">
        <v>0</v>
      </c>
      <c r="C25" s="563">
        <v>0</v>
      </c>
      <c r="D25" s="869">
        <v>0</v>
      </c>
      <c r="E25" s="579">
        <v>0</v>
      </c>
      <c r="F25" s="866">
        <v>0</v>
      </c>
      <c r="G25" s="581">
        <v>0</v>
      </c>
      <c r="H25" s="394">
        <v>0</v>
      </c>
      <c r="I25" s="369">
        <v>0</v>
      </c>
      <c r="J25" s="412">
        <v>0</v>
      </c>
      <c r="K25" s="401">
        <v>0</v>
      </c>
      <c r="L25" s="396">
        <v>0</v>
      </c>
      <c r="M25" s="403">
        <v>0</v>
      </c>
      <c r="N25" s="35"/>
    </row>
    <row r="26" spans="1:14" s="11" customFormat="1" ht="36.75" customHeight="1">
      <c r="A26" s="529" t="s">
        <v>26</v>
      </c>
      <c r="B26" s="865">
        <v>0</v>
      </c>
      <c r="C26" s="563">
        <v>0</v>
      </c>
      <c r="D26" s="869">
        <v>0</v>
      </c>
      <c r="E26" s="579">
        <v>0</v>
      </c>
      <c r="F26" s="866">
        <v>0</v>
      </c>
      <c r="G26" s="581">
        <v>0</v>
      </c>
      <c r="H26" s="394">
        <v>0</v>
      </c>
      <c r="I26" s="369">
        <v>0</v>
      </c>
      <c r="J26" s="412">
        <v>0</v>
      </c>
      <c r="K26" s="401">
        <v>0</v>
      </c>
      <c r="L26" s="396">
        <v>0</v>
      </c>
      <c r="M26" s="403">
        <v>0</v>
      </c>
      <c r="N26" s="35"/>
    </row>
    <row r="27" spans="1:14" s="11" customFormat="1" ht="36.75" customHeight="1">
      <c r="A27" s="529" t="s">
        <v>27</v>
      </c>
      <c r="B27" s="865">
        <v>0</v>
      </c>
      <c r="C27" s="563">
        <v>0</v>
      </c>
      <c r="D27" s="869">
        <v>0</v>
      </c>
      <c r="E27" s="579">
        <v>0</v>
      </c>
      <c r="F27" s="866">
        <v>0</v>
      </c>
      <c r="G27" s="581">
        <v>0</v>
      </c>
      <c r="H27" s="394">
        <v>0</v>
      </c>
      <c r="I27" s="369">
        <v>0</v>
      </c>
      <c r="J27" s="412">
        <v>0</v>
      </c>
      <c r="K27" s="401">
        <v>0</v>
      </c>
      <c r="L27" s="396">
        <v>0</v>
      </c>
      <c r="M27" s="403">
        <v>0</v>
      </c>
      <c r="N27" s="35"/>
    </row>
    <row r="28" spans="1:14" s="11" customFormat="1" ht="36.75" customHeight="1">
      <c r="A28" s="530" t="s">
        <v>28</v>
      </c>
      <c r="B28" s="865">
        <v>0</v>
      </c>
      <c r="C28" s="563">
        <v>0</v>
      </c>
      <c r="D28" s="869">
        <v>0</v>
      </c>
      <c r="E28" s="579">
        <v>0</v>
      </c>
      <c r="F28" s="866">
        <v>0</v>
      </c>
      <c r="G28" s="581">
        <v>0</v>
      </c>
      <c r="H28" s="394">
        <v>0</v>
      </c>
      <c r="I28" s="369">
        <v>0</v>
      </c>
      <c r="J28" s="412">
        <v>0</v>
      </c>
      <c r="K28" s="401">
        <v>0</v>
      </c>
      <c r="L28" s="396">
        <v>0</v>
      </c>
      <c r="M28" s="403">
        <v>0</v>
      </c>
      <c r="N28" s="35"/>
    </row>
    <row r="29" spans="1:14" s="11" customFormat="1" ht="36.75" customHeight="1">
      <c r="A29" s="530" t="s">
        <v>29</v>
      </c>
      <c r="B29" s="865">
        <v>0</v>
      </c>
      <c r="C29" s="563">
        <v>0</v>
      </c>
      <c r="D29" s="869">
        <v>0</v>
      </c>
      <c r="E29" s="579">
        <v>0</v>
      </c>
      <c r="F29" s="866">
        <v>0</v>
      </c>
      <c r="G29" s="581">
        <v>0</v>
      </c>
      <c r="H29" s="394">
        <v>0</v>
      </c>
      <c r="I29" s="369">
        <v>0</v>
      </c>
      <c r="J29" s="412">
        <v>0</v>
      </c>
      <c r="K29" s="401">
        <v>0</v>
      </c>
      <c r="L29" s="396">
        <v>0</v>
      </c>
      <c r="M29" s="403">
        <v>0</v>
      </c>
      <c r="N29" s="35"/>
    </row>
    <row r="30" spans="1:14" s="11" customFormat="1" ht="36.75" customHeight="1">
      <c r="A30" s="530" t="s">
        <v>30</v>
      </c>
      <c r="B30" s="865">
        <v>0</v>
      </c>
      <c r="C30" s="563">
        <v>0</v>
      </c>
      <c r="D30" s="869">
        <v>0</v>
      </c>
      <c r="E30" s="579">
        <v>0</v>
      </c>
      <c r="F30" s="866">
        <v>0</v>
      </c>
      <c r="G30" s="581">
        <v>0</v>
      </c>
      <c r="H30" s="394">
        <v>0</v>
      </c>
      <c r="I30" s="369">
        <v>0</v>
      </c>
      <c r="J30" s="412">
        <v>0</v>
      </c>
      <c r="K30" s="401">
        <v>0</v>
      </c>
      <c r="L30" s="396">
        <v>0</v>
      </c>
      <c r="M30" s="403">
        <v>0</v>
      </c>
      <c r="N30" s="35"/>
    </row>
    <row r="31" spans="1:14" s="11" customFormat="1" ht="36.75" customHeight="1">
      <c r="A31" s="530" t="s">
        <v>31</v>
      </c>
      <c r="B31" s="865">
        <v>0</v>
      </c>
      <c r="C31" s="563">
        <v>0</v>
      </c>
      <c r="D31" s="869">
        <v>0</v>
      </c>
      <c r="E31" s="579">
        <v>0</v>
      </c>
      <c r="F31" s="866">
        <v>0</v>
      </c>
      <c r="G31" s="581">
        <v>0</v>
      </c>
      <c r="H31" s="394">
        <v>0</v>
      </c>
      <c r="I31" s="369">
        <v>0</v>
      </c>
      <c r="J31" s="412">
        <v>0</v>
      </c>
      <c r="K31" s="401">
        <v>0</v>
      </c>
      <c r="L31" s="396">
        <v>0</v>
      </c>
      <c r="M31" s="403">
        <v>0</v>
      </c>
      <c r="N31" s="35"/>
    </row>
    <row r="32" spans="1:14" s="11" customFormat="1" ht="36.75" customHeight="1">
      <c r="A32" s="530" t="s">
        <v>32</v>
      </c>
      <c r="B32" s="865">
        <v>0</v>
      </c>
      <c r="C32" s="563">
        <v>0</v>
      </c>
      <c r="D32" s="869">
        <v>0</v>
      </c>
      <c r="E32" s="579">
        <v>0</v>
      </c>
      <c r="F32" s="866">
        <v>0</v>
      </c>
      <c r="G32" s="581">
        <v>0</v>
      </c>
      <c r="H32" s="394">
        <v>0</v>
      </c>
      <c r="I32" s="369">
        <v>0</v>
      </c>
      <c r="J32" s="412">
        <v>0</v>
      </c>
      <c r="K32" s="401">
        <v>0</v>
      </c>
      <c r="L32" s="396">
        <v>0</v>
      </c>
      <c r="M32" s="403">
        <v>0</v>
      </c>
      <c r="N32" s="35"/>
    </row>
    <row r="33" spans="1:14" s="11" customFormat="1" ht="40.5" customHeight="1">
      <c r="A33" s="530" t="s">
        <v>33</v>
      </c>
      <c r="B33" s="865">
        <v>75000</v>
      </c>
      <c r="C33" s="563">
        <v>1</v>
      </c>
      <c r="D33" s="869">
        <v>0</v>
      </c>
      <c r="E33" s="579">
        <v>0</v>
      </c>
      <c r="F33" s="866">
        <v>75000</v>
      </c>
      <c r="G33" s="581">
        <v>1.5854699483969486E-4</v>
      </c>
      <c r="H33" s="394">
        <v>0</v>
      </c>
      <c r="I33" s="369">
        <v>0</v>
      </c>
      <c r="J33" s="412">
        <v>0</v>
      </c>
      <c r="K33" s="401">
        <v>0</v>
      </c>
      <c r="L33" s="396">
        <v>0</v>
      </c>
      <c r="M33" s="403">
        <v>0</v>
      </c>
      <c r="N33" s="35"/>
    </row>
    <row r="34" spans="1:14" s="11" customFormat="1" ht="45">
      <c r="A34" s="531" t="s">
        <v>34</v>
      </c>
      <c r="B34" s="870"/>
      <c r="C34" s="591" t="s">
        <v>4</v>
      </c>
      <c r="D34" s="869"/>
      <c r="E34" s="592" t="s">
        <v>4</v>
      </c>
      <c r="F34" s="866"/>
      <c r="G34" s="593" t="s">
        <v>4</v>
      </c>
      <c r="H34" s="415" t="s">
        <v>4</v>
      </c>
      <c r="I34" s="416" t="s">
        <v>4</v>
      </c>
      <c r="J34" s="412"/>
      <c r="K34" s="417" t="s">
        <v>4</v>
      </c>
      <c r="L34" s="396"/>
      <c r="M34" s="418" t="s">
        <v>4</v>
      </c>
      <c r="N34" s="35"/>
    </row>
    <row r="35" spans="1:14" s="11" customFormat="1" ht="34.5" customHeight="1">
      <c r="A35" s="68" t="s">
        <v>35</v>
      </c>
      <c r="B35" s="865">
        <v>0</v>
      </c>
      <c r="C35" s="563">
        <v>0</v>
      </c>
      <c r="D35" s="869">
        <v>0</v>
      </c>
      <c r="E35" s="579">
        <v>0</v>
      </c>
      <c r="F35" s="866">
        <v>0</v>
      </c>
      <c r="G35" s="581">
        <v>0</v>
      </c>
      <c r="H35" s="394">
        <v>0</v>
      </c>
      <c r="I35" s="369">
        <v>0</v>
      </c>
      <c r="J35" s="412">
        <v>0</v>
      </c>
      <c r="K35" s="401">
        <v>0</v>
      </c>
      <c r="L35" s="396">
        <v>0</v>
      </c>
      <c r="M35" s="403">
        <v>0</v>
      </c>
      <c r="N35" s="35"/>
    </row>
    <row r="36" spans="1:14" s="11" customFormat="1" ht="45">
      <c r="A36" s="531" t="s">
        <v>36</v>
      </c>
      <c r="B36" s="870"/>
      <c r="C36" s="591" t="s">
        <v>4</v>
      </c>
      <c r="D36" s="869"/>
      <c r="E36" s="592" t="s">
        <v>4</v>
      </c>
      <c r="F36" s="866"/>
      <c r="G36" s="593" t="s">
        <v>4</v>
      </c>
      <c r="H36" s="415"/>
      <c r="I36" s="416" t="s">
        <v>4</v>
      </c>
      <c r="J36" s="412"/>
      <c r="K36" s="417" t="s">
        <v>4</v>
      </c>
      <c r="L36" s="396"/>
      <c r="M36" s="418" t="s">
        <v>4</v>
      </c>
      <c r="N36" s="35"/>
    </row>
    <row r="37" spans="1:14" s="11" customFormat="1" ht="34.5" customHeight="1">
      <c r="A37" s="529" t="s">
        <v>35</v>
      </c>
      <c r="B37" s="871">
        <v>0</v>
      </c>
      <c r="C37" s="563">
        <v>0</v>
      </c>
      <c r="D37" s="872">
        <v>0</v>
      </c>
      <c r="E37" s="579">
        <v>0</v>
      </c>
      <c r="F37" s="873">
        <v>0</v>
      </c>
      <c r="G37" s="581">
        <v>0</v>
      </c>
      <c r="H37" s="420">
        <v>0</v>
      </c>
      <c r="I37" s="369">
        <v>0</v>
      </c>
      <c r="J37" s="421">
        <v>0</v>
      </c>
      <c r="K37" s="401">
        <v>0</v>
      </c>
      <c r="L37" s="422">
        <v>0</v>
      </c>
      <c r="M37" s="403">
        <v>0</v>
      </c>
      <c r="N37" s="35"/>
    </row>
    <row r="38" spans="1:14" s="11" customFormat="1" ht="34.5" customHeight="1">
      <c r="A38" s="529" t="s">
        <v>76</v>
      </c>
      <c r="B38" s="871"/>
      <c r="C38" s="563" t="s">
        <v>11</v>
      </c>
      <c r="D38" s="872"/>
      <c r="E38" s="579" t="s">
        <v>11</v>
      </c>
      <c r="F38" s="866">
        <v>0</v>
      </c>
      <c r="G38" s="581">
        <v>0</v>
      </c>
      <c r="H38" s="420"/>
      <c r="I38" s="369" t="s">
        <v>11</v>
      </c>
      <c r="J38" s="421"/>
      <c r="K38" s="401" t="s">
        <v>11</v>
      </c>
      <c r="L38" s="396">
        <v>0</v>
      </c>
      <c r="M38" s="403">
        <v>0</v>
      </c>
      <c r="N38" s="35"/>
    </row>
    <row r="39" spans="1:14" s="85" customFormat="1" ht="45">
      <c r="A39" s="531" t="s">
        <v>37</v>
      </c>
      <c r="B39" s="874">
        <v>102928291</v>
      </c>
      <c r="C39" s="567">
        <v>1</v>
      </c>
      <c r="D39" s="874">
        <v>0</v>
      </c>
      <c r="E39" s="599">
        <v>0</v>
      </c>
      <c r="F39" s="874">
        <v>102928291</v>
      </c>
      <c r="G39" s="598">
        <v>0.2175862829604748</v>
      </c>
      <c r="H39" s="423">
        <v>97075170</v>
      </c>
      <c r="I39" s="372">
        <v>1</v>
      </c>
      <c r="J39" s="423">
        <v>0</v>
      </c>
      <c r="K39" s="425">
        <v>0</v>
      </c>
      <c r="L39" s="423">
        <v>97075170</v>
      </c>
      <c r="M39" s="424">
        <v>0.21187210833955378</v>
      </c>
      <c r="N39" s="84"/>
    </row>
    <row r="40" spans="1:14" s="11" customFormat="1" ht="45">
      <c r="A40" s="532" t="s">
        <v>38</v>
      </c>
      <c r="B40" s="868"/>
      <c r="C40" s="591" t="s">
        <v>4</v>
      </c>
      <c r="D40" s="869"/>
      <c r="E40" s="592" t="s">
        <v>4</v>
      </c>
      <c r="F40" s="866"/>
      <c r="G40" s="593" t="s">
        <v>4</v>
      </c>
      <c r="H40" s="405"/>
      <c r="I40" s="416" t="s">
        <v>4</v>
      </c>
      <c r="J40" s="412"/>
      <c r="K40" s="417" t="s">
        <v>4</v>
      </c>
      <c r="L40" s="396"/>
      <c r="M40" s="418" t="s">
        <v>4</v>
      </c>
      <c r="N40" s="35"/>
    </row>
    <row r="41" spans="1:14" s="11" customFormat="1" ht="44.25">
      <c r="A41" s="21" t="s">
        <v>39</v>
      </c>
      <c r="B41" s="473">
        <v>0</v>
      </c>
      <c r="C41" s="52">
        <v>0</v>
      </c>
      <c r="D41" s="497">
        <v>0</v>
      </c>
      <c r="E41" s="54">
        <v>0</v>
      </c>
      <c r="F41" s="474">
        <v>0</v>
      </c>
      <c r="G41" s="56">
        <v>0</v>
      </c>
      <c r="H41" s="46">
        <v>0</v>
      </c>
      <c r="I41" s="52">
        <v>0</v>
      </c>
      <c r="J41" s="87">
        <v>0</v>
      </c>
      <c r="K41" s="54">
        <v>0</v>
      </c>
      <c r="L41" s="48">
        <v>0</v>
      </c>
      <c r="M41" s="56">
        <v>0</v>
      </c>
      <c r="N41" s="35"/>
    </row>
    <row r="42" spans="1:14" s="11" customFormat="1" ht="44.25">
      <c r="A42" s="533" t="s">
        <v>40</v>
      </c>
      <c r="B42" s="865">
        <v>0</v>
      </c>
      <c r="C42" s="563">
        <v>0</v>
      </c>
      <c r="D42" s="869">
        <v>0</v>
      </c>
      <c r="E42" s="579">
        <v>0</v>
      </c>
      <c r="F42" s="866">
        <v>0</v>
      </c>
      <c r="G42" s="581">
        <v>0</v>
      </c>
      <c r="H42" s="394">
        <v>0</v>
      </c>
      <c r="I42" s="369">
        <v>0</v>
      </c>
      <c r="J42" s="412">
        <v>0</v>
      </c>
      <c r="K42" s="401">
        <v>0</v>
      </c>
      <c r="L42" s="396">
        <v>0</v>
      </c>
      <c r="M42" s="403">
        <v>0</v>
      </c>
      <c r="N42" s="35"/>
    </row>
    <row r="43" spans="1:14" s="11" customFormat="1" ht="44.25">
      <c r="A43" s="89" t="s">
        <v>41</v>
      </c>
      <c r="B43" s="865">
        <v>36077016</v>
      </c>
      <c r="C43" s="563">
        <v>1</v>
      </c>
      <c r="D43" s="869">
        <v>0</v>
      </c>
      <c r="E43" s="579">
        <v>0</v>
      </c>
      <c r="F43" s="873">
        <v>36077016</v>
      </c>
      <c r="G43" s="581">
        <v>0.12904880520486578</v>
      </c>
      <c r="H43" s="394">
        <v>38169464</v>
      </c>
      <c r="I43" s="369">
        <v>1</v>
      </c>
      <c r="J43" s="412">
        <v>0</v>
      </c>
      <c r="K43" s="401">
        <v>0</v>
      </c>
      <c r="L43" s="422">
        <v>38169464</v>
      </c>
      <c r="M43" s="403">
        <v>0.13797959857856243</v>
      </c>
      <c r="N43" s="35"/>
    </row>
    <row r="44" spans="1:14" s="11" customFormat="1" ht="44.25">
      <c r="A44" s="528" t="s">
        <v>42</v>
      </c>
      <c r="B44" s="865">
        <v>0</v>
      </c>
      <c r="C44" s="563">
        <v>0</v>
      </c>
      <c r="D44" s="869">
        <v>0</v>
      </c>
      <c r="E44" s="579">
        <v>0</v>
      </c>
      <c r="F44" s="873">
        <v>0</v>
      </c>
      <c r="G44" s="581">
        <v>0</v>
      </c>
      <c r="H44" s="394">
        <v>0</v>
      </c>
      <c r="I44" s="369">
        <v>0</v>
      </c>
      <c r="J44" s="412">
        <v>0</v>
      </c>
      <c r="K44" s="401">
        <v>0</v>
      </c>
      <c r="L44" s="422">
        <v>0</v>
      </c>
      <c r="M44" s="403">
        <v>0</v>
      </c>
      <c r="N44" s="35"/>
    </row>
    <row r="45" spans="1:14" s="11" customFormat="1" ht="44.25">
      <c r="A45" s="533" t="s">
        <v>43</v>
      </c>
      <c r="B45" s="865">
        <v>0</v>
      </c>
      <c r="C45" s="563">
        <v>0</v>
      </c>
      <c r="D45" s="869">
        <v>0</v>
      </c>
      <c r="E45" s="579">
        <v>0</v>
      </c>
      <c r="F45" s="873">
        <v>0</v>
      </c>
      <c r="G45" s="581">
        <v>0</v>
      </c>
      <c r="H45" s="394">
        <v>0</v>
      </c>
      <c r="I45" s="369">
        <v>0</v>
      </c>
      <c r="J45" s="412">
        <v>0</v>
      </c>
      <c r="K45" s="401">
        <v>0</v>
      </c>
      <c r="L45" s="422">
        <v>0</v>
      </c>
      <c r="M45" s="403">
        <v>0</v>
      </c>
      <c r="N45" s="35"/>
    </row>
    <row r="46" spans="1:14" s="85" customFormat="1" ht="45">
      <c r="A46" s="532" t="s">
        <v>44</v>
      </c>
      <c r="B46" s="875">
        <v>36077016</v>
      </c>
      <c r="C46" s="567">
        <v>1</v>
      </c>
      <c r="D46" s="876">
        <v>0</v>
      </c>
      <c r="E46" s="599">
        <v>0</v>
      </c>
      <c r="F46" s="877">
        <v>36077016</v>
      </c>
      <c r="G46" s="598">
        <v>7.626536626111452E-2</v>
      </c>
      <c r="H46" s="430">
        <v>38169464</v>
      </c>
      <c r="I46" s="372">
        <v>1</v>
      </c>
      <c r="J46" s="431">
        <v>0</v>
      </c>
      <c r="K46" s="425">
        <v>0</v>
      </c>
      <c r="L46" s="432">
        <v>38169464</v>
      </c>
      <c r="M46" s="424">
        <v>8.3307037338906514E-2</v>
      </c>
      <c r="N46" s="84"/>
    </row>
    <row r="47" spans="1:14" s="85" customFormat="1" ht="45">
      <c r="A47" s="534" t="s">
        <v>45</v>
      </c>
      <c r="B47" s="878">
        <v>28742733</v>
      </c>
      <c r="C47" s="567">
        <v>1</v>
      </c>
      <c r="D47" s="878">
        <v>0</v>
      </c>
      <c r="E47" s="599">
        <v>0</v>
      </c>
      <c r="F47" s="879">
        <v>28742733</v>
      </c>
      <c r="G47" s="598">
        <v>6.0760985875063026E-2</v>
      </c>
      <c r="H47" s="434">
        <v>0</v>
      </c>
      <c r="I47" s="372">
        <v>0</v>
      </c>
      <c r="J47" s="434">
        <v>0</v>
      </c>
      <c r="K47" s="425">
        <v>0</v>
      </c>
      <c r="L47" s="436">
        <v>0</v>
      </c>
      <c r="M47" s="424">
        <v>0</v>
      </c>
      <c r="N47" s="84"/>
    </row>
    <row r="48" spans="1:14" s="11" customFormat="1" ht="45">
      <c r="A48" s="24" t="s">
        <v>46</v>
      </c>
      <c r="B48" s="504"/>
      <c r="C48" s="97" t="s">
        <v>4</v>
      </c>
      <c r="D48" s="477"/>
      <c r="E48" s="98" t="s">
        <v>4</v>
      </c>
      <c r="F48" s="474"/>
      <c r="G48" s="99" t="s">
        <v>4</v>
      </c>
      <c r="H48" s="96"/>
      <c r="I48" s="97" t="s">
        <v>4</v>
      </c>
      <c r="J48" s="59"/>
      <c r="K48" s="98" t="s">
        <v>4</v>
      </c>
      <c r="L48" s="48"/>
      <c r="M48" s="99" t="s">
        <v>4</v>
      </c>
      <c r="N48" s="35"/>
    </row>
    <row r="49" spans="1:14" s="11" customFormat="1" ht="44.25">
      <c r="A49" s="21" t="s">
        <v>47</v>
      </c>
      <c r="B49" s="504">
        <v>21491003</v>
      </c>
      <c r="C49" s="52">
        <v>1</v>
      </c>
      <c r="D49" s="477">
        <v>0</v>
      </c>
      <c r="E49" s="54">
        <v>0</v>
      </c>
      <c r="F49" s="505">
        <v>21491003</v>
      </c>
      <c r="G49" s="56">
        <v>4.5431119223211552E-2</v>
      </c>
      <c r="H49" s="96">
        <v>26608889</v>
      </c>
      <c r="I49" s="52">
        <v>1</v>
      </c>
      <c r="J49" s="59">
        <v>0</v>
      </c>
      <c r="K49" s="54">
        <v>0</v>
      </c>
      <c r="L49" s="100">
        <v>26608889</v>
      </c>
      <c r="M49" s="56">
        <v>5.8075421480108261E-2</v>
      </c>
      <c r="N49" s="35"/>
    </row>
    <row r="50" spans="1:14" s="11" customFormat="1" ht="44.25">
      <c r="A50" s="528" t="s">
        <v>48</v>
      </c>
      <c r="B50" s="868">
        <v>1141285</v>
      </c>
      <c r="C50" s="563">
        <v>1</v>
      </c>
      <c r="D50" s="869">
        <v>0</v>
      </c>
      <c r="E50" s="579">
        <v>0</v>
      </c>
      <c r="F50" s="880">
        <v>1141285</v>
      </c>
      <c r="G50" s="581">
        <v>2.4126307600749485E-3</v>
      </c>
      <c r="H50" s="405">
        <v>1146791</v>
      </c>
      <c r="I50" s="369">
        <v>1</v>
      </c>
      <c r="J50" s="412">
        <v>0</v>
      </c>
      <c r="K50" s="401">
        <v>0</v>
      </c>
      <c r="L50" s="438">
        <v>1146791</v>
      </c>
      <c r="M50" s="403">
        <v>2.5029369198614356E-3</v>
      </c>
      <c r="N50" s="35"/>
    </row>
    <row r="51" spans="1:14" s="11" customFormat="1" ht="44.25">
      <c r="A51" s="535" t="s">
        <v>49</v>
      </c>
      <c r="B51" s="507">
        <v>722481</v>
      </c>
      <c r="C51" s="563">
        <v>1</v>
      </c>
      <c r="D51" s="508">
        <v>0</v>
      </c>
      <c r="E51" s="579">
        <v>0</v>
      </c>
      <c r="F51" s="509">
        <v>722481</v>
      </c>
      <c r="G51" s="581">
        <v>1.5272958850503678E-3</v>
      </c>
      <c r="H51" s="440">
        <v>767443</v>
      </c>
      <c r="I51" s="369">
        <v>1</v>
      </c>
      <c r="J51" s="441">
        <v>0</v>
      </c>
      <c r="K51" s="401">
        <v>0</v>
      </c>
      <c r="L51" s="442">
        <v>767443</v>
      </c>
      <c r="M51" s="403">
        <v>1.6749882224304337E-3</v>
      </c>
      <c r="N51" s="35"/>
    </row>
    <row r="52" spans="1:14" s="11" customFormat="1" ht="44.25">
      <c r="A52" s="535" t="s">
        <v>50</v>
      </c>
      <c r="B52" s="507">
        <v>712303</v>
      </c>
      <c r="C52" s="563">
        <v>1</v>
      </c>
      <c r="D52" s="508">
        <v>0</v>
      </c>
      <c r="E52" s="579">
        <v>0</v>
      </c>
      <c r="F52" s="509">
        <v>712303</v>
      </c>
      <c r="G52" s="581">
        <v>1.5057800008706555E-3</v>
      </c>
      <c r="H52" s="440">
        <v>748505</v>
      </c>
      <c r="I52" s="369">
        <v>1</v>
      </c>
      <c r="J52" s="441">
        <v>0</v>
      </c>
      <c r="K52" s="401">
        <v>0</v>
      </c>
      <c r="L52" s="442">
        <v>748505</v>
      </c>
      <c r="M52" s="403">
        <v>1.6336549547396899E-3</v>
      </c>
      <c r="N52" s="35"/>
    </row>
    <row r="53" spans="1:14" s="11" customFormat="1" ht="44.25">
      <c r="A53" s="528" t="s">
        <v>51</v>
      </c>
      <c r="B53" s="868">
        <v>210340</v>
      </c>
      <c r="C53" s="563">
        <v>0.13996791265214373</v>
      </c>
      <c r="D53" s="869">
        <v>1292433</v>
      </c>
      <c r="E53" s="579">
        <v>6.4174354747410547</v>
      </c>
      <c r="F53" s="880">
        <v>1502773</v>
      </c>
      <c r="G53" s="581">
        <v>3.1768019076831035E-3</v>
      </c>
      <c r="H53" s="405">
        <v>201394</v>
      </c>
      <c r="I53" s="369">
        <v>0.12916785587157228</v>
      </c>
      <c r="J53" s="412">
        <v>1357771</v>
      </c>
      <c r="K53" s="401">
        <v>0.87083214412842769</v>
      </c>
      <c r="L53" s="438">
        <v>1559165</v>
      </c>
      <c r="M53" s="403">
        <v>3.4029667503980717E-3</v>
      </c>
      <c r="N53" s="35"/>
    </row>
    <row r="54" spans="1:14" s="85" customFormat="1" ht="45">
      <c r="A54" s="534" t="s">
        <v>52</v>
      </c>
      <c r="B54" s="881">
        <v>24277412</v>
      </c>
      <c r="C54" s="567">
        <v>0.94945479724261139</v>
      </c>
      <c r="D54" s="876">
        <v>1292433</v>
      </c>
      <c r="E54" s="599">
        <v>4.3851390603922465E-2</v>
      </c>
      <c r="F54" s="882">
        <v>25569845</v>
      </c>
      <c r="G54" s="598">
        <v>5.4053627776890628E-2</v>
      </c>
      <c r="H54" s="443">
        <v>29473022</v>
      </c>
      <c r="I54" s="372">
        <v>0.95596055540965164</v>
      </c>
      <c r="J54" s="431">
        <v>1357771</v>
      </c>
      <c r="K54" s="425">
        <v>4.4039444590348358E-2</v>
      </c>
      <c r="L54" s="444">
        <v>30830793</v>
      </c>
      <c r="M54" s="424">
        <v>6.7289968327537891E-2</v>
      </c>
      <c r="N54" s="84"/>
    </row>
    <row r="55" spans="1:14" s="11" customFormat="1" ht="44.25">
      <c r="A55" s="51" t="s">
        <v>53</v>
      </c>
      <c r="B55" s="883">
        <v>0</v>
      </c>
      <c r="C55" s="563">
        <v>0</v>
      </c>
      <c r="D55" s="884">
        <v>0</v>
      </c>
      <c r="E55" s="579">
        <v>0</v>
      </c>
      <c r="F55" s="885">
        <v>0</v>
      </c>
      <c r="G55" s="581">
        <v>0</v>
      </c>
      <c r="H55" s="445">
        <v>0</v>
      </c>
      <c r="I55" s="369">
        <v>0</v>
      </c>
      <c r="J55" s="446">
        <v>0</v>
      </c>
      <c r="K55" s="401">
        <v>0</v>
      </c>
      <c r="L55" s="447">
        <v>0</v>
      </c>
      <c r="M55" s="403">
        <v>0</v>
      </c>
      <c r="N55" s="35"/>
    </row>
    <row r="56" spans="1:14" s="11" customFormat="1" ht="44.25">
      <c r="A56" s="111" t="s">
        <v>54</v>
      </c>
      <c r="B56" s="865">
        <v>0</v>
      </c>
      <c r="C56" s="563">
        <v>0</v>
      </c>
      <c r="D56" s="869">
        <v>15188633</v>
      </c>
      <c r="E56" s="579">
        <v>1</v>
      </c>
      <c r="F56" s="866">
        <v>15188633</v>
      </c>
      <c r="G56" s="581">
        <v>3.2108161571640252E-2</v>
      </c>
      <c r="H56" s="394">
        <v>0</v>
      </c>
      <c r="I56" s="369">
        <v>0</v>
      </c>
      <c r="J56" s="412">
        <v>15820189</v>
      </c>
      <c r="K56" s="401">
        <v>1</v>
      </c>
      <c r="L56" s="396">
        <v>15820189</v>
      </c>
      <c r="M56" s="403">
        <v>3.4528466937119112E-2</v>
      </c>
      <c r="N56" s="35"/>
    </row>
    <row r="57" spans="1:14" s="11" customFormat="1" ht="44.25">
      <c r="A57" s="89" t="s">
        <v>55</v>
      </c>
      <c r="B57" s="865">
        <v>1233054</v>
      </c>
      <c r="C57" s="563">
        <v>0.21646410399371949</v>
      </c>
      <c r="D57" s="869">
        <v>4463290</v>
      </c>
      <c r="E57" s="579">
        <v>3.1739425086525737</v>
      </c>
      <c r="F57" s="866">
        <v>5696344</v>
      </c>
      <c r="G57" s="581">
        <v>1.2041842970308357E-2</v>
      </c>
      <c r="H57" s="394">
        <v>1406229</v>
      </c>
      <c r="I57" s="369">
        <v>0.24040288792074765</v>
      </c>
      <c r="J57" s="412">
        <v>4443239</v>
      </c>
      <c r="K57" s="401">
        <v>0.75959711207925229</v>
      </c>
      <c r="L57" s="396">
        <v>5849468</v>
      </c>
      <c r="M57" s="403">
        <v>1.2766798325717617E-2</v>
      </c>
      <c r="N57" s="35"/>
    </row>
    <row r="58" spans="1:14" s="11" customFormat="1" ht="44.25">
      <c r="A58" s="533" t="s">
        <v>56</v>
      </c>
      <c r="B58" s="871">
        <v>0</v>
      </c>
      <c r="C58" s="563">
        <v>0</v>
      </c>
      <c r="D58" s="872">
        <v>78500510</v>
      </c>
      <c r="E58" s="579">
        <v>1</v>
      </c>
      <c r="F58" s="873">
        <v>78500510</v>
      </c>
      <c r="G58" s="581">
        <v>0.16594693271844552</v>
      </c>
      <c r="H58" s="420">
        <v>0</v>
      </c>
      <c r="I58" s="369">
        <v>0</v>
      </c>
      <c r="J58" s="421">
        <v>76460005</v>
      </c>
      <c r="K58" s="401">
        <v>1</v>
      </c>
      <c r="L58" s="422">
        <v>76460005</v>
      </c>
      <c r="M58" s="403">
        <v>0.1668783321523189</v>
      </c>
      <c r="N58" s="35"/>
    </row>
    <row r="59" spans="1:14" s="11" customFormat="1" ht="44.25">
      <c r="A59" s="112" t="s">
        <v>57</v>
      </c>
      <c r="B59" s="865">
        <v>0</v>
      </c>
      <c r="C59" s="563">
        <v>0</v>
      </c>
      <c r="D59" s="869">
        <v>0</v>
      </c>
      <c r="E59" s="579">
        <v>0</v>
      </c>
      <c r="F59" s="866">
        <v>0</v>
      </c>
      <c r="G59" s="581">
        <v>0</v>
      </c>
      <c r="H59" s="394">
        <v>0</v>
      </c>
      <c r="I59" s="369">
        <v>0</v>
      </c>
      <c r="J59" s="412">
        <v>0</v>
      </c>
      <c r="K59" s="401">
        <v>0</v>
      </c>
      <c r="L59" s="396">
        <v>0</v>
      </c>
      <c r="M59" s="403">
        <v>0</v>
      </c>
      <c r="N59" s="35"/>
    </row>
    <row r="60" spans="1:14" s="11" customFormat="1" ht="44.25">
      <c r="A60" s="112" t="s">
        <v>58</v>
      </c>
      <c r="B60" s="865">
        <v>0</v>
      </c>
      <c r="C60" s="563">
        <v>0</v>
      </c>
      <c r="D60" s="869">
        <v>0</v>
      </c>
      <c r="E60" s="579">
        <v>0</v>
      </c>
      <c r="F60" s="866">
        <v>0</v>
      </c>
      <c r="G60" s="581">
        <v>0</v>
      </c>
      <c r="H60" s="394">
        <v>0</v>
      </c>
      <c r="I60" s="369">
        <v>0</v>
      </c>
      <c r="J60" s="412">
        <v>0</v>
      </c>
      <c r="K60" s="401">
        <v>0</v>
      </c>
      <c r="L60" s="396">
        <v>0</v>
      </c>
      <c r="M60" s="403">
        <v>0</v>
      </c>
      <c r="N60" s="35"/>
    </row>
    <row r="61" spans="1:14" s="11" customFormat="1" ht="44.25">
      <c r="A61" s="113" t="s">
        <v>59</v>
      </c>
      <c r="B61" s="865">
        <v>0</v>
      </c>
      <c r="C61" s="563">
        <v>0</v>
      </c>
      <c r="D61" s="869">
        <v>14200703</v>
      </c>
      <c r="E61" s="579">
        <v>1</v>
      </c>
      <c r="F61" s="866">
        <v>14200703</v>
      </c>
      <c r="G61" s="581">
        <v>3.0019717136813857E-2</v>
      </c>
      <c r="H61" s="394">
        <v>0</v>
      </c>
      <c r="I61" s="369">
        <v>0</v>
      </c>
      <c r="J61" s="412">
        <v>16287600</v>
      </c>
      <c r="K61" s="401">
        <v>1</v>
      </c>
      <c r="L61" s="396">
        <v>16287600</v>
      </c>
      <c r="M61" s="403">
        <v>3.5548618166636396E-2</v>
      </c>
      <c r="N61" s="35"/>
    </row>
    <row r="62" spans="1:14" s="11" customFormat="1" ht="44.25">
      <c r="A62" s="113" t="s">
        <v>60</v>
      </c>
      <c r="B62" s="865">
        <v>0</v>
      </c>
      <c r="C62" s="563">
        <v>0</v>
      </c>
      <c r="D62" s="869">
        <v>514464</v>
      </c>
      <c r="E62" s="579">
        <v>1</v>
      </c>
      <c r="F62" s="866">
        <v>514464</v>
      </c>
      <c r="G62" s="581">
        <v>1.0875562820427836E-3</v>
      </c>
      <c r="H62" s="394">
        <v>0</v>
      </c>
      <c r="I62" s="369">
        <v>0</v>
      </c>
      <c r="J62" s="412">
        <v>355940</v>
      </c>
      <c r="K62" s="401">
        <v>1</v>
      </c>
      <c r="L62" s="396">
        <v>355940</v>
      </c>
      <c r="M62" s="403">
        <v>7.7685939918911056E-4</v>
      </c>
      <c r="N62" s="35"/>
    </row>
    <row r="63" spans="1:14" s="11" customFormat="1" ht="44.25">
      <c r="A63" s="89" t="s">
        <v>61</v>
      </c>
      <c r="B63" s="865">
        <v>0</v>
      </c>
      <c r="C63" s="563">
        <v>0</v>
      </c>
      <c r="D63" s="869">
        <v>145253488</v>
      </c>
      <c r="E63" s="579">
        <v>1</v>
      </c>
      <c r="F63" s="866">
        <v>145253488</v>
      </c>
      <c r="G63" s="581">
        <v>0.30706005349844906</v>
      </c>
      <c r="H63" s="394">
        <v>0</v>
      </c>
      <c r="I63" s="369">
        <v>0</v>
      </c>
      <c r="J63" s="412">
        <v>141955370</v>
      </c>
      <c r="K63" s="401">
        <v>1</v>
      </c>
      <c r="L63" s="396">
        <v>141955370</v>
      </c>
      <c r="M63" s="403">
        <v>0.30982571065310976</v>
      </c>
      <c r="N63" s="35"/>
    </row>
    <row r="64" spans="1:14" s="11" customFormat="1" ht="44.25">
      <c r="A64" s="533" t="s">
        <v>114</v>
      </c>
      <c r="B64" s="865">
        <v>226334</v>
      </c>
      <c r="C64" s="563">
        <v>1.1109051825095676E-2</v>
      </c>
      <c r="D64" s="869">
        <v>20147502</v>
      </c>
      <c r="E64" s="579">
        <v>1.3063243599011272</v>
      </c>
      <c r="F64" s="866">
        <v>20373836</v>
      </c>
      <c r="G64" s="581">
        <v>4.3069472948757188E-2</v>
      </c>
      <c r="H64" s="394">
        <v>15423047</v>
      </c>
      <c r="I64" s="369">
        <v>0.4359976952660457</v>
      </c>
      <c r="J64" s="412">
        <v>19951101</v>
      </c>
      <c r="K64" s="401">
        <v>0.5640023047339543</v>
      </c>
      <c r="L64" s="396">
        <v>35374148</v>
      </c>
      <c r="M64" s="403">
        <v>7.7206100359910879E-2</v>
      </c>
      <c r="N64" s="35"/>
    </row>
    <row r="65" spans="1:256" s="85" customFormat="1" ht="45">
      <c r="A65" s="114" t="s">
        <v>63</v>
      </c>
      <c r="B65" s="875">
        <v>25736800</v>
      </c>
      <c r="C65" s="567">
        <v>8.4300633876449232E-2</v>
      </c>
      <c r="D65" s="876">
        <v>279561023</v>
      </c>
      <c r="E65" s="599">
        <v>6.0377353841055577</v>
      </c>
      <c r="F65" s="875">
        <v>305297823</v>
      </c>
      <c r="G65" s="598">
        <v>0.64538736490334769</v>
      </c>
      <c r="H65" s="430">
        <v>46302298</v>
      </c>
      <c r="I65" s="372">
        <v>0.14338028150085494</v>
      </c>
      <c r="J65" s="431">
        <v>276631215</v>
      </c>
      <c r="K65" s="425">
        <v>0.85661971849914509</v>
      </c>
      <c r="L65" s="430">
        <v>322933513</v>
      </c>
      <c r="M65" s="424">
        <v>0.70482085432153974</v>
      </c>
      <c r="N65" s="84"/>
    </row>
    <row r="66" spans="1:256" s="11" customFormat="1" ht="45">
      <c r="A66" s="24" t="s">
        <v>64</v>
      </c>
      <c r="B66" s="868"/>
      <c r="C66" s="591" t="s">
        <v>4</v>
      </c>
      <c r="D66" s="869"/>
      <c r="E66" s="592" t="s">
        <v>4</v>
      </c>
      <c r="F66" s="866"/>
      <c r="G66" s="593" t="s">
        <v>4</v>
      </c>
      <c r="H66" s="405"/>
      <c r="I66" s="416" t="s">
        <v>4</v>
      </c>
      <c r="J66" s="412"/>
      <c r="K66" s="417" t="s">
        <v>4</v>
      </c>
      <c r="L66" s="396"/>
      <c r="M66" s="418" t="s">
        <v>4</v>
      </c>
    </row>
    <row r="67" spans="1:256" s="11" customFormat="1" ht="44.25">
      <c r="A67" s="115" t="s">
        <v>65</v>
      </c>
      <c r="B67" s="461">
        <v>0</v>
      </c>
      <c r="C67" s="52">
        <v>0</v>
      </c>
      <c r="D67" s="477">
        <v>0</v>
      </c>
      <c r="E67" s="54">
        <v>0</v>
      </c>
      <c r="F67" s="480">
        <v>0</v>
      </c>
      <c r="G67" s="56">
        <v>0</v>
      </c>
      <c r="H67" s="5">
        <v>0</v>
      </c>
      <c r="I67" s="52">
        <v>0</v>
      </c>
      <c r="J67" s="59">
        <v>0</v>
      </c>
      <c r="K67" s="54">
        <v>0</v>
      </c>
      <c r="L67" s="69">
        <v>0</v>
      </c>
      <c r="M67" s="56">
        <v>0</v>
      </c>
    </row>
    <row r="68" spans="1:256" s="11" customFormat="1" ht="44.25">
      <c r="A68" s="528" t="s">
        <v>66</v>
      </c>
      <c r="B68" s="865">
        <v>0</v>
      </c>
      <c r="C68" s="563">
        <v>0</v>
      </c>
      <c r="D68" s="869">
        <v>0</v>
      </c>
      <c r="E68" s="579">
        <v>0</v>
      </c>
      <c r="F68" s="866">
        <v>0</v>
      </c>
      <c r="G68" s="581">
        <v>0</v>
      </c>
      <c r="H68" s="394">
        <v>0</v>
      </c>
      <c r="I68" s="369">
        <v>0</v>
      </c>
      <c r="J68" s="412">
        <v>0</v>
      </c>
      <c r="K68" s="401">
        <v>0</v>
      </c>
      <c r="L68" s="396">
        <v>0</v>
      </c>
      <c r="M68" s="403">
        <v>0</v>
      </c>
    </row>
    <row r="69" spans="1:256" s="11" customFormat="1" ht="45">
      <c r="A69" s="536" t="s">
        <v>67</v>
      </c>
      <c r="B69" s="868"/>
      <c r="C69" s="591" t="s">
        <v>4</v>
      </c>
      <c r="D69" s="869"/>
      <c r="E69" s="592" t="s">
        <v>4</v>
      </c>
      <c r="F69" s="866"/>
      <c r="G69" s="593" t="s">
        <v>4</v>
      </c>
      <c r="H69" s="405"/>
      <c r="I69" s="416" t="s">
        <v>4</v>
      </c>
      <c r="J69" s="412"/>
      <c r="K69" s="417" t="s">
        <v>4</v>
      </c>
      <c r="L69" s="396"/>
      <c r="M69" s="418" t="s">
        <v>4</v>
      </c>
    </row>
    <row r="70" spans="1:256" s="11" customFormat="1" ht="44.25">
      <c r="A70" s="89" t="s">
        <v>68</v>
      </c>
      <c r="B70" s="461">
        <v>0</v>
      </c>
      <c r="C70" s="52">
        <v>0</v>
      </c>
      <c r="D70" s="477">
        <v>0</v>
      </c>
      <c r="E70" s="54">
        <v>0</v>
      </c>
      <c r="F70" s="480">
        <v>0</v>
      </c>
      <c r="G70" s="56">
        <v>0</v>
      </c>
      <c r="H70" s="5">
        <v>0</v>
      </c>
      <c r="I70" s="52">
        <v>0</v>
      </c>
      <c r="J70" s="59">
        <v>0</v>
      </c>
      <c r="K70" s="54">
        <v>0</v>
      </c>
      <c r="L70" s="69">
        <v>0</v>
      </c>
      <c r="M70" s="56">
        <v>0</v>
      </c>
    </row>
    <row r="71" spans="1:256" s="11" customFormat="1" ht="44.25">
      <c r="A71" s="528" t="s">
        <v>69</v>
      </c>
      <c r="B71" s="865">
        <v>0</v>
      </c>
      <c r="C71" s="563">
        <v>0</v>
      </c>
      <c r="D71" s="869">
        <v>0</v>
      </c>
      <c r="E71" s="579">
        <v>0</v>
      </c>
      <c r="F71" s="866">
        <v>0</v>
      </c>
      <c r="G71" s="581">
        <v>0</v>
      </c>
      <c r="H71" s="394">
        <v>0</v>
      </c>
      <c r="I71" s="369">
        <v>0</v>
      </c>
      <c r="J71" s="412">
        <v>0</v>
      </c>
      <c r="K71" s="401">
        <v>0</v>
      </c>
      <c r="L71" s="396">
        <v>0</v>
      </c>
      <c r="M71" s="403">
        <v>0</v>
      </c>
    </row>
    <row r="72" spans="1:256" s="85" customFormat="1" ht="45">
      <c r="A72" s="532" t="s">
        <v>70</v>
      </c>
      <c r="B72" s="886">
        <v>0</v>
      </c>
      <c r="C72" s="567">
        <v>0</v>
      </c>
      <c r="D72" s="887">
        <v>0</v>
      </c>
      <c r="E72" s="599">
        <v>0</v>
      </c>
      <c r="F72" s="882">
        <v>0</v>
      </c>
      <c r="G72" s="721">
        <v>0</v>
      </c>
      <c r="H72" s="454">
        <v>0</v>
      </c>
      <c r="I72" s="372">
        <v>0</v>
      </c>
      <c r="J72" s="435">
        <v>0</v>
      </c>
      <c r="K72" s="425">
        <v>0</v>
      </c>
      <c r="L72" s="455">
        <v>0</v>
      </c>
      <c r="M72" s="424">
        <v>0</v>
      </c>
    </row>
    <row r="73" spans="1:256" s="85" customFormat="1" ht="45">
      <c r="A73" s="532" t="s">
        <v>71</v>
      </c>
      <c r="B73" s="886">
        <v>0</v>
      </c>
      <c r="C73" s="599">
        <v>0</v>
      </c>
      <c r="D73" s="878">
        <v>0</v>
      </c>
      <c r="E73" s="599">
        <v>0</v>
      </c>
      <c r="F73" s="888">
        <v>0</v>
      </c>
      <c r="G73" s="598">
        <v>0</v>
      </c>
      <c r="H73" s="454">
        <v>0</v>
      </c>
      <c r="I73" s="425">
        <v>0</v>
      </c>
      <c r="J73" s="434">
        <v>0</v>
      </c>
      <c r="K73" s="425">
        <v>0</v>
      </c>
      <c r="L73" s="129">
        <v>0</v>
      </c>
      <c r="M73" s="424">
        <v>0</v>
      </c>
    </row>
    <row r="74" spans="1:256" s="85" customFormat="1" ht="45.75" thickBot="1">
      <c r="A74" s="537" t="s">
        <v>72</v>
      </c>
      <c r="B74" s="544">
        <v>193484840</v>
      </c>
      <c r="C74" s="623">
        <v>0.40901919905385581</v>
      </c>
      <c r="D74" s="544">
        <v>279561023</v>
      </c>
      <c r="E74" s="624">
        <v>0.59098080094614425</v>
      </c>
      <c r="F74" s="544">
        <v>473045863</v>
      </c>
      <c r="G74" s="625">
        <v>1</v>
      </c>
      <c r="H74" s="120">
        <v>181546932</v>
      </c>
      <c r="I74" s="538">
        <v>0.39623655817875575</v>
      </c>
      <c r="J74" s="120">
        <v>276631215</v>
      </c>
      <c r="K74" s="539">
        <v>0.60376344182124431</v>
      </c>
      <c r="L74" s="120">
        <v>458178147</v>
      </c>
      <c r="M74" s="540">
        <v>1</v>
      </c>
    </row>
    <row r="75" spans="1:256" ht="45" hidden="1" thickTop="1">
      <c r="A75" s="124"/>
      <c r="B75" s="2"/>
      <c r="C75" s="4"/>
      <c r="D75" s="2"/>
      <c r="E75" s="4"/>
      <c r="F75" s="2"/>
      <c r="G75" s="4"/>
      <c r="H75" s="2"/>
      <c r="I75" s="4"/>
      <c r="J75" s="2"/>
      <c r="K75" s="4"/>
      <c r="L75" s="2"/>
      <c r="M75" s="4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1"/>
      <c r="CG75" s="11"/>
      <c r="CH75" s="11"/>
      <c r="CI75" s="11"/>
      <c r="CJ75" s="11"/>
      <c r="CK75" s="11"/>
      <c r="CL75" s="11"/>
      <c r="CM75" s="11"/>
      <c r="CN75" s="11"/>
      <c r="CO75" s="11"/>
      <c r="CP75" s="11"/>
      <c r="CQ75" s="11"/>
      <c r="CR75" s="11"/>
      <c r="CS75" s="11"/>
      <c r="CT75" s="11"/>
      <c r="CU75" s="11"/>
      <c r="CV75" s="11"/>
      <c r="CW75" s="11"/>
      <c r="CX75" s="11"/>
      <c r="CY75" s="11"/>
      <c r="CZ75" s="11"/>
      <c r="DA75" s="11"/>
      <c r="DB75" s="11"/>
      <c r="DC75" s="11"/>
      <c r="DD75" s="11"/>
      <c r="DE75" s="11"/>
      <c r="DF75" s="11"/>
      <c r="DG75" s="11"/>
      <c r="DH75" s="11"/>
      <c r="DI75" s="11"/>
      <c r="DJ75" s="11"/>
      <c r="DK75" s="11"/>
      <c r="DL75" s="11"/>
      <c r="DM75" s="11"/>
      <c r="DN75" s="11"/>
      <c r="DO75" s="11"/>
      <c r="DP75" s="11"/>
      <c r="DQ75" s="11"/>
      <c r="DR75" s="11"/>
      <c r="DS75" s="11"/>
      <c r="DT75" s="11"/>
      <c r="DU75" s="11"/>
      <c r="DV75" s="11"/>
      <c r="DW75" s="11"/>
      <c r="DX75" s="11"/>
      <c r="DY75" s="11"/>
      <c r="DZ75" s="11"/>
      <c r="EA75" s="11"/>
      <c r="EB75" s="11"/>
      <c r="EC75" s="11"/>
      <c r="ED75" s="11"/>
      <c r="EE75" s="11"/>
      <c r="EF75" s="11"/>
      <c r="EG75" s="11"/>
      <c r="EH75" s="11"/>
      <c r="EI75" s="11"/>
      <c r="EJ75" s="11"/>
      <c r="EK75" s="11"/>
      <c r="EL75" s="11"/>
      <c r="EM75" s="11"/>
      <c r="EN75" s="11"/>
      <c r="EO75" s="11"/>
      <c r="EP75" s="11"/>
      <c r="EQ75" s="11"/>
      <c r="ER75" s="11"/>
      <c r="ES75" s="11"/>
      <c r="ET75" s="11"/>
      <c r="EU75" s="11"/>
      <c r="EV75" s="11"/>
      <c r="EW75" s="11"/>
      <c r="EX75" s="11"/>
      <c r="EY75" s="11"/>
      <c r="EZ75" s="11"/>
      <c r="FA75" s="11"/>
      <c r="FB75" s="11"/>
      <c r="FC75" s="11"/>
      <c r="FD75" s="11"/>
      <c r="FE75" s="11"/>
      <c r="FF75" s="11"/>
      <c r="FG75" s="11"/>
      <c r="FH75" s="11"/>
      <c r="FI75" s="11"/>
      <c r="FJ75" s="11"/>
      <c r="FK75" s="11"/>
      <c r="FL75" s="11"/>
      <c r="FM75" s="11"/>
      <c r="FN75" s="11"/>
      <c r="FO75" s="11"/>
      <c r="FP75" s="11"/>
      <c r="FQ75" s="11"/>
      <c r="FR75" s="11"/>
      <c r="FS75" s="11"/>
      <c r="FT75" s="11"/>
      <c r="FU75" s="11"/>
      <c r="FV75" s="11"/>
      <c r="FW75" s="11"/>
      <c r="FX75" s="11"/>
      <c r="FY75" s="11"/>
      <c r="FZ75" s="11"/>
      <c r="GA75" s="11"/>
      <c r="GB75" s="11"/>
      <c r="GC75" s="11"/>
      <c r="GD75" s="11"/>
      <c r="GE75" s="11"/>
      <c r="GF75" s="11"/>
      <c r="GG75" s="11"/>
      <c r="GH75" s="11"/>
      <c r="GI75" s="11"/>
      <c r="GJ75" s="11"/>
      <c r="GK75" s="11"/>
      <c r="GL75" s="11"/>
      <c r="GM75" s="11"/>
      <c r="GN75" s="11"/>
      <c r="GO75" s="11"/>
      <c r="GP75" s="11"/>
      <c r="GQ75" s="11"/>
      <c r="GR75" s="11"/>
      <c r="GS75" s="11"/>
      <c r="GT75" s="11"/>
      <c r="GU75" s="11"/>
      <c r="GV75" s="11"/>
      <c r="GW75" s="11"/>
      <c r="GX75" s="11"/>
      <c r="GY75" s="11"/>
      <c r="GZ75" s="11"/>
      <c r="HA75" s="11"/>
      <c r="HB75" s="11"/>
      <c r="HC75" s="11"/>
      <c r="HD75" s="11"/>
      <c r="HE75" s="11"/>
      <c r="HF75" s="11"/>
      <c r="HG75" s="11"/>
      <c r="HH75" s="11"/>
      <c r="HI75" s="11"/>
      <c r="HJ75" s="11"/>
      <c r="HK75" s="11"/>
      <c r="HL75" s="11"/>
      <c r="HM75" s="11"/>
      <c r="HN75" s="11"/>
      <c r="HO75" s="11"/>
      <c r="HP75" s="11"/>
      <c r="HQ75" s="11"/>
      <c r="HR75" s="11"/>
      <c r="HS75" s="11"/>
      <c r="HT75" s="11"/>
      <c r="HU75" s="11"/>
      <c r="HV75" s="11"/>
      <c r="HW75" s="11"/>
      <c r="HX75" s="11"/>
      <c r="HY75" s="11"/>
      <c r="HZ75" s="11"/>
      <c r="IA75" s="11"/>
      <c r="IB75" s="11"/>
      <c r="IC75" s="11"/>
      <c r="ID75" s="11"/>
      <c r="IE75" s="11"/>
      <c r="IF75" s="11"/>
      <c r="IG75" s="11"/>
      <c r="IH75" s="11"/>
      <c r="II75" s="11"/>
      <c r="IJ75" s="11"/>
      <c r="IK75" s="11"/>
      <c r="IL75" s="11"/>
      <c r="IM75" s="11"/>
      <c r="IN75" s="11"/>
      <c r="IO75" s="11"/>
      <c r="IP75" s="11"/>
      <c r="IQ75" s="11"/>
      <c r="IR75" s="11"/>
      <c r="IS75" s="11"/>
      <c r="IT75" s="11"/>
      <c r="IU75" s="11"/>
      <c r="IV75" s="11"/>
    </row>
    <row r="76" spans="1:256" s="11" customFormat="1" ht="45.75" hidden="1" thickTop="1">
      <c r="A76" s="347" t="s">
        <v>103</v>
      </c>
      <c r="B76" s="348"/>
      <c r="C76" s="349"/>
      <c r="D76" s="350"/>
      <c r="E76" s="349"/>
      <c r="F76" s="349"/>
      <c r="G76" s="351"/>
      <c r="H76" s="352"/>
      <c r="I76" s="349"/>
      <c r="J76" s="349"/>
      <c r="K76" s="349"/>
      <c r="L76" s="349"/>
      <c r="M76" s="351"/>
    </row>
    <row r="77" spans="1:256" s="11" customFormat="1" ht="45" hidden="1" thickTop="1">
      <c r="A77" s="353" t="s">
        <v>104</v>
      </c>
      <c r="B77" s="368">
        <v>0</v>
      </c>
      <c r="C77" s="369">
        <v>0</v>
      </c>
      <c r="D77" s="370">
        <v>0</v>
      </c>
      <c r="E77" s="54">
        <v>0</v>
      </c>
      <c r="F77" s="370">
        <v>0</v>
      </c>
      <c r="G77" s="56">
        <v>0</v>
      </c>
      <c r="H77" s="368">
        <v>0</v>
      </c>
      <c r="I77" s="369">
        <v>0</v>
      </c>
      <c r="J77" s="370">
        <v>0</v>
      </c>
      <c r="K77" s="54">
        <v>0</v>
      </c>
      <c r="L77" s="370">
        <v>0</v>
      </c>
      <c r="M77" s="56">
        <v>0</v>
      </c>
    </row>
    <row r="78" spans="1:256" ht="45" hidden="1" thickTop="1">
      <c r="A78" s="353" t="s">
        <v>105</v>
      </c>
      <c r="B78" s="368">
        <v>0</v>
      </c>
      <c r="C78" s="369">
        <v>0</v>
      </c>
      <c r="D78" s="370">
        <v>0</v>
      </c>
      <c r="E78" s="54">
        <v>0</v>
      </c>
      <c r="F78" s="370">
        <v>0</v>
      </c>
      <c r="G78" s="56">
        <v>0</v>
      </c>
      <c r="H78" s="368">
        <v>0</v>
      </c>
      <c r="I78" s="369">
        <v>0</v>
      </c>
      <c r="J78" s="370">
        <v>0</v>
      </c>
      <c r="K78" s="54">
        <v>0</v>
      </c>
      <c r="L78" s="370">
        <v>0</v>
      </c>
      <c r="M78" s="56">
        <v>0</v>
      </c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  <c r="CJ78" s="11"/>
      <c r="CK78" s="11"/>
      <c r="CL78" s="11"/>
      <c r="CM78" s="11"/>
      <c r="CN78" s="11"/>
      <c r="CO78" s="11"/>
      <c r="CP78" s="11"/>
      <c r="CQ78" s="11"/>
      <c r="CR78" s="11"/>
      <c r="CS78" s="11"/>
      <c r="CT78" s="11"/>
      <c r="CU78" s="11"/>
      <c r="CV78" s="11"/>
      <c r="CW78" s="11"/>
      <c r="CX78" s="11"/>
      <c r="CY78" s="11"/>
      <c r="CZ78" s="11"/>
      <c r="DA78" s="11"/>
      <c r="DB78" s="11"/>
      <c r="DC78" s="11"/>
      <c r="DD78" s="11"/>
      <c r="DE78" s="11"/>
      <c r="DF78" s="11"/>
      <c r="DG78" s="11"/>
      <c r="DH78" s="11"/>
      <c r="DI78" s="11"/>
      <c r="DJ78" s="11"/>
      <c r="DK78" s="11"/>
      <c r="DL78" s="11"/>
      <c r="DM78" s="11"/>
      <c r="DN78" s="11"/>
      <c r="DO78" s="11"/>
      <c r="DP78" s="11"/>
      <c r="DQ78" s="11"/>
      <c r="DR78" s="11"/>
      <c r="DS78" s="11"/>
      <c r="DT78" s="11"/>
      <c r="DU78" s="11"/>
      <c r="DV78" s="11"/>
      <c r="DW78" s="11"/>
      <c r="DX78" s="11"/>
      <c r="DY78" s="11"/>
      <c r="DZ78" s="11"/>
      <c r="EA78" s="11"/>
      <c r="EB78" s="11"/>
      <c r="EC78" s="11"/>
      <c r="ED78" s="11"/>
      <c r="EE78" s="11"/>
      <c r="EF78" s="11"/>
      <c r="EG78" s="11"/>
      <c r="EH78" s="11"/>
      <c r="EI78" s="11"/>
      <c r="EJ78" s="11"/>
      <c r="EK78" s="11"/>
      <c r="EL78" s="11"/>
      <c r="EM78" s="11"/>
      <c r="EN78" s="11"/>
      <c r="EO78" s="11"/>
      <c r="EP78" s="11"/>
      <c r="EQ78" s="11"/>
      <c r="ER78" s="11"/>
      <c r="ES78" s="11"/>
      <c r="ET78" s="11"/>
      <c r="EU78" s="11"/>
      <c r="EV78" s="11"/>
      <c r="EW78" s="11"/>
      <c r="EX78" s="11"/>
      <c r="EY78" s="11"/>
      <c r="EZ78" s="11"/>
      <c r="FA78" s="11"/>
      <c r="FB78" s="11"/>
      <c r="FC78" s="11"/>
      <c r="FD78" s="11"/>
      <c r="FE78" s="11"/>
      <c r="FF78" s="11"/>
      <c r="FG78" s="11"/>
      <c r="FH78" s="11"/>
      <c r="FI78" s="11"/>
      <c r="FJ78" s="11"/>
      <c r="FK78" s="11"/>
      <c r="FL78" s="11"/>
      <c r="FM78" s="11"/>
      <c r="FN78" s="11"/>
      <c r="FO78" s="11"/>
      <c r="FP78" s="11"/>
      <c r="FQ78" s="11"/>
      <c r="FR78" s="11"/>
      <c r="FS78" s="11"/>
      <c r="FT78" s="11"/>
      <c r="FU78" s="11"/>
      <c r="FV78" s="11"/>
      <c r="FW78" s="11"/>
      <c r="FX78" s="11"/>
      <c r="FY78" s="11"/>
      <c r="FZ78" s="11"/>
      <c r="GA78" s="11"/>
      <c r="GB78" s="11"/>
      <c r="GC78" s="11"/>
      <c r="GD78" s="11"/>
      <c r="GE78" s="11"/>
      <c r="GF78" s="11"/>
      <c r="GG78" s="11"/>
      <c r="GH78" s="11"/>
      <c r="GI78" s="11"/>
      <c r="GJ78" s="11"/>
      <c r="GK78" s="11"/>
      <c r="GL78" s="11"/>
      <c r="GM78" s="11"/>
      <c r="GN78" s="11"/>
      <c r="GO78" s="11"/>
      <c r="GP78" s="11"/>
      <c r="GQ78" s="11"/>
      <c r="GR78" s="11"/>
      <c r="GS78" s="11"/>
      <c r="GT78" s="11"/>
      <c r="GU78" s="11"/>
      <c r="GV78" s="11"/>
      <c r="GW78" s="11"/>
      <c r="GX78" s="11"/>
      <c r="GY78" s="11"/>
      <c r="GZ78" s="11"/>
      <c r="HA78" s="11"/>
      <c r="HB78" s="11"/>
      <c r="HC78" s="11"/>
      <c r="HD78" s="11"/>
      <c r="HE78" s="11"/>
      <c r="HF78" s="11"/>
      <c r="HG78" s="11"/>
      <c r="HH78" s="11"/>
      <c r="HI78" s="11"/>
      <c r="HJ78" s="11"/>
      <c r="HK78" s="11"/>
      <c r="HL78" s="11"/>
      <c r="HM78" s="11"/>
      <c r="HN78" s="11"/>
      <c r="HO78" s="11"/>
      <c r="HP78" s="11"/>
      <c r="HQ78" s="11"/>
      <c r="HR78" s="11"/>
      <c r="HS78" s="11"/>
      <c r="HT78" s="11"/>
      <c r="HU78" s="11"/>
      <c r="HV78" s="11"/>
      <c r="HW78" s="11"/>
      <c r="HX78" s="11"/>
      <c r="HY78" s="11"/>
      <c r="HZ78" s="11"/>
      <c r="IA78" s="11"/>
      <c r="IB78" s="11"/>
      <c r="IC78" s="11"/>
      <c r="ID78" s="11"/>
      <c r="IE78" s="11"/>
      <c r="IF78" s="11"/>
      <c r="IG78" s="11"/>
      <c r="IH78" s="11"/>
      <c r="II78" s="11"/>
      <c r="IJ78" s="11"/>
      <c r="IK78" s="11"/>
      <c r="IL78" s="11"/>
      <c r="IM78" s="11"/>
      <c r="IN78" s="11"/>
      <c r="IO78" s="11"/>
      <c r="IP78" s="11"/>
      <c r="IQ78" s="11"/>
      <c r="IR78" s="11"/>
      <c r="IS78" s="11"/>
      <c r="IT78" s="11"/>
      <c r="IU78" s="11"/>
      <c r="IV78" s="11"/>
    </row>
    <row r="79" spans="1:256" ht="45" hidden="1" thickTop="1">
      <c r="A79" s="353" t="s">
        <v>106</v>
      </c>
      <c r="B79" s="368">
        <v>0</v>
      </c>
      <c r="C79" s="369">
        <v>0</v>
      </c>
      <c r="D79" s="370">
        <v>0</v>
      </c>
      <c r="E79" s="54">
        <v>0</v>
      </c>
      <c r="F79" s="370">
        <v>0</v>
      </c>
      <c r="G79" s="56">
        <v>0</v>
      </c>
      <c r="H79" s="368">
        <v>0</v>
      </c>
      <c r="I79" s="369">
        <v>0</v>
      </c>
      <c r="J79" s="370">
        <v>0</v>
      </c>
      <c r="K79" s="54">
        <v>0</v>
      </c>
      <c r="L79" s="370">
        <v>0</v>
      </c>
      <c r="M79" s="56">
        <v>0</v>
      </c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E79" s="11"/>
      <c r="CF79" s="11"/>
      <c r="CG79" s="11"/>
      <c r="CH79" s="11"/>
      <c r="CI79" s="11"/>
      <c r="CJ79" s="11"/>
      <c r="CK79" s="11"/>
      <c r="CL79" s="11"/>
      <c r="CM79" s="11"/>
      <c r="CN79" s="11"/>
      <c r="CO79" s="11"/>
      <c r="CP79" s="11"/>
      <c r="CQ79" s="11"/>
      <c r="CR79" s="11"/>
      <c r="CS79" s="11"/>
      <c r="CT79" s="11"/>
      <c r="CU79" s="11"/>
      <c r="CV79" s="11"/>
      <c r="CW79" s="11"/>
      <c r="CX79" s="11"/>
      <c r="CY79" s="11"/>
      <c r="CZ79" s="11"/>
      <c r="DA79" s="11"/>
      <c r="DB79" s="11"/>
      <c r="DC79" s="11"/>
      <c r="DD79" s="11"/>
      <c r="DE79" s="11"/>
      <c r="DF79" s="11"/>
      <c r="DG79" s="11"/>
      <c r="DH79" s="11"/>
      <c r="DI79" s="11"/>
      <c r="DJ79" s="11"/>
      <c r="DK79" s="11"/>
      <c r="DL79" s="11"/>
      <c r="DM79" s="11"/>
      <c r="DN79" s="11"/>
      <c r="DO79" s="11"/>
      <c r="DP79" s="11"/>
      <c r="DQ79" s="11"/>
      <c r="DR79" s="11"/>
      <c r="DS79" s="11"/>
      <c r="DT79" s="11"/>
      <c r="DU79" s="11"/>
      <c r="DV79" s="11"/>
      <c r="DW79" s="11"/>
      <c r="DX79" s="11"/>
      <c r="DY79" s="11"/>
      <c r="DZ79" s="11"/>
      <c r="EA79" s="11"/>
      <c r="EB79" s="11"/>
      <c r="EC79" s="11"/>
      <c r="ED79" s="11"/>
      <c r="EE79" s="11"/>
      <c r="EF79" s="11"/>
      <c r="EG79" s="11"/>
      <c r="EH79" s="11"/>
      <c r="EI79" s="11"/>
      <c r="EJ79" s="11"/>
      <c r="EK79" s="11"/>
      <c r="EL79" s="11"/>
      <c r="EM79" s="11"/>
      <c r="EN79" s="11"/>
      <c r="EO79" s="11"/>
      <c r="EP79" s="11"/>
      <c r="EQ79" s="11"/>
      <c r="ER79" s="11"/>
      <c r="ES79" s="11"/>
      <c r="ET79" s="11"/>
      <c r="EU79" s="11"/>
      <c r="EV79" s="11"/>
      <c r="EW79" s="11"/>
      <c r="EX79" s="11"/>
      <c r="EY79" s="11"/>
      <c r="EZ79" s="11"/>
      <c r="FA79" s="11"/>
      <c r="FB79" s="11"/>
      <c r="FC79" s="11"/>
      <c r="FD79" s="11"/>
      <c r="FE79" s="11"/>
      <c r="FF79" s="11"/>
      <c r="FG79" s="11"/>
      <c r="FH79" s="11"/>
      <c r="FI79" s="11"/>
      <c r="FJ79" s="11"/>
      <c r="FK79" s="11"/>
      <c r="FL79" s="11"/>
      <c r="FM79" s="11"/>
      <c r="FN79" s="11"/>
      <c r="FO79" s="11"/>
      <c r="FP79" s="11"/>
      <c r="FQ79" s="11"/>
      <c r="FR79" s="11"/>
      <c r="FS79" s="11"/>
      <c r="FT79" s="11"/>
      <c r="FU79" s="11"/>
      <c r="FV79" s="11"/>
      <c r="FW79" s="11"/>
      <c r="FX79" s="11"/>
      <c r="FY79" s="11"/>
      <c r="FZ79" s="11"/>
      <c r="GA79" s="11"/>
      <c r="GB79" s="11"/>
      <c r="GC79" s="11"/>
      <c r="GD79" s="11"/>
      <c r="GE79" s="11"/>
      <c r="GF79" s="11"/>
      <c r="GG79" s="11"/>
      <c r="GH79" s="11"/>
      <c r="GI79" s="11"/>
      <c r="GJ79" s="11"/>
      <c r="GK79" s="11"/>
      <c r="GL79" s="11"/>
      <c r="GM79" s="11"/>
      <c r="GN79" s="11"/>
      <c r="GO79" s="11"/>
      <c r="GP79" s="11"/>
      <c r="GQ79" s="11"/>
      <c r="GR79" s="11"/>
      <c r="GS79" s="11"/>
      <c r="GT79" s="11"/>
      <c r="GU79" s="11"/>
      <c r="GV79" s="11"/>
      <c r="GW79" s="11"/>
      <c r="GX79" s="11"/>
      <c r="GY79" s="11"/>
      <c r="GZ79" s="11"/>
      <c r="HA79" s="11"/>
      <c r="HB79" s="11"/>
      <c r="HC79" s="11"/>
      <c r="HD79" s="11"/>
      <c r="HE79" s="11"/>
      <c r="HF79" s="11"/>
      <c r="HG79" s="11"/>
      <c r="HH79" s="11"/>
      <c r="HI79" s="11"/>
      <c r="HJ79" s="11"/>
      <c r="HK79" s="11"/>
      <c r="HL79" s="11"/>
      <c r="HM79" s="11"/>
      <c r="HN79" s="11"/>
      <c r="HO79" s="11"/>
      <c r="HP79" s="11"/>
      <c r="HQ79" s="11"/>
      <c r="HR79" s="11"/>
      <c r="HS79" s="11"/>
      <c r="HT79" s="11"/>
      <c r="HU79" s="11"/>
      <c r="HV79" s="11"/>
      <c r="HW79" s="11"/>
      <c r="HX79" s="11"/>
      <c r="HY79" s="11"/>
      <c r="HZ79" s="11"/>
      <c r="IA79" s="11"/>
      <c r="IB79" s="11"/>
      <c r="IC79" s="11"/>
      <c r="ID79" s="11"/>
      <c r="IE79" s="11"/>
      <c r="IF79" s="11"/>
      <c r="IG79" s="11"/>
      <c r="IH79" s="11"/>
      <c r="II79" s="11"/>
      <c r="IJ79" s="11"/>
      <c r="IK79" s="11"/>
      <c r="IL79" s="11"/>
      <c r="IM79" s="11"/>
      <c r="IN79" s="11"/>
      <c r="IO79" s="11"/>
      <c r="IP79" s="11"/>
      <c r="IQ79" s="11"/>
      <c r="IR79" s="11"/>
      <c r="IS79" s="11"/>
      <c r="IT79" s="11"/>
      <c r="IU79" s="11"/>
      <c r="IV79" s="11"/>
    </row>
    <row r="80" spans="1:256" ht="45" hidden="1" thickTop="1">
      <c r="A80" s="353" t="s">
        <v>107</v>
      </c>
      <c r="B80" s="368">
        <v>0</v>
      </c>
      <c r="C80" s="369">
        <v>0</v>
      </c>
      <c r="D80" s="370">
        <v>0</v>
      </c>
      <c r="E80" s="54">
        <v>0</v>
      </c>
      <c r="F80" s="370">
        <v>0</v>
      </c>
      <c r="G80" s="56">
        <v>0</v>
      </c>
      <c r="H80" s="368">
        <v>0</v>
      </c>
      <c r="I80" s="369">
        <v>0</v>
      </c>
      <c r="J80" s="370">
        <v>0</v>
      </c>
      <c r="K80" s="54">
        <v>0</v>
      </c>
      <c r="L80" s="370">
        <v>0</v>
      </c>
      <c r="M80" s="56">
        <v>0</v>
      </c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1"/>
      <c r="CI80" s="11"/>
      <c r="CJ80" s="11"/>
      <c r="CK80" s="11"/>
      <c r="CL80" s="11"/>
      <c r="CM80" s="11"/>
      <c r="CN80" s="11"/>
      <c r="CO80" s="11"/>
      <c r="CP80" s="11"/>
      <c r="CQ80" s="11"/>
      <c r="CR80" s="11"/>
      <c r="CS80" s="11"/>
      <c r="CT80" s="11"/>
      <c r="CU80" s="11"/>
      <c r="CV80" s="11"/>
      <c r="CW80" s="11"/>
      <c r="CX80" s="11"/>
      <c r="CY80" s="11"/>
      <c r="CZ80" s="11"/>
      <c r="DA80" s="11"/>
      <c r="DB80" s="11"/>
      <c r="DC80" s="11"/>
      <c r="DD80" s="11"/>
      <c r="DE80" s="11"/>
      <c r="DF80" s="11"/>
      <c r="DG80" s="11"/>
      <c r="DH80" s="11"/>
      <c r="DI80" s="11"/>
      <c r="DJ80" s="11"/>
      <c r="DK80" s="11"/>
      <c r="DL80" s="11"/>
      <c r="DM80" s="11"/>
      <c r="DN80" s="11"/>
      <c r="DO80" s="11"/>
      <c r="DP80" s="11"/>
      <c r="DQ80" s="11"/>
      <c r="DR80" s="11"/>
      <c r="DS80" s="11"/>
      <c r="DT80" s="11"/>
      <c r="DU80" s="11"/>
      <c r="DV80" s="11"/>
      <c r="DW80" s="11"/>
      <c r="DX80" s="11"/>
      <c r="DY80" s="11"/>
      <c r="DZ80" s="11"/>
      <c r="EA80" s="11"/>
      <c r="EB80" s="11"/>
      <c r="EC80" s="11"/>
      <c r="ED80" s="11"/>
      <c r="EE80" s="11"/>
      <c r="EF80" s="11"/>
      <c r="EG80" s="11"/>
      <c r="EH80" s="11"/>
      <c r="EI80" s="11"/>
      <c r="EJ80" s="11"/>
      <c r="EK80" s="11"/>
      <c r="EL80" s="11"/>
      <c r="EM80" s="11"/>
      <c r="EN80" s="11"/>
      <c r="EO80" s="11"/>
      <c r="EP80" s="11"/>
      <c r="EQ80" s="11"/>
      <c r="ER80" s="11"/>
      <c r="ES80" s="11"/>
      <c r="ET80" s="11"/>
      <c r="EU80" s="11"/>
      <c r="EV80" s="11"/>
      <c r="EW80" s="11"/>
      <c r="EX80" s="11"/>
      <c r="EY80" s="11"/>
      <c r="EZ80" s="11"/>
      <c r="FA80" s="11"/>
      <c r="FB80" s="11"/>
      <c r="FC80" s="11"/>
      <c r="FD80" s="11"/>
      <c r="FE80" s="11"/>
      <c r="FF80" s="11"/>
      <c r="FG80" s="11"/>
      <c r="FH80" s="11"/>
      <c r="FI80" s="11"/>
      <c r="FJ80" s="11"/>
      <c r="FK80" s="11"/>
      <c r="FL80" s="11"/>
      <c r="FM80" s="11"/>
      <c r="FN80" s="11"/>
      <c r="FO80" s="11"/>
      <c r="FP80" s="11"/>
      <c r="FQ80" s="11"/>
      <c r="FR80" s="11"/>
      <c r="FS80" s="11"/>
      <c r="FT80" s="11"/>
      <c r="FU80" s="11"/>
      <c r="FV80" s="11"/>
      <c r="FW80" s="11"/>
      <c r="FX80" s="11"/>
      <c r="FY80" s="11"/>
      <c r="FZ80" s="11"/>
      <c r="GA80" s="11"/>
      <c r="GB80" s="11"/>
      <c r="GC80" s="11"/>
      <c r="GD80" s="11"/>
      <c r="GE80" s="11"/>
      <c r="GF80" s="11"/>
      <c r="GG80" s="11"/>
      <c r="GH80" s="11"/>
      <c r="GI80" s="11"/>
      <c r="GJ80" s="11"/>
      <c r="GK80" s="11"/>
      <c r="GL80" s="11"/>
      <c r="GM80" s="11"/>
      <c r="GN80" s="11"/>
      <c r="GO80" s="11"/>
      <c r="GP80" s="11"/>
      <c r="GQ80" s="11"/>
      <c r="GR80" s="11"/>
      <c r="GS80" s="11"/>
      <c r="GT80" s="11"/>
      <c r="GU80" s="11"/>
      <c r="GV80" s="11"/>
      <c r="GW80" s="11"/>
      <c r="GX80" s="11"/>
      <c r="GY80" s="11"/>
      <c r="GZ80" s="11"/>
      <c r="HA80" s="11"/>
      <c r="HB80" s="11"/>
      <c r="HC80" s="11"/>
      <c r="HD80" s="11"/>
      <c r="HE80" s="11"/>
      <c r="HF80" s="11"/>
      <c r="HG80" s="11"/>
      <c r="HH80" s="11"/>
      <c r="HI80" s="11"/>
      <c r="HJ80" s="11"/>
      <c r="HK80" s="11"/>
      <c r="HL80" s="11"/>
      <c r="HM80" s="11"/>
      <c r="HN80" s="11"/>
      <c r="HO80" s="11"/>
      <c r="HP80" s="11"/>
      <c r="HQ80" s="11"/>
      <c r="HR80" s="11"/>
      <c r="HS80" s="11"/>
      <c r="HT80" s="11"/>
      <c r="HU80" s="11"/>
      <c r="HV80" s="11"/>
      <c r="HW80" s="11"/>
      <c r="HX80" s="11"/>
      <c r="HY80" s="11"/>
      <c r="HZ80" s="11"/>
      <c r="IA80" s="11"/>
      <c r="IB80" s="11"/>
      <c r="IC80" s="11"/>
      <c r="ID80" s="11"/>
      <c r="IE80" s="11"/>
      <c r="IF80" s="11"/>
      <c r="IG80" s="11"/>
      <c r="IH80" s="11"/>
      <c r="II80" s="11"/>
      <c r="IJ80" s="11"/>
      <c r="IK80" s="11"/>
      <c r="IL80" s="11"/>
      <c r="IM80" s="11"/>
      <c r="IN80" s="11"/>
      <c r="IO80" s="11"/>
      <c r="IP80" s="11"/>
      <c r="IQ80" s="11"/>
      <c r="IR80" s="11"/>
      <c r="IS80" s="11"/>
      <c r="IT80" s="11"/>
      <c r="IU80" s="11"/>
      <c r="IV80" s="11"/>
    </row>
    <row r="81" spans="1:256" ht="45" hidden="1" thickTop="1">
      <c r="A81" s="353" t="s">
        <v>108</v>
      </c>
      <c r="B81" s="368">
        <v>0</v>
      </c>
      <c r="C81" s="369">
        <v>0</v>
      </c>
      <c r="D81" s="370">
        <v>0</v>
      </c>
      <c r="E81" s="54">
        <v>0</v>
      </c>
      <c r="F81" s="370">
        <v>0</v>
      </c>
      <c r="G81" s="56">
        <v>0</v>
      </c>
      <c r="H81" s="368">
        <v>0</v>
      </c>
      <c r="I81" s="369">
        <v>0</v>
      </c>
      <c r="J81" s="370">
        <v>0</v>
      </c>
      <c r="K81" s="54">
        <v>0</v>
      </c>
      <c r="L81" s="370">
        <v>0</v>
      </c>
      <c r="M81" s="56">
        <v>0</v>
      </c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  <c r="CW81" s="11"/>
      <c r="CX81" s="11"/>
      <c r="CY81" s="11"/>
      <c r="CZ81" s="11"/>
      <c r="DA81" s="11"/>
      <c r="DB81" s="11"/>
      <c r="DC81" s="11"/>
      <c r="DD81" s="11"/>
      <c r="DE81" s="11"/>
      <c r="DF81" s="11"/>
      <c r="DG81" s="11"/>
      <c r="DH81" s="11"/>
      <c r="DI81" s="11"/>
      <c r="DJ81" s="11"/>
      <c r="DK81" s="11"/>
      <c r="DL81" s="11"/>
      <c r="DM81" s="11"/>
      <c r="DN81" s="11"/>
      <c r="DO81" s="11"/>
      <c r="DP81" s="11"/>
      <c r="DQ81" s="11"/>
      <c r="DR81" s="11"/>
      <c r="DS81" s="11"/>
      <c r="DT81" s="11"/>
      <c r="DU81" s="11"/>
      <c r="DV81" s="11"/>
      <c r="DW81" s="11"/>
      <c r="DX81" s="11"/>
      <c r="DY81" s="11"/>
      <c r="DZ81" s="11"/>
      <c r="EA81" s="11"/>
      <c r="EB81" s="11"/>
      <c r="EC81" s="11"/>
      <c r="ED81" s="11"/>
      <c r="EE81" s="11"/>
      <c r="EF81" s="11"/>
      <c r="EG81" s="11"/>
      <c r="EH81" s="11"/>
      <c r="EI81" s="11"/>
      <c r="EJ81" s="11"/>
      <c r="EK81" s="11"/>
      <c r="EL81" s="11"/>
      <c r="EM81" s="11"/>
      <c r="EN81" s="11"/>
      <c r="EO81" s="11"/>
      <c r="EP81" s="11"/>
      <c r="EQ81" s="11"/>
      <c r="ER81" s="11"/>
      <c r="ES81" s="11"/>
      <c r="ET81" s="11"/>
      <c r="EU81" s="11"/>
      <c r="EV81" s="11"/>
      <c r="EW81" s="11"/>
      <c r="EX81" s="11"/>
      <c r="EY81" s="11"/>
      <c r="EZ81" s="11"/>
      <c r="FA81" s="11"/>
      <c r="FB81" s="11"/>
      <c r="FC81" s="11"/>
      <c r="FD81" s="11"/>
      <c r="FE81" s="11"/>
      <c r="FF81" s="11"/>
      <c r="FG81" s="11"/>
      <c r="FH81" s="11"/>
      <c r="FI81" s="11"/>
      <c r="FJ81" s="11"/>
      <c r="FK81" s="11"/>
      <c r="FL81" s="11"/>
      <c r="FM81" s="11"/>
      <c r="FN81" s="11"/>
      <c r="FO81" s="11"/>
      <c r="FP81" s="11"/>
      <c r="FQ81" s="11"/>
      <c r="FR81" s="11"/>
      <c r="FS81" s="11"/>
      <c r="FT81" s="11"/>
      <c r="FU81" s="11"/>
      <c r="FV81" s="11"/>
      <c r="FW81" s="11"/>
      <c r="FX81" s="11"/>
      <c r="FY81" s="11"/>
      <c r="FZ81" s="11"/>
      <c r="GA81" s="11"/>
      <c r="GB81" s="11"/>
      <c r="GC81" s="11"/>
      <c r="GD81" s="11"/>
      <c r="GE81" s="11"/>
      <c r="GF81" s="11"/>
      <c r="GG81" s="11"/>
      <c r="GH81" s="11"/>
      <c r="GI81" s="11"/>
      <c r="GJ81" s="11"/>
      <c r="GK81" s="11"/>
      <c r="GL81" s="11"/>
      <c r="GM81" s="11"/>
      <c r="GN81" s="11"/>
      <c r="GO81" s="11"/>
      <c r="GP81" s="11"/>
      <c r="GQ81" s="11"/>
      <c r="GR81" s="11"/>
      <c r="GS81" s="11"/>
      <c r="GT81" s="11"/>
      <c r="GU81" s="11"/>
      <c r="GV81" s="11"/>
      <c r="GW81" s="11"/>
      <c r="GX81" s="11"/>
      <c r="GY81" s="11"/>
      <c r="GZ81" s="11"/>
      <c r="HA81" s="11"/>
      <c r="HB81" s="11"/>
      <c r="HC81" s="11"/>
      <c r="HD81" s="11"/>
      <c r="HE81" s="11"/>
      <c r="HF81" s="11"/>
      <c r="HG81" s="11"/>
      <c r="HH81" s="11"/>
      <c r="HI81" s="11"/>
      <c r="HJ81" s="11"/>
      <c r="HK81" s="11"/>
      <c r="HL81" s="11"/>
      <c r="HM81" s="11"/>
      <c r="HN81" s="11"/>
      <c r="HO81" s="11"/>
      <c r="HP81" s="11"/>
      <c r="HQ81" s="11"/>
      <c r="HR81" s="11"/>
      <c r="HS81" s="11"/>
      <c r="HT81" s="11"/>
      <c r="HU81" s="11"/>
      <c r="HV81" s="11"/>
      <c r="HW81" s="11"/>
      <c r="HX81" s="11"/>
      <c r="HY81" s="11"/>
      <c r="HZ81" s="11"/>
      <c r="IA81" s="11"/>
      <c r="IB81" s="11"/>
      <c r="IC81" s="11"/>
      <c r="ID81" s="11"/>
      <c r="IE81" s="11"/>
      <c r="IF81" s="11"/>
      <c r="IG81" s="11"/>
      <c r="IH81" s="11"/>
      <c r="II81" s="11"/>
      <c r="IJ81" s="11"/>
      <c r="IK81" s="11"/>
      <c r="IL81" s="11"/>
      <c r="IM81" s="11"/>
      <c r="IN81" s="11"/>
      <c r="IO81" s="11"/>
      <c r="IP81" s="11"/>
      <c r="IQ81" s="11"/>
      <c r="IR81" s="11"/>
      <c r="IS81" s="11"/>
      <c r="IT81" s="11"/>
      <c r="IU81" s="11"/>
      <c r="IV81" s="11"/>
    </row>
    <row r="82" spans="1:256" ht="45.75" hidden="1" thickTop="1">
      <c r="A82" s="357" t="s">
        <v>109</v>
      </c>
      <c r="B82" s="371">
        <v>0</v>
      </c>
      <c r="C82" s="372">
        <v>0</v>
      </c>
      <c r="D82" s="373">
        <v>0</v>
      </c>
      <c r="E82" s="127">
        <v>0</v>
      </c>
      <c r="F82" s="373">
        <v>0</v>
      </c>
      <c r="G82" s="366">
        <v>0</v>
      </c>
      <c r="H82" s="371">
        <v>0</v>
      </c>
      <c r="I82" s="372">
        <v>0</v>
      </c>
      <c r="J82" s="373">
        <v>0</v>
      </c>
      <c r="K82" s="127">
        <v>0</v>
      </c>
      <c r="L82" s="373">
        <v>0</v>
      </c>
      <c r="M82" s="366">
        <v>0</v>
      </c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  <c r="AA82" s="85"/>
      <c r="AB82" s="85"/>
      <c r="AC82" s="85"/>
      <c r="AD82" s="85"/>
      <c r="AE82" s="85"/>
      <c r="AF82" s="85"/>
      <c r="AG82" s="85"/>
      <c r="AH82" s="85"/>
      <c r="AI82" s="85"/>
      <c r="AJ82" s="85"/>
      <c r="AK82" s="85"/>
      <c r="AL82" s="85"/>
      <c r="AM82" s="85"/>
      <c r="AN82" s="85"/>
      <c r="AO82" s="85"/>
      <c r="AP82" s="85"/>
      <c r="AQ82" s="85"/>
      <c r="AR82" s="85"/>
      <c r="AS82" s="85"/>
      <c r="AT82" s="85"/>
      <c r="AU82" s="85"/>
      <c r="AV82" s="85"/>
      <c r="AW82" s="85"/>
      <c r="AX82" s="85"/>
      <c r="AY82" s="85"/>
      <c r="AZ82" s="85"/>
      <c r="BA82" s="85"/>
      <c r="BB82" s="85"/>
      <c r="BC82" s="85"/>
      <c r="BD82" s="85"/>
      <c r="BE82" s="85"/>
      <c r="BF82" s="85"/>
      <c r="BG82" s="85"/>
      <c r="BH82" s="85"/>
      <c r="BI82" s="85"/>
      <c r="BJ82" s="85"/>
      <c r="BK82" s="85"/>
      <c r="BL82" s="85"/>
      <c r="BM82" s="85"/>
      <c r="BN82" s="85"/>
      <c r="BO82" s="85"/>
      <c r="BP82" s="85"/>
      <c r="BQ82" s="85"/>
      <c r="BR82" s="85"/>
      <c r="BS82" s="85"/>
      <c r="BT82" s="85"/>
      <c r="BU82" s="85"/>
      <c r="BV82" s="85"/>
      <c r="BW82" s="85"/>
      <c r="BX82" s="85"/>
      <c r="BY82" s="85"/>
      <c r="BZ82" s="85"/>
      <c r="CA82" s="85"/>
      <c r="CB82" s="85"/>
      <c r="CC82" s="85"/>
      <c r="CD82" s="85"/>
      <c r="CE82" s="85"/>
      <c r="CF82" s="85"/>
      <c r="CG82" s="85"/>
      <c r="CH82" s="85"/>
      <c r="CI82" s="85"/>
      <c r="CJ82" s="85"/>
      <c r="CK82" s="85"/>
      <c r="CL82" s="85"/>
      <c r="CM82" s="85"/>
      <c r="CN82" s="85"/>
      <c r="CO82" s="85"/>
      <c r="CP82" s="85"/>
      <c r="CQ82" s="85"/>
      <c r="CR82" s="85"/>
      <c r="CS82" s="85"/>
      <c r="CT82" s="85"/>
      <c r="CU82" s="85"/>
      <c r="CV82" s="85"/>
      <c r="CW82" s="85"/>
      <c r="CX82" s="85"/>
      <c r="CY82" s="85"/>
      <c r="CZ82" s="85"/>
      <c r="DA82" s="85"/>
      <c r="DB82" s="85"/>
      <c r="DC82" s="85"/>
      <c r="DD82" s="85"/>
      <c r="DE82" s="85"/>
      <c r="DF82" s="85"/>
      <c r="DG82" s="85"/>
      <c r="DH82" s="85"/>
      <c r="DI82" s="85"/>
      <c r="DJ82" s="85"/>
      <c r="DK82" s="85"/>
      <c r="DL82" s="85"/>
      <c r="DM82" s="85"/>
      <c r="DN82" s="85"/>
      <c r="DO82" s="85"/>
      <c r="DP82" s="85"/>
      <c r="DQ82" s="85"/>
      <c r="DR82" s="85"/>
      <c r="DS82" s="85"/>
      <c r="DT82" s="85"/>
      <c r="DU82" s="85"/>
      <c r="DV82" s="85"/>
      <c r="DW82" s="85"/>
      <c r="DX82" s="85"/>
      <c r="DY82" s="85"/>
      <c r="DZ82" s="85"/>
      <c r="EA82" s="85"/>
      <c r="EB82" s="85"/>
      <c r="EC82" s="85"/>
      <c r="ED82" s="85"/>
      <c r="EE82" s="85"/>
      <c r="EF82" s="85"/>
      <c r="EG82" s="85"/>
      <c r="EH82" s="85"/>
      <c r="EI82" s="85"/>
      <c r="EJ82" s="85"/>
      <c r="EK82" s="85"/>
      <c r="EL82" s="85"/>
      <c r="EM82" s="85"/>
      <c r="EN82" s="85"/>
      <c r="EO82" s="85"/>
      <c r="EP82" s="85"/>
      <c r="EQ82" s="85"/>
      <c r="ER82" s="85"/>
      <c r="ES82" s="85"/>
      <c r="ET82" s="85"/>
      <c r="EU82" s="85"/>
      <c r="EV82" s="85"/>
      <c r="EW82" s="85"/>
      <c r="EX82" s="85"/>
      <c r="EY82" s="85"/>
      <c r="EZ82" s="85"/>
      <c r="FA82" s="85"/>
      <c r="FB82" s="85"/>
      <c r="FC82" s="85"/>
      <c r="FD82" s="85"/>
      <c r="FE82" s="85"/>
      <c r="FF82" s="85"/>
      <c r="FG82" s="85"/>
      <c r="FH82" s="85"/>
      <c r="FI82" s="85"/>
      <c r="FJ82" s="85"/>
      <c r="FK82" s="85"/>
      <c r="FL82" s="85"/>
      <c r="FM82" s="85"/>
      <c r="FN82" s="85"/>
      <c r="FO82" s="85"/>
      <c r="FP82" s="85"/>
      <c r="FQ82" s="85"/>
      <c r="FR82" s="85"/>
      <c r="FS82" s="85"/>
      <c r="FT82" s="85"/>
      <c r="FU82" s="85"/>
      <c r="FV82" s="85"/>
      <c r="FW82" s="85"/>
      <c r="FX82" s="85"/>
      <c r="FY82" s="85"/>
      <c r="FZ82" s="85"/>
      <c r="GA82" s="85"/>
      <c r="GB82" s="85"/>
      <c r="GC82" s="85"/>
      <c r="GD82" s="85"/>
      <c r="GE82" s="85"/>
      <c r="GF82" s="85"/>
      <c r="GG82" s="85"/>
      <c r="GH82" s="85"/>
      <c r="GI82" s="85"/>
      <c r="GJ82" s="85"/>
      <c r="GK82" s="85"/>
      <c r="GL82" s="85"/>
      <c r="GM82" s="85"/>
      <c r="GN82" s="85"/>
      <c r="GO82" s="85"/>
      <c r="GP82" s="85"/>
      <c r="GQ82" s="85"/>
      <c r="GR82" s="85"/>
      <c r="GS82" s="85"/>
      <c r="GT82" s="85"/>
      <c r="GU82" s="85"/>
      <c r="GV82" s="85"/>
      <c r="GW82" s="85"/>
      <c r="GX82" s="85"/>
      <c r="GY82" s="85"/>
      <c r="GZ82" s="85"/>
      <c r="HA82" s="85"/>
      <c r="HB82" s="85"/>
      <c r="HC82" s="85"/>
      <c r="HD82" s="85"/>
      <c r="HE82" s="85"/>
      <c r="HF82" s="85"/>
      <c r="HG82" s="85"/>
      <c r="HH82" s="85"/>
      <c r="HI82" s="85"/>
      <c r="HJ82" s="85"/>
      <c r="HK82" s="85"/>
      <c r="HL82" s="85"/>
      <c r="HM82" s="85"/>
      <c r="HN82" s="85"/>
      <c r="HO82" s="85"/>
      <c r="HP82" s="85"/>
      <c r="HQ82" s="85"/>
      <c r="HR82" s="85"/>
      <c r="HS82" s="85"/>
      <c r="HT82" s="85"/>
      <c r="HU82" s="85"/>
      <c r="HV82" s="85"/>
      <c r="HW82" s="85"/>
      <c r="HX82" s="85"/>
      <c r="HY82" s="85"/>
      <c r="HZ82" s="85"/>
      <c r="IA82" s="85"/>
      <c r="IB82" s="85"/>
      <c r="IC82" s="85"/>
      <c r="ID82" s="85"/>
      <c r="IE82" s="85"/>
      <c r="IF82" s="85"/>
      <c r="IG82" s="85"/>
      <c r="IH82" s="85"/>
      <c r="II82" s="85"/>
      <c r="IJ82" s="85"/>
      <c r="IK82" s="85"/>
      <c r="IL82" s="85"/>
      <c r="IM82" s="85"/>
      <c r="IN82" s="85"/>
      <c r="IO82" s="85"/>
      <c r="IP82" s="85"/>
      <c r="IQ82" s="85"/>
      <c r="IR82" s="85"/>
      <c r="IS82" s="85"/>
      <c r="IT82" s="85"/>
      <c r="IU82" s="85"/>
      <c r="IV82" s="85"/>
    </row>
    <row r="83" spans="1:256" ht="46.5" hidden="1" thickTop="1" thickBot="1">
      <c r="A83" s="358" t="s">
        <v>115</v>
      </c>
      <c r="B83" s="359">
        <v>179886945</v>
      </c>
      <c r="C83" s="374">
        <v>0.38278033636806541</v>
      </c>
      <c r="D83" s="361">
        <v>290061294</v>
      </c>
      <c r="E83" s="362">
        <v>0.61721966363193459</v>
      </c>
      <c r="F83" s="361">
        <v>469948239</v>
      </c>
      <c r="G83" s="363">
        <v>1</v>
      </c>
      <c r="H83" s="359">
        <v>181546932</v>
      </c>
      <c r="I83" s="374">
        <v>0.39623655817875575</v>
      </c>
      <c r="J83" s="361">
        <v>276631215</v>
      </c>
      <c r="K83" s="362">
        <v>0.60376344182124431</v>
      </c>
      <c r="L83" s="361">
        <v>458178147</v>
      </c>
      <c r="M83" s="363">
        <v>1</v>
      </c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/>
      <c r="CS83" s="11"/>
      <c r="CT83" s="11"/>
      <c r="CU83" s="11"/>
      <c r="CV83" s="11"/>
      <c r="CW83" s="11"/>
      <c r="CX83" s="11"/>
      <c r="CY83" s="11"/>
      <c r="CZ83" s="11"/>
      <c r="DA83" s="11"/>
      <c r="DB83" s="11"/>
      <c r="DC83" s="11"/>
      <c r="DD83" s="11"/>
      <c r="DE83" s="11"/>
      <c r="DF83" s="11"/>
      <c r="DG83" s="11"/>
      <c r="DH83" s="11"/>
      <c r="DI83" s="11"/>
      <c r="DJ83" s="11"/>
      <c r="DK83" s="11"/>
      <c r="DL83" s="11"/>
      <c r="DM83" s="11"/>
      <c r="DN83" s="11"/>
      <c r="DO83" s="11"/>
      <c r="DP83" s="11"/>
      <c r="DQ83" s="11"/>
      <c r="DR83" s="11"/>
      <c r="DS83" s="11"/>
      <c r="DT83" s="11"/>
      <c r="DU83" s="11"/>
      <c r="DV83" s="11"/>
      <c r="DW83" s="11"/>
      <c r="DX83" s="11"/>
      <c r="DY83" s="11"/>
      <c r="DZ83" s="11"/>
      <c r="EA83" s="11"/>
      <c r="EB83" s="11"/>
      <c r="EC83" s="11"/>
      <c r="ED83" s="11"/>
      <c r="EE83" s="11"/>
      <c r="EF83" s="11"/>
      <c r="EG83" s="11"/>
      <c r="EH83" s="11"/>
      <c r="EI83" s="11"/>
      <c r="EJ83" s="11"/>
      <c r="EK83" s="11"/>
      <c r="EL83" s="11"/>
      <c r="EM83" s="11"/>
      <c r="EN83" s="11"/>
      <c r="EO83" s="11"/>
      <c r="EP83" s="11"/>
      <c r="EQ83" s="11"/>
      <c r="ER83" s="11"/>
      <c r="ES83" s="11"/>
      <c r="ET83" s="11"/>
      <c r="EU83" s="11"/>
      <c r="EV83" s="11"/>
      <c r="EW83" s="11"/>
      <c r="EX83" s="11"/>
      <c r="EY83" s="11"/>
      <c r="EZ83" s="11"/>
      <c r="FA83" s="11"/>
      <c r="FB83" s="11"/>
      <c r="FC83" s="11"/>
      <c r="FD83" s="11"/>
      <c r="FE83" s="11"/>
      <c r="FF83" s="11"/>
      <c r="FG83" s="11"/>
      <c r="FH83" s="11"/>
      <c r="FI83" s="11"/>
      <c r="FJ83" s="11"/>
      <c r="FK83" s="11"/>
      <c r="FL83" s="11"/>
      <c r="FM83" s="11"/>
      <c r="FN83" s="11"/>
      <c r="FO83" s="11"/>
      <c r="FP83" s="11"/>
      <c r="FQ83" s="11"/>
      <c r="FR83" s="11"/>
      <c r="FS83" s="11"/>
      <c r="FT83" s="11"/>
      <c r="FU83" s="11"/>
      <c r="FV83" s="11"/>
      <c r="FW83" s="11"/>
      <c r="FX83" s="11"/>
      <c r="FY83" s="11"/>
      <c r="FZ83" s="11"/>
      <c r="GA83" s="11"/>
      <c r="GB83" s="11"/>
      <c r="GC83" s="11"/>
      <c r="GD83" s="11"/>
      <c r="GE83" s="11"/>
      <c r="GF83" s="11"/>
      <c r="GG83" s="11"/>
      <c r="GH83" s="11"/>
      <c r="GI83" s="11"/>
      <c r="GJ83" s="11"/>
      <c r="GK83" s="11"/>
      <c r="GL83" s="11"/>
      <c r="GM83" s="11"/>
      <c r="GN83" s="11"/>
      <c r="GO83" s="11"/>
      <c r="GP83" s="11"/>
      <c r="GQ83" s="11"/>
      <c r="GR83" s="11"/>
      <c r="GS83" s="11"/>
      <c r="GT83" s="11"/>
      <c r="GU83" s="11"/>
      <c r="GV83" s="11"/>
      <c r="GW83" s="11"/>
      <c r="GX83" s="11"/>
      <c r="GY83" s="11"/>
      <c r="GZ83" s="11"/>
      <c r="HA83" s="11"/>
      <c r="HB83" s="11"/>
      <c r="HC83" s="11"/>
      <c r="HD83" s="11"/>
      <c r="HE83" s="11"/>
      <c r="HF83" s="11"/>
      <c r="HG83" s="11"/>
      <c r="HH83" s="11"/>
      <c r="HI83" s="11"/>
      <c r="HJ83" s="11"/>
      <c r="HK83" s="11"/>
      <c r="HL83" s="11"/>
      <c r="HM83" s="11"/>
      <c r="HN83" s="11"/>
      <c r="HO83" s="11"/>
      <c r="HP83" s="11"/>
      <c r="HQ83" s="11"/>
      <c r="HR83" s="11"/>
      <c r="HS83" s="11"/>
      <c r="HT83" s="11"/>
      <c r="HU83" s="11"/>
      <c r="HV83" s="11"/>
      <c r="HW83" s="11"/>
      <c r="HX83" s="11"/>
      <c r="HY83" s="11"/>
      <c r="HZ83" s="11"/>
      <c r="IA83" s="11"/>
      <c r="IB83" s="11"/>
      <c r="IC83" s="11"/>
      <c r="ID83" s="11"/>
      <c r="IE83" s="11"/>
      <c r="IF83" s="11"/>
      <c r="IG83" s="11"/>
      <c r="IH83" s="11"/>
      <c r="II83" s="11"/>
      <c r="IJ83" s="11"/>
      <c r="IK83" s="11"/>
      <c r="IL83" s="11"/>
      <c r="IM83" s="11"/>
      <c r="IN83" s="11"/>
      <c r="IO83" s="11"/>
      <c r="IP83" s="11"/>
      <c r="IQ83" s="11"/>
      <c r="IR83" s="11"/>
      <c r="IS83" s="11"/>
      <c r="IT83" s="11"/>
      <c r="IU83" s="11"/>
      <c r="IV83" s="11"/>
    </row>
    <row r="84" spans="1:256" ht="45.75" thickTop="1">
      <c r="A84" s="22" t="s">
        <v>126</v>
      </c>
      <c r="B84" s="7"/>
      <c r="C84" s="367"/>
      <c r="D84" s="7"/>
      <c r="E84" s="367"/>
      <c r="F84" s="7"/>
      <c r="G84" s="367"/>
      <c r="H84" s="7"/>
      <c r="I84" s="367"/>
      <c r="J84" s="7"/>
      <c r="K84" s="367"/>
      <c r="L84" s="7"/>
      <c r="M84" s="367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  <c r="CG84" s="11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/>
      <c r="CW84" s="11"/>
      <c r="CX84" s="11"/>
      <c r="CY84" s="11"/>
      <c r="CZ84" s="11"/>
      <c r="DA84" s="11"/>
      <c r="DB84" s="11"/>
      <c r="DC84" s="11"/>
      <c r="DD84" s="11"/>
      <c r="DE84" s="11"/>
      <c r="DF84" s="11"/>
      <c r="DG84" s="11"/>
      <c r="DH84" s="11"/>
      <c r="DI84" s="11"/>
      <c r="DJ84" s="11"/>
      <c r="DK84" s="11"/>
      <c r="DL84" s="11"/>
      <c r="DM84" s="11"/>
      <c r="DN84" s="11"/>
      <c r="DO84" s="11"/>
      <c r="DP84" s="11"/>
      <c r="DQ84" s="11"/>
      <c r="DR84" s="11"/>
      <c r="DS84" s="11"/>
      <c r="DT84" s="11"/>
      <c r="DU84" s="11"/>
      <c r="DV84" s="11"/>
      <c r="DW84" s="11"/>
      <c r="DX84" s="11"/>
      <c r="DY84" s="11"/>
      <c r="DZ84" s="11"/>
      <c r="EA84" s="11"/>
      <c r="EB84" s="11"/>
      <c r="EC84" s="11"/>
      <c r="ED84" s="11"/>
      <c r="EE84" s="11"/>
      <c r="EF84" s="11"/>
      <c r="EG84" s="11"/>
      <c r="EH84" s="11"/>
      <c r="EI84" s="11"/>
      <c r="EJ84" s="11"/>
      <c r="EK84" s="11"/>
      <c r="EL84" s="11"/>
      <c r="EM84" s="11"/>
      <c r="EN84" s="11"/>
      <c r="EO84" s="11"/>
      <c r="EP84" s="11"/>
      <c r="EQ84" s="11"/>
      <c r="ER84" s="11"/>
      <c r="ES84" s="11"/>
      <c r="ET84" s="11"/>
      <c r="EU84" s="11"/>
      <c r="EV84" s="11"/>
      <c r="EW84" s="11"/>
      <c r="EX84" s="11"/>
      <c r="EY84" s="11"/>
      <c r="EZ84" s="11"/>
      <c r="FA84" s="11"/>
      <c r="FB84" s="11"/>
      <c r="FC84" s="11"/>
      <c r="FD84" s="11"/>
      <c r="FE84" s="11"/>
      <c r="FF84" s="11"/>
      <c r="FG84" s="11"/>
      <c r="FH84" s="11"/>
      <c r="FI84" s="11"/>
      <c r="FJ84" s="11"/>
      <c r="FK84" s="11"/>
      <c r="FL84" s="11"/>
      <c r="FM84" s="11"/>
      <c r="FN84" s="11"/>
      <c r="FO84" s="11"/>
      <c r="FP84" s="11"/>
      <c r="FQ84" s="11"/>
      <c r="FR84" s="11"/>
      <c r="FS84" s="11"/>
      <c r="FT84" s="11"/>
      <c r="FU84" s="11"/>
      <c r="FV84" s="11"/>
      <c r="FW84" s="11"/>
      <c r="FX84" s="11"/>
      <c r="FY84" s="11"/>
      <c r="FZ84" s="11"/>
      <c r="GA84" s="11"/>
      <c r="GB84" s="11"/>
      <c r="GC84" s="11"/>
      <c r="GD84" s="11"/>
      <c r="GE84" s="11"/>
      <c r="GF84" s="11"/>
      <c r="GG84" s="11"/>
      <c r="GH84" s="11"/>
      <c r="GI84" s="11"/>
      <c r="GJ84" s="11"/>
      <c r="GK84" s="11"/>
      <c r="GL84" s="11"/>
      <c r="GM84" s="11"/>
      <c r="GN84" s="11"/>
      <c r="GO84" s="11"/>
      <c r="GP84" s="11"/>
      <c r="GQ84" s="11"/>
      <c r="GR84" s="11"/>
      <c r="GS84" s="11"/>
      <c r="GT84" s="11"/>
      <c r="GU84" s="11"/>
      <c r="GV84" s="11"/>
      <c r="GW84" s="11"/>
      <c r="GX84" s="11"/>
      <c r="GY84" s="11"/>
      <c r="GZ84" s="11"/>
      <c r="HA84" s="11"/>
      <c r="HB84" s="11"/>
      <c r="HC84" s="11"/>
      <c r="HD84" s="11"/>
      <c r="HE84" s="11"/>
      <c r="HF84" s="11"/>
      <c r="HG84" s="11"/>
      <c r="HH84" s="11"/>
      <c r="HI84" s="11"/>
      <c r="HJ84" s="11"/>
      <c r="HK84" s="11"/>
      <c r="HL84" s="11"/>
      <c r="HM84" s="11"/>
      <c r="HN84" s="11"/>
      <c r="HO84" s="11"/>
      <c r="HP84" s="11"/>
      <c r="HQ84" s="11"/>
      <c r="HR84" s="11"/>
      <c r="HS84" s="11"/>
      <c r="HT84" s="11"/>
      <c r="HU84" s="11"/>
      <c r="HV84" s="11"/>
      <c r="HW84" s="11"/>
      <c r="HX84" s="11"/>
      <c r="HY84" s="11"/>
      <c r="HZ84" s="11"/>
      <c r="IA84" s="11"/>
      <c r="IB84" s="11"/>
      <c r="IC84" s="11"/>
      <c r="ID84" s="11"/>
      <c r="IE84" s="11"/>
      <c r="IF84" s="11"/>
      <c r="IG84" s="11"/>
      <c r="IH84" s="11"/>
      <c r="II84" s="11"/>
      <c r="IJ84" s="11"/>
      <c r="IK84" s="11"/>
      <c r="IL84" s="11"/>
      <c r="IM84" s="11"/>
      <c r="IN84" s="11"/>
      <c r="IO84" s="11"/>
      <c r="IP84" s="11"/>
      <c r="IQ84" s="11"/>
      <c r="IR84" s="11"/>
      <c r="IS84" s="11"/>
      <c r="IT84" s="11"/>
      <c r="IU84" s="11"/>
      <c r="IV84" s="11"/>
    </row>
    <row r="85" spans="1:256" ht="44.25">
      <c r="A85" s="4" t="s">
        <v>117</v>
      </c>
      <c r="B85" s="2"/>
      <c r="C85" s="4"/>
      <c r="D85" s="2"/>
      <c r="E85" s="4"/>
      <c r="F85" s="2"/>
      <c r="G85" s="4"/>
      <c r="H85" s="2"/>
      <c r="I85" s="4"/>
      <c r="J85" s="2"/>
      <c r="K85" s="4"/>
      <c r="L85" s="2"/>
      <c r="M85" s="4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1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DZ85" s="11"/>
      <c r="EA85" s="11"/>
      <c r="EB85" s="11"/>
      <c r="EC85" s="11"/>
      <c r="ED85" s="11"/>
      <c r="EE85" s="11"/>
      <c r="EF85" s="11"/>
      <c r="EG85" s="11"/>
      <c r="EH85" s="11"/>
      <c r="EI85" s="11"/>
      <c r="EJ85" s="11"/>
      <c r="EK85" s="11"/>
      <c r="EL85" s="11"/>
      <c r="EM85" s="11"/>
      <c r="EN85" s="11"/>
      <c r="EO85" s="11"/>
      <c r="EP85" s="11"/>
      <c r="EQ85" s="11"/>
      <c r="ER85" s="11"/>
      <c r="ES85" s="11"/>
      <c r="ET85" s="11"/>
      <c r="EU85" s="11"/>
      <c r="EV85" s="11"/>
      <c r="EW85" s="11"/>
      <c r="EX85" s="11"/>
      <c r="EY85" s="11"/>
      <c r="EZ85" s="11"/>
      <c r="FA85" s="11"/>
      <c r="FB85" s="11"/>
      <c r="FC85" s="11"/>
      <c r="FD85" s="11"/>
      <c r="FE85" s="11"/>
      <c r="FF85" s="11"/>
      <c r="FG85" s="11"/>
      <c r="FH85" s="11"/>
      <c r="FI85" s="11"/>
      <c r="FJ85" s="11"/>
      <c r="FK85" s="11"/>
      <c r="FL85" s="11"/>
      <c r="FM85" s="11"/>
      <c r="FN85" s="11"/>
      <c r="FO85" s="11"/>
      <c r="FP85" s="11"/>
      <c r="FQ85" s="11"/>
      <c r="FR85" s="11"/>
      <c r="FS85" s="11"/>
      <c r="FT85" s="11"/>
      <c r="FU85" s="11"/>
      <c r="FV85" s="11"/>
      <c r="FW85" s="11"/>
      <c r="FX85" s="11"/>
      <c r="FY85" s="11"/>
      <c r="FZ85" s="11"/>
      <c r="GA85" s="11"/>
      <c r="GB85" s="11"/>
      <c r="GC85" s="11"/>
      <c r="GD85" s="11"/>
      <c r="GE85" s="11"/>
      <c r="GF85" s="11"/>
      <c r="GG85" s="11"/>
      <c r="GH85" s="11"/>
      <c r="GI85" s="11"/>
      <c r="GJ85" s="11"/>
      <c r="GK85" s="11"/>
      <c r="GL85" s="11"/>
      <c r="GM85" s="11"/>
      <c r="GN85" s="11"/>
      <c r="GO85" s="11"/>
      <c r="GP85" s="11"/>
      <c r="GQ85" s="11"/>
      <c r="GR85" s="11"/>
      <c r="GS85" s="11"/>
      <c r="GT85" s="11"/>
      <c r="GU85" s="11"/>
      <c r="GV85" s="11"/>
      <c r="GW85" s="11"/>
      <c r="GX85" s="11"/>
      <c r="GY85" s="11"/>
      <c r="GZ85" s="11"/>
      <c r="HA85" s="11"/>
      <c r="HB85" s="11"/>
      <c r="HC85" s="11"/>
      <c r="HD85" s="11"/>
      <c r="HE85" s="11"/>
      <c r="HF85" s="11"/>
      <c r="HG85" s="11"/>
      <c r="HH85" s="11"/>
      <c r="HI85" s="11"/>
      <c r="HJ85" s="11"/>
      <c r="HK85" s="11"/>
      <c r="HL85" s="11"/>
      <c r="HM85" s="11"/>
      <c r="HN85" s="11"/>
      <c r="HO85" s="11"/>
      <c r="HP85" s="11"/>
      <c r="HQ85" s="11"/>
      <c r="HR85" s="11"/>
      <c r="HS85" s="11"/>
      <c r="HT85" s="11"/>
      <c r="HU85" s="11"/>
      <c r="HV85" s="11"/>
      <c r="HW85" s="11"/>
      <c r="HX85" s="11"/>
      <c r="HY85" s="11"/>
      <c r="HZ85" s="11"/>
      <c r="IA85" s="11"/>
      <c r="IB85" s="11"/>
      <c r="IC85" s="11"/>
      <c r="ID85" s="11"/>
      <c r="IE85" s="11"/>
      <c r="IF85" s="11"/>
      <c r="IG85" s="11"/>
      <c r="IH85" s="11"/>
      <c r="II85" s="11"/>
      <c r="IJ85" s="11"/>
      <c r="IK85" s="11"/>
      <c r="IL85" s="11"/>
      <c r="IM85" s="11"/>
      <c r="IN85" s="11"/>
      <c r="IO85" s="11"/>
      <c r="IP85" s="11"/>
      <c r="IQ85" s="11"/>
      <c r="IR85" s="11"/>
      <c r="IS85" s="11"/>
      <c r="IT85" s="11"/>
      <c r="IU85" s="11"/>
      <c r="IV85" s="11"/>
    </row>
    <row r="86" spans="1:256">
      <c r="B86" s="134">
        <v>0</v>
      </c>
    </row>
    <row r="92" spans="1:256" ht="47.25">
      <c r="B92" s="541">
        <v>0</v>
      </c>
      <c r="D92" s="541"/>
      <c r="H92" s="541">
        <v>0</v>
      </c>
    </row>
  </sheetData>
  <pageMargins left="0.28999999999999998" right="0.26" top="0.45" bottom="0.3" header="0.3" footer="0.3"/>
  <pageSetup scale="1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86"/>
  <sheetViews>
    <sheetView topLeftCell="A37" zoomScale="30" zoomScaleNormal="30" workbookViewId="0">
      <selection activeCell="H60" sqref="H60"/>
    </sheetView>
  </sheetViews>
  <sheetFormatPr defaultColWidth="12.42578125" defaultRowHeight="15"/>
  <cols>
    <col min="1" max="1" width="186.7109375" style="133" customWidth="1"/>
    <col min="2" max="2" width="56.42578125" style="527" customWidth="1"/>
    <col min="3" max="3" width="45.5703125" style="133" customWidth="1"/>
    <col min="4" max="4" width="50.42578125" style="527" bestFit="1" customWidth="1"/>
    <col min="5" max="5" width="45.5703125" style="133" customWidth="1"/>
    <col min="6" max="6" width="50.42578125" style="527" bestFit="1" customWidth="1"/>
    <col min="7" max="7" width="45.5703125" style="133" customWidth="1"/>
    <col min="8" max="8" width="54.7109375" style="527" customWidth="1"/>
    <col min="9" max="9" width="45.5703125" style="133" customWidth="1"/>
    <col min="10" max="10" width="50.42578125" style="527" bestFit="1" customWidth="1"/>
    <col min="11" max="11" width="45.5703125" style="133" customWidth="1"/>
    <col min="12" max="12" width="50.42578125" style="527" bestFit="1" customWidth="1"/>
    <col min="13" max="13" width="45.5703125" style="133" customWidth="1"/>
    <col min="14" max="256" width="12.42578125" style="133"/>
    <col min="257" max="257" width="186.7109375" style="133" customWidth="1"/>
    <col min="258" max="258" width="56.42578125" style="133" customWidth="1"/>
    <col min="259" max="259" width="45.5703125" style="133" customWidth="1"/>
    <col min="260" max="260" width="50.42578125" style="133" bestFit="1" customWidth="1"/>
    <col min="261" max="261" width="45.5703125" style="133" customWidth="1"/>
    <col min="262" max="262" width="50.42578125" style="133" bestFit="1" customWidth="1"/>
    <col min="263" max="263" width="45.5703125" style="133" customWidth="1"/>
    <col min="264" max="264" width="54.7109375" style="133" customWidth="1"/>
    <col min="265" max="265" width="45.5703125" style="133" customWidth="1"/>
    <col min="266" max="266" width="50.42578125" style="133" bestFit="1" customWidth="1"/>
    <col min="267" max="267" width="45.5703125" style="133" customWidth="1"/>
    <col min="268" max="268" width="50.42578125" style="133" bestFit="1" customWidth="1"/>
    <col min="269" max="269" width="45.5703125" style="133" customWidth="1"/>
    <col min="270" max="512" width="12.42578125" style="133"/>
    <col min="513" max="513" width="186.7109375" style="133" customWidth="1"/>
    <col min="514" max="514" width="56.42578125" style="133" customWidth="1"/>
    <col min="515" max="515" width="45.5703125" style="133" customWidth="1"/>
    <col min="516" max="516" width="50.42578125" style="133" bestFit="1" customWidth="1"/>
    <col min="517" max="517" width="45.5703125" style="133" customWidth="1"/>
    <col min="518" max="518" width="50.42578125" style="133" bestFit="1" customWidth="1"/>
    <col min="519" max="519" width="45.5703125" style="133" customWidth="1"/>
    <col min="520" max="520" width="54.7109375" style="133" customWidth="1"/>
    <col min="521" max="521" width="45.5703125" style="133" customWidth="1"/>
    <col min="522" max="522" width="50.42578125" style="133" bestFit="1" customWidth="1"/>
    <col min="523" max="523" width="45.5703125" style="133" customWidth="1"/>
    <col min="524" max="524" width="50.42578125" style="133" bestFit="1" customWidth="1"/>
    <col min="525" max="525" width="45.5703125" style="133" customWidth="1"/>
    <col min="526" max="768" width="12.42578125" style="133"/>
    <col min="769" max="769" width="186.7109375" style="133" customWidth="1"/>
    <col min="770" max="770" width="56.42578125" style="133" customWidth="1"/>
    <col min="771" max="771" width="45.5703125" style="133" customWidth="1"/>
    <col min="772" max="772" width="50.42578125" style="133" bestFit="1" customWidth="1"/>
    <col min="773" max="773" width="45.5703125" style="133" customWidth="1"/>
    <col min="774" max="774" width="50.42578125" style="133" bestFit="1" customWidth="1"/>
    <col min="775" max="775" width="45.5703125" style="133" customWidth="1"/>
    <col min="776" max="776" width="54.7109375" style="133" customWidth="1"/>
    <col min="777" max="777" width="45.5703125" style="133" customWidth="1"/>
    <col min="778" max="778" width="50.42578125" style="133" bestFit="1" customWidth="1"/>
    <col min="779" max="779" width="45.5703125" style="133" customWidth="1"/>
    <col min="780" max="780" width="50.42578125" style="133" bestFit="1" customWidth="1"/>
    <col min="781" max="781" width="45.5703125" style="133" customWidth="1"/>
    <col min="782" max="1024" width="12.42578125" style="133"/>
    <col min="1025" max="1025" width="186.7109375" style="133" customWidth="1"/>
    <col min="1026" max="1026" width="56.42578125" style="133" customWidth="1"/>
    <col min="1027" max="1027" width="45.5703125" style="133" customWidth="1"/>
    <col min="1028" max="1028" width="50.42578125" style="133" bestFit="1" customWidth="1"/>
    <col min="1029" max="1029" width="45.5703125" style="133" customWidth="1"/>
    <col min="1030" max="1030" width="50.42578125" style="133" bestFit="1" customWidth="1"/>
    <col min="1031" max="1031" width="45.5703125" style="133" customWidth="1"/>
    <col min="1032" max="1032" width="54.7109375" style="133" customWidth="1"/>
    <col min="1033" max="1033" width="45.5703125" style="133" customWidth="1"/>
    <col min="1034" max="1034" width="50.42578125" style="133" bestFit="1" customWidth="1"/>
    <col min="1035" max="1035" width="45.5703125" style="133" customWidth="1"/>
    <col min="1036" max="1036" width="50.42578125" style="133" bestFit="1" customWidth="1"/>
    <col min="1037" max="1037" width="45.5703125" style="133" customWidth="1"/>
    <col min="1038" max="1280" width="12.42578125" style="133"/>
    <col min="1281" max="1281" width="186.7109375" style="133" customWidth="1"/>
    <col min="1282" max="1282" width="56.42578125" style="133" customWidth="1"/>
    <col min="1283" max="1283" width="45.5703125" style="133" customWidth="1"/>
    <col min="1284" max="1284" width="50.42578125" style="133" bestFit="1" customWidth="1"/>
    <col min="1285" max="1285" width="45.5703125" style="133" customWidth="1"/>
    <col min="1286" max="1286" width="50.42578125" style="133" bestFit="1" customWidth="1"/>
    <col min="1287" max="1287" width="45.5703125" style="133" customWidth="1"/>
    <col min="1288" max="1288" width="54.7109375" style="133" customWidth="1"/>
    <col min="1289" max="1289" width="45.5703125" style="133" customWidth="1"/>
    <col min="1290" max="1290" width="50.42578125" style="133" bestFit="1" customWidth="1"/>
    <col min="1291" max="1291" width="45.5703125" style="133" customWidth="1"/>
    <col min="1292" max="1292" width="50.42578125" style="133" bestFit="1" customWidth="1"/>
    <col min="1293" max="1293" width="45.5703125" style="133" customWidth="1"/>
    <col min="1294" max="1536" width="12.42578125" style="133"/>
    <col min="1537" max="1537" width="186.7109375" style="133" customWidth="1"/>
    <col min="1538" max="1538" width="56.42578125" style="133" customWidth="1"/>
    <col min="1539" max="1539" width="45.5703125" style="133" customWidth="1"/>
    <col min="1540" max="1540" width="50.42578125" style="133" bestFit="1" customWidth="1"/>
    <col min="1541" max="1541" width="45.5703125" style="133" customWidth="1"/>
    <col min="1542" max="1542" width="50.42578125" style="133" bestFit="1" customWidth="1"/>
    <col min="1543" max="1543" width="45.5703125" style="133" customWidth="1"/>
    <col min="1544" max="1544" width="54.7109375" style="133" customWidth="1"/>
    <col min="1545" max="1545" width="45.5703125" style="133" customWidth="1"/>
    <col min="1546" max="1546" width="50.42578125" style="133" bestFit="1" customWidth="1"/>
    <col min="1547" max="1547" width="45.5703125" style="133" customWidth="1"/>
    <col min="1548" max="1548" width="50.42578125" style="133" bestFit="1" customWidth="1"/>
    <col min="1549" max="1549" width="45.5703125" style="133" customWidth="1"/>
    <col min="1550" max="1792" width="12.42578125" style="133"/>
    <col min="1793" max="1793" width="186.7109375" style="133" customWidth="1"/>
    <col min="1794" max="1794" width="56.42578125" style="133" customWidth="1"/>
    <col min="1795" max="1795" width="45.5703125" style="133" customWidth="1"/>
    <col min="1796" max="1796" width="50.42578125" style="133" bestFit="1" customWidth="1"/>
    <col min="1797" max="1797" width="45.5703125" style="133" customWidth="1"/>
    <col min="1798" max="1798" width="50.42578125" style="133" bestFit="1" customWidth="1"/>
    <col min="1799" max="1799" width="45.5703125" style="133" customWidth="1"/>
    <col min="1800" max="1800" width="54.7109375" style="133" customWidth="1"/>
    <col min="1801" max="1801" width="45.5703125" style="133" customWidth="1"/>
    <col min="1802" max="1802" width="50.42578125" style="133" bestFit="1" customWidth="1"/>
    <col min="1803" max="1803" width="45.5703125" style="133" customWidth="1"/>
    <col min="1804" max="1804" width="50.42578125" style="133" bestFit="1" customWidth="1"/>
    <col min="1805" max="1805" width="45.5703125" style="133" customWidth="1"/>
    <col min="1806" max="2048" width="12.42578125" style="133"/>
    <col min="2049" max="2049" width="186.7109375" style="133" customWidth="1"/>
    <col min="2050" max="2050" width="56.42578125" style="133" customWidth="1"/>
    <col min="2051" max="2051" width="45.5703125" style="133" customWidth="1"/>
    <col min="2052" max="2052" width="50.42578125" style="133" bestFit="1" customWidth="1"/>
    <col min="2053" max="2053" width="45.5703125" style="133" customWidth="1"/>
    <col min="2054" max="2054" width="50.42578125" style="133" bestFit="1" customWidth="1"/>
    <col min="2055" max="2055" width="45.5703125" style="133" customWidth="1"/>
    <col min="2056" max="2056" width="54.7109375" style="133" customWidth="1"/>
    <col min="2057" max="2057" width="45.5703125" style="133" customWidth="1"/>
    <col min="2058" max="2058" width="50.42578125" style="133" bestFit="1" customWidth="1"/>
    <col min="2059" max="2059" width="45.5703125" style="133" customWidth="1"/>
    <col min="2060" max="2060" width="50.42578125" style="133" bestFit="1" customWidth="1"/>
    <col min="2061" max="2061" width="45.5703125" style="133" customWidth="1"/>
    <col min="2062" max="2304" width="12.42578125" style="133"/>
    <col min="2305" max="2305" width="186.7109375" style="133" customWidth="1"/>
    <col min="2306" max="2306" width="56.42578125" style="133" customWidth="1"/>
    <col min="2307" max="2307" width="45.5703125" style="133" customWidth="1"/>
    <col min="2308" max="2308" width="50.42578125" style="133" bestFit="1" customWidth="1"/>
    <col min="2309" max="2309" width="45.5703125" style="133" customWidth="1"/>
    <col min="2310" max="2310" width="50.42578125" style="133" bestFit="1" customWidth="1"/>
    <col min="2311" max="2311" width="45.5703125" style="133" customWidth="1"/>
    <col min="2312" max="2312" width="54.7109375" style="133" customWidth="1"/>
    <col min="2313" max="2313" width="45.5703125" style="133" customWidth="1"/>
    <col min="2314" max="2314" width="50.42578125" style="133" bestFit="1" customWidth="1"/>
    <col min="2315" max="2315" width="45.5703125" style="133" customWidth="1"/>
    <col min="2316" max="2316" width="50.42578125" style="133" bestFit="1" customWidth="1"/>
    <col min="2317" max="2317" width="45.5703125" style="133" customWidth="1"/>
    <col min="2318" max="2560" width="12.42578125" style="133"/>
    <col min="2561" max="2561" width="186.7109375" style="133" customWidth="1"/>
    <col min="2562" max="2562" width="56.42578125" style="133" customWidth="1"/>
    <col min="2563" max="2563" width="45.5703125" style="133" customWidth="1"/>
    <col min="2564" max="2564" width="50.42578125" style="133" bestFit="1" customWidth="1"/>
    <col min="2565" max="2565" width="45.5703125" style="133" customWidth="1"/>
    <col min="2566" max="2566" width="50.42578125" style="133" bestFit="1" customWidth="1"/>
    <col min="2567" max="2567" width="45.5703125" style="133" customWidth="1"/>
    <col min="2568" max="2568" width="54.7109375" style="133" customWidth="1"/>
    <col min="2569" max="2569" width="45.5703125" style="133" customWidth="1"/>
    <col min="2570" max="2570" width="50.42578125" style="133" bestFit="1" customWidth="1"/>
    <col min="2571" max="2571" width="45.5703125" style="133" customWidth="1"/>
    <col min="2572" max="2572" width="50.42578125" style="133" bestFit="1" customWidth="1"/>
    <col min="2573" max="2573" width="45.5703125" style="133" customWidth="1"/>
    <col min="2574" max="2816" width="12.42578125" style="133"/>
    <col min="2817" max="2817" width="186.7109375" style="133" customWidth="1"/>
    <col min="2818" max="2818" width="56.42578125" style="133" customWidth="1"/>
    <col min="2819" max="2819" width="45.5703125" style="133" customWidth="1"/>
    <col min="2820" max="2820" width="50.42578125" style="133" bestFit="1" customWidth="1"/>
    <col min="2821" max="2821" width="45.5703125" style="133" customWidth="1"/>
    <col min="2822" max="2822" width="50.42578125" style="133" bestFit="1" customWidth="1"/>
    <col min="2823" max="2823" width="45.5703125" style="133" customWidth="1"/>
    <col min="2824" max="2824" width="54.7109375" style="133" customWidth="1"/>
    <col min="2825" max="2825" width="45.5703125" style="133" customWidth="1"/>
    <col min="2826" max="2826" width="50.42578125" style="133" bestFit="1" customWidth="1"/>
    <col min="2827" max="2827" width="45.5703125" style="133" customWidth="1"/>
    <col min="2828" max="2828" width="50.42578125" style="133" bestFit="1" customWidth="1"/>
    <col min="2829" max="2829" width="45.5703125" style="133" customWidth="1"/>
    <col min="2830" max="3072" width="12.42578125" style="133"/>
    <col min="3073" max="3073" width="186.7109375" style="133" customWidth="1"/>
    <col min="3074" max="3074" width="56.42578125" style="133" customWidth="1"/>
    <col min="3075" max="3075" width="45.5703125" style="133" customWidth="1"/>
    <col min="3076" max="3076" width="50.42578125" style="133" bestFit="1" customWidth="1"/>
    <col min="3077" max="3077" width="45.5703125" style="133" customWidth="1"/>
    <col min="3078" max="3078" width="50.42578125" style="133" bestFit="1" customWidth="1"/>
    <col min="3079" max="3079" width="45.5703125" style="133" customWidth="1"/>
    <col min="3080" max="3080" width="54.7109375" style="133" customWidth="1"/>
    <col min="3081" max="3081" width="45.5703125" style="133" customWidth="1"/>
    <col min="3082" max="3082" width="50.42578125" style="133" bestFit="1" customWidth="1"/>
    <col min="3083" max="3083" width="45.5703125" style="133" customWidth="1"/>
    <col min="3084" max="3084" width="50.42578125" style="133" bestFit="1" customWidth="1"/>
    <col min="3085" max="3085" width="45.5703125" style="133" customWidth="1"/>
    <col min="3086" max="3328" width="12.42578125" style="133"/>
    <col min="3329" max="3329" width="186.7109375" style="133" customWidth="1"/>
    <col min="3330" max="3330" width="56.42578125" style="133" customWidth="1"/>
    <col min="3331" max="3331" width="45.5703125" style="133" customWidth="1"/>
    <col min="3332" max="3332" width="50.42578125" style="133" bestFit="1" customWidth="1"/>
    <col min="3333" max="3333" width="45.5703125" style="133" customWidth="1"/>
    <col min="3334" max="3334" width="50.42578125" style="133" bestFit="1" customWidth="1"/>
    <col min="3335" max="3335" width="45.5703125" style="133" customWidth="1"/>
    <col min="3336" max="3336" width="54.7109375" style="133" customWidth="1"/>
    <col min="3337" max="3337" width="45.5703125" style="133" customWidth="1"/>
    <col min="3338" max="3338" width="50.42578125" style="133" bestFit="1" customWidth="1"/>
    <col min="3339" max="3339" width="45.5703125" style="133" customWidth="1"/>
    <col min="3340" max="3340" width="50.42578125" style="133" bestFit="1" customWidth="1"/>
    <col min="3341" max="3341" width="45.5703125" style="133" customWidth="1"/>
    <col min="3342" max="3584" width="12.42578125" style="133"/>
    <col min="3585" max="3585" width="186.7109375" style="133" customWidth="1"/>
    <col min="3586" max="3586" width="56.42578125" style="133" customWidth="1"/>
    <col min="3587" max="3587" width="45.5703125" style="133" customWidth="1"/>
    <col min="3588" max="3588" width="50.42578125" style="133" bestFit="1" customWidth="1"/>
    <col min="3589" max="3589" width="45.5703125" style="133" customWidth="1"/>
    <col min="3590" max="3590" width="50.42578125" style="133" bestFit="1" customWidth="1"/>
    <col min="3591" max="3591" width="45.5703125" style="133" customWidth="1"/>
    <col min="3592" max="3592" width="54.7109375" style="133" customWidth="1"/>
    <col min="3593" max="3593" width="45.5703125" style="133" customWidth="1"/>
    <col min="3594" max="3594" width="50.42578125" style="133" bestFit="1" customWidth="1"/>
    <col min="3595" max="3595" width="45.5703125" style="133" customWidth="1"/>
    <col min="3596" max="3596" width="50.42578125" style="133" bestFit="1" customWidth="1"/>
    <col min="3597" max="3597" width="45.5703125" style="133" customWidth="1"/>
    <col min="3598" max="3840" width="12.42578125" style="133"/>
    <col min="3841" max="3841" width="186.7109375" style="133" customWidth="1"/>
    <col min="3842" max="3842" width="56.42578125" style="133" customWidth="1"/>
    <col min="3843" max="3843" width="45.5703125" style="133" customWidth="1"/>
    <col min="3844" max="3844" width="50.42578125" style="133" bestFit="1" customWidth="1"/>
    <col min="3845" max="3845" width="45.5703125" style="133" customWidth="1"/>
    <col min="3846" max="3846" width="50.42578125" style="133" bestFit="1" customWidth="1"/>
    <col min="3847" max="3847" width="45.5703125" style="133" customWidth="1"/>
    <col min="3848" max="3848" width="54.7109375" style="133" customWidth="1"/>
    <col min="3849" max="3849" width="45.5703125" style="133" customWidth="1"/>
    <col min="3850" max="3850" width="50.42578125" style="133" bestFit="1" customWidth="1"/>
    <col min="3851" max="3851" width="45.5703125" style="133" customWidth="1"/>
    <col min="3852" max="3852" width="50.42578125" style="133" bestFit="1" customWidth="1"/>
    <col min="3853" max="3853" width="45.5703125" style="133" customWidth="1"/>
    <col min="3854" max="4096" width="12.42578125" style="133"/>
    <col min="4097" max="4097" width="186.7109375" style="133" customWidth="1"/>
    <col min="4098" max="4098" width="56.42578125" style="133" customWidth="1"/>
    <col min="4099" max="4099" width="45.5703125" style="133" customWidth="1"/>
    <col min="4100" max="4100" width="50.42578125" style="133" bestFit="1" customWidth="1"/>
    <col min="4101" max="4101" width="45.5703125" style="133" customWidth="1"/>
    <col min="4102" max="4102" width="50.42578125" style="133" bestFit="1" customWidth="1"/>
    <col min="4103" max="4103" width="45.5703125" style="133" customWidth="1"/>
    <col min="4104" max="4104" width="54.7109375" style="133" customWidth="1"/>
    <col min="4105" max="4105" width="45.5703125" style="133" customWidth="1"/>
    <col min="4106" max="4106" width="50.42578125" style="133" bestFit="1" customWidth="1"/>
    <col min="4107" max="4107" width="45.5703125" style="133" customWidth="1"/>
    <col min="4108" max="4108" width="50.42578125" style="133" bestFit="1" customWidth="1"/>
    <col min="4109" max="4109" width="45.5703125" style="133" customWidth="1"/>
    <col min="4110" max="4352" width="12.42578125" style="133"/>
    <col min="4353" max="4353" width="186.7109375" style="133" customWidth="1"/>
    <col min="4354" max="4354" width="56.42578125" style="133" customWidth="1"/>
    <col min="4355" max="4355" width="45.5703125" style="133" customWidth="1"/>
    <col min="4356" max="4356" width="50.42578125" style="133" bestFit="1" customWidth="1"/>
    <col min="4357" max="4357" width="45.5703125" style="133" customWidth="1"/>
    <col min="4358" max="4358" width="50.42578125" style="133" bestFit="1" customWidth="1"/>
    <col min="4359" max="4359" width="45.5703125" style="133" customWidth="1"/>
    <col min="4360" max="4360" width="54.7109375" style="133" customWidth="1"/>
    <col min="4361" max="4361" width="45.5703125" style="133" customWidth="1"/>
    <col min="4362" max="4362" width="50.42578125" style="133" bestFit="1" customWidth="1"/>
    <col min="4363" max="4363" width="45.5703125" style="133" customWidth="1"/>
    <col min="4364" max="4364" width="50.42578125" style="133" bestFit="1" customWidth="1"/>
    <col min="4365" max="4365" width="45.5703125" style="133" customWidth="1"/>
    <col min="4366" max="4608" width="12.42578125" style="133"/>
    <col min="4609" max="4609" width="186.7109375" style="133" customWidth="1"/>
    <col min="4610" max="4610" width="56.42578125" style="133" customWidth="1"/>
    <col min="4611" max="4611" width="45.5703125" style="133" customWidth="1"/>
    <col min="4612" max="4612" width="50.42578125" style="133" bestFit="1" customWidth="1"/>
    <col min="4613" max="4613" width="45.5703125" style="133" customWidth="1"/>
    <col min="4614" max="4614" width="50.42578125" style="133" bestFit="1" customWidth="1"/>
    <col min="4615" max="4615" width="45.5703125" style="133" customWidth="1"/>
    <col min="4616" max="4616" width="54.7109375" style="133" customWidth="1"/>
    <col min="4617" max="4617" width="45.5703125" style="133" customWidth="1"/>
    <col min="4618" max="4618" width="50.42578125" style="133" bestFit="1" customWidth="1"/>
    <col min="4619" max="4619" width="45.5703125" style="133" customWidth="1"/>
    <col min="4620" max="4620" width="50.42578125" style="133" bestFit="1" customWidth="1"/>
    <col min="4621" max="4621" width="45.5703125" style="133" customWidth="1"/>
    <col min="4622" max="4864" width="12.42578125" style="133"/>
    <col min="4865" max="4865" width="186.7109375" style="133" customWidth="1"/>
    <col min="4866" max="4866" width="56.42578125" style="133" customWidth="1"/>
    <col min="4867" max="4867" width="45.5703125" style="133" customWidth="1"/>
    <col min="4868" max="4868" width="50.42578125" style="133" bestFit="1" customWidth="1"/>
    <col min="4869" max="4869" width="45.5703125" style="133" customWidth="1"/>
    <col min="4870" max="4870" width="50.42578125" style="133" bestFit="1" customWidth="1"/>
    <col min="4871" max="4871" width="45.5703125" style="133" customWidth="1"/>
    <col min="4872" max="4872" width="54.7109375" style="133" customWidth="1"/>
    <col min="4873" max="4873" width="45.5703125" style="133" customWidth="1"/>
    <col min="4874" max="4874" width="50.42578125" style="133" bestFit="1" customWidth="1"/>
    <col min="4875" max="4875" width="45.5703125" style="133" customWidth="1"/>
    <col min="4876" max="4876" width="50.42578125" style="133" bestFit="1" customWidth="1"/>
    <col min="4877" max="4877" width="45.5703125" style="133" customWidth="1"/>
    <col min="4878" max="5120" width="12.42578125" style="133"/>
    <col min="5121" max="5121" width="186.7109375" style="133" customWidth="1"/>
    <col min="5122" max="5122" width="56.42578125" style="133" customWidth="1"/>
    <col min="5123" max="5123" width="45.5703125" style="133" customWidth="1"/>
    <col min="5124" max="5124" width="50.42578125" style="133" bestFit="1" customWidth="1"/>
    <col min="5125" max="5125" width="45.5703125" style="133" customWidth="1"/>
    <col min="5126" max="5126" width="50.42578125" style="133" bestFit="1" customWidth="1"/>
    <col min="5127" max="5127" width="45.5703125" style="133" customWidth="1"/>
    <col min="5128" max="5128" width="54.7109375" style="133" customWidth="1"/>
    <col min="5129" max="5129" width="45.5703125" style="133" customWidth="1"/>
    <col min="5130" max="5130" width="50.42578125" style="133" bestFit="1" customWidth="1"/>
    <col min="5131" max="5131" width="45.5703125" style="133" customWidth="1"/>
    <col min="5132" max="5132" width="50.42578125" style="133" bestFit="1" customWidth="1"/>
    <col min="5133" max="5133" width="45.5703125" style="133" customWidth="1"/>
    <col min="5134" max="5376" width="12.42578125" style="133"/>
    <col min="5377" max="5377" width="186.7109375" style="133" customWidth="1"/>
    <col min="5378" max="5378" width="56.42578125" style="133" customWidth="1"/>
    <col min="5379" max="5379" width="45.5703125" style="133" customWidth="1"/>
    <col min="5380" max="5380" width="50.42578125" style="133" bestFit="1" customWidth="1"/>
    <col min="5381" max="5381" width="45.5703125" style="133" customWidth="1"/>
    <col min="5382" max="5382" width="50.42578125" style="133" bestFit="1" customWidth="1"/>
    <col min="5383" max="5383" width="45.5703125" style="133" customWidth="1"/>
    <col min="5384" max="5384" width="54.7109375" style="133" customWidth="1"/>
    <col min="5385" max="5385" width="45.5703125" style="133" customWidth="1"/>
    <col min="5386" max="5386" width="50.42578125" style="133" bestFit="1" customWidth="1"/>
    <col min="5387" max="5387" width="45.5703125" style="133" customWidth="1"/>
    <col min="5388" max="5388" width="50.42578125" style="133" bestFit="1" customWidth="1"/>
    <col min="5389" max="5389" width="45.5703125" style="133" customWidth="1"/>
    <col min="5390" max="5632" width="12.42578125" style="133"/>
    <col min="5633" max="5633" width="186.7109375" style="133" customWidth="1"/>
    <col min="5634" max="5634" width="56.42578125" style="133" customWidth="1"/>
    <col min="5635" max="5635" width="45.5703125" style="133" customWidth="1"/>
    <col min="5636" max="5636" width="50.42578125" style="133" bestFit="1" customWidth="1"/>
    <col min="5637" max="5637" width="45.5703125" style="133" customWidth="1"/>
    <col min="5638" max="5638" width="50.42578125" style="133" bestFit="1" customWidth="1"/>
    <col min="5639" max="5639" width="45.5703125" style="133" customWidth="1"/>
    <col min="5640" max="5640" width="54.7109375" style="133" customWidth="1"/>
    <col min="5641" max="5641" width="45.5703125" style="133" customWidth="1"/>
    <col min="5642" max="5642" width="50.42578125" style="133" bestFit="1" customWidth="1"/>
    <col min="5643" max="5643" width="45.5703125" style="133" customWidth="1"/>
    <col min="5644" max="5644" width="50.42578125" style="133" bestFit="1" customWidth="1"/>
    <col min="5645" max="5645" width="45.5703125" style="133" customWidth="1"/>
    <col min="5646" max="5888" width="12.42578125" style="133"/>
    <col min="5889" max="5889" width="186.7109375" style="133" customWidth="1"/>
    <col min="5890" max="5890" width="56.42578125" style="133" customWidth="1"/>
    <col min="5891" max="5891" width="45.5703125" style="133" customWidth="1"/>
    <col min="5892" max="5892" width="50.42578125" style="133" bestFit="1" customWidth="1"/>
    <col min="5893" max="5893" width="45.5703125" style="133" customWidth="1"/>
    <col min="5894" max="5894" width="50.42578125" style="133" bestFit="1" customWidth="1"/>
    <col min="5895" max="5895" width="45.5703125" style="133" customWidth="1"/>
    <col min="5896" max="5896" width="54.7109375" style="133" customWidth="1"/>
    <col min="5897" max="5897" width="45.5703125" style="133" customWidth="1"/>
    <col min="5898" max="5898" width="50.42578125" style="133" bestFit="1" customWidth="1"/>
    <col min="5899" max="5899" width="45.5703125" style="133" customWidth="1"/>
    <col min="5900" max="5900" width="50.42578125" style="133" bestFit="1" customWidth="1"/>
    <col min="5901" max="5901" width="45.5703125" style="133" customWidth="1"/>
    <col min="5902" max="6144" width="12.42578125" style="133"/>
    <col min="6145" max="6145" width="186.7109375" style="133" customWidth="1"/>
    <col min="6146" max="6146" width="56.42578125" style="133" customWidth="1"/>
    <col min="6147" max="6147" width="45.5703125" style="133" customWidth="1"/>
    <col min="6148" max="6148" width="50.42578125" style="133" bestFit="1" customWidth="1"/>
    <col min="6149" max="6149" width="45.5703125" style="133" customWidth="1"/>
    <col min="6150" max="6150" width="50.42578125" style="133" bestFit="1" customWidth="1"/>
    <col min="6151" max="6151" width="45.5703125" style="133" customWidth="1"/>
    <col min="6152" max="6152" width="54.7109375" style="133" customWidth="1"/>
    <col min="6153" max="6153" width="45.5703125" style="133" customWidth="1"/>
    <col min="6154" max="6154" width="50.42578125" style="133" bestFit="1" customWidth="1"/>
    <col min="6155" max="6155" width="45.5703125" style="133" customWidth="1"/>
    <col min="6156" max="6156" width="50.42578125" style="133" bestFit="1" customWidth="1"/>
    <col min="6157" max="6157" width="45.5703125" style="133" customWidth="1"/>
    <col min="6158" max="6400" width="12.42578125" style="133"/>
    <col min="6401" max="6401" width="186.7109375" style="133" customWidth="1"/>
    <col min="6402" max="6402" width="56.42578125" style="133" customWidth="1"/>
    <col min="6403" max="6403" width="45.5703125" style="133" customWidth="1"/>
    <col min="6404" max="6404" width="50.42578125" style="133" bestFit="1" customWidth="1"/>
    <col min="6405" max="6405" width="45.5703125" style="133" customWidth="1"/>
    <col min="6406" max="6406" width="50.42578125" style="133" bestFit="1" customWidth="1"/>
    <col min="6407" max="6407" width="45.5703125" style="133" customWidth="1"/>
    <col min="6408" max="6408" width="54.7109375" style="133" customWidth="1"/>
    <col min="6409" max="6409" width="45.5703125" style="133" customWidth="1"/>
    <col min="6410" max="6410" width="50.42578125" style="133" bestFit="1" customWidth="1"/>
    <col min="6411" max="6411" width="45.5703125" style="133" customWidth="1"/>
    <col min="6412" max="6412" width="50.42578125" style="133" bestFit="1" customWidth="1"/>
    <col min="6413" max="6413" width="45.5703125" style="133" customWidth="1"/>
    <col min="6414" max="6656" width="12.42578125" style="133"/>
    <col min="6657" max="6657" width="186.7109375" style="133" customWidth="1"/>
    <col min="6658" max="6658" width="56.42578125" style="133" customWidth="1"/>
    <col min="6659" max="6659" width="45.5703125" style="133" customWidth="1"/>
    <col min="6660" max="6660" width="50.42578125" style="133" bestFit="1" customWidth="1"/>
    <col min="6661" max="6661" width="45.5703125" style="133" customWidth="1"/>
    <col min="6662" max="6662" width="50.42578125" style="133" bestFit="1" customWidth="1"/>
    <col min="6663" max="6663" width="45.5703125" style="133" customWidth="1"/>
    <col min="6664" max="6664" width="54.7109375" style="133" customWidth="1"/>
    <col min="6665" max="6665" width="45.5703125" style="133" customWidth="1"/>
    <col min="6666" max="6666" width="50.42578125" style="133" bestFit="1" customWidth="1"/>
    <col min="6667" max="6667" width="45.5703125" style="133" customWidth="1"/>
    <col min="6668" max="6668" width="50.42578125" style="133" bestFit="1" customWidth="1"/>
    <col min="6669" max="6669" width="45.5703125" style="133" customWidth="1"/>
    <col min="6670" max="6912" width="12.42578125" style="133"/>
    <col min="6913" max="6913" width="186.7109375" style="133" customWidth="1"/>
    <col min="6914" max="6914" width="56.42578125" style="133" customWidth="1"/>
    <col min="6915" max="6915" width="45.5703125" style="133" customWidth="1"/>
    <col min="6916" max="6916" width="50.42578125" style="133" bestFit="1" customWidth="1"/>
    <col min="6917" max="6917" width="45.5703125" style="133" customWidth="1"/>
    <col min="6918" max="6918" width="50.42578125" style="133" bestFit="1" customWidth="1"/>
    <col min="6919" max="6919" width="45.5703125" style="133" customWidth="1"/>
    <col min="6920" max="6920" width="54.7109375" style="133" customWidth="1"/>
    <col min="6921" max="6921" width="45.5703125" style="133" customWidth="1"/>
    <col min="6922" max="6922" width="50.42578125" style="133" bestFit="1" customWidth="1"/>
    <col min="6923" max="6923" width="45.5703125" style="133" customWidth="1"/>
    <col min="6924" max="6924" width="50.42578125" style="133" bestFit="1" customWidth="1"/>
    <col min="6925" max="6925" width="45.5703125" style="133" customWidth="1"/>
    <col min="6926" max="7168" width="12.42578125" style="133"/>
    <col min="7169" max="7169" width="186.7109375" style="133" customWidth="1"/>
    <col min="7170" max="7170" width="56.42578125" style="133" customWidth="1"/>
    <col min="7171" max="7171" width="45.5703125" style="133" customWidth="1"/>
    <col min="7172" max="7172" width="50.42578125" style="133" bestFit="1" customWidth="1"/>
    <col min="7173" max="7173" width="45.5703125" style="133" customWidth="1"/>
    <col min="7174" max="7174" width="50.42578125" style="133" bestFit="1" customWidth="1"/>
    <col min="7175" max="7175" width="45.5703125" style="133" customWidth="1"/>
    <col min="7176" max="7176" width="54.7109375" style="133" customWidth="1"/>
    <col min="7177" max="7177" width="45.5703125" style="133" customWidth="1"/>
    <col min="7178" max="7178" width="50.42578125" style="133" bestFit="1" customWidth="1"/>
    <col min="7179" max="7179" width="45.5703125" style="133" customWidth="1"/>
    <col min="7180" max="7180" width="50.42578125" style="133" bestFit="1" customWidth="1"/>
    <col min="7181" max="7181" width="45.5703125" style="133" customWidth="1"/>
    <col min="7182" max="7424" width="12.42578125" style="133"/>
    <col min="7425" max="7425" width="186.7109375" style="133" customWidth="1"/>
    <col min="7426" max="7426" width="56.42578125" style="133" customWidth="1"/>
    <col min="7427" max="7427" width="45.5703125" style="133" customWidth="1"/>
    <col min="7428" max="7428" width="50.42578125" style="133" bestFit="1" customWidth="1"/>
    <col min="7429" max="7429" width="45.5703125" style="133" customWidth="1"/>
    <col min="7430" max="7430" width="50.42578125" style="133" bestFit="1" customWidth="1"/>
    <col min="7431" max="7431" width="45.5703125" style="133" customWidth="1"/>
    <col min="7432" max="7432" width="54.7109375" style="133" customWidth="1"/>
    <col min="7433" max="7433" width="45.5703125" style="133" customWidth="1"/>
    <col min="7434" max="7434" width="50.42578125" style="133" bestFit="1" customWidth="1"/>
    <col min="7435" max="7435" width="45.5703125" style="133" customWidth="1"/>
    <col min="7436" max="7436" width="50.42578125" style="133" bestFit="1" customWidth="1"/>
    <col min="7437" max="7437" width="45.5703125" style="133" customWidth="1"/>
    <col min="7438" max="7680" width="12.42578125" style="133"/>
    <col min="7681" max="7681" width="186.7109375" style="133" customWidth="1"/>
    <col min="7682" max="7682" width="56.42578125" style="133" customWidth="1"/>
    <col min="7683" max="7683" width="45.5703125" style="133" customWidth="1"/>
    <col min="7684" max="7684" width="50.42578125" style="133" bestFit="1" customWidth="1"/>
    <col min="7685" max="7685" width="45.5703125" style="133" customWidth="1"/>
    <col min="7686" max="7686" width="50.42578125" style="133" bestFit="1" customWidth="1"/>
    <col min="7687" max="7687" width="45.5703125" style="133" customWidth="1"/>
    <col min="7688" max="7688" width="54.7109375" style="133" customWidth="1"/>
    <col min="7689" max="7689" width="45.5703125" style="133" customWidth="1"/>
    <col min="7690" max="7690" width="50.42578125" style="133" bestFit="1" customWidth="1"/>
    <col min="7691" max="7691" width="45.5703125" style="133" customWidth="1"/>
    <col min="7692" max="7692" width="50.42578125" style="133" bestFit="1" customWidth="1"/>
    <col min="7693" max="7693" width="45.5703125" style="133" customWidth="1"/>
    <col min="7694" max="7936" width="12.42578125" style="133"/>
    <col min="7937" max="7937" width="186.7109375" style="133" customWidth="1"/>
    <col min="7938" max="7938" width="56.42578125" style="133" customWidth="1"/>
    <col min="7939" max="7939" width="45.5703125" style="133" customWidth="1"/>
    <col min="7940" max="7940" width="50.42578125" style="133" bestFit="1" customWidth="1"/>
    <col min="7941" max="7941" width="45.5703125" style="133" customWidth="1"/>
    <col min="7942" max="7942" width="50.42578125" style="133" bestFit="1" customWidth="1"/>
    <col min="7943" max="7943" width="45.5703125" style="133" customWidth="1"/>
    <col min="7944" max="7944" width="54.7109375" style="133" customWidth="1"/>
    <col min="7945" max="7945" width="45.5703125" style="133" customWidth="1"/>
    <col min="7946" max="7946" width="50.42578125" style="133" bestFit="1" customWidth="1"/>
    <col min="7947" max="7947" width="45.5703125" style="133" customWidth="1"/>
    <col min="7948" max="7948" width="50.42578125" style="133" bestFit="1" customWidth="1"/>
    <col min="7949" max="7949" width="45.5703125" style="133" customWidth="1"/>
    <col min="7950" max="8192" width="12.42578125" style="133"/>
    <col min="8193" max="8193" width="186.7109375" style="133" customWidth="1"/>
    <col min="8194" max="8194" width="56.42578125" style="133" customWidth="1"/>
    <col min="8195" max="8195" width="45.5703125" style="133" customWidth="1"/>
    <col min="8196" max="8196" width="50.42578125" style="133" bestFit="1" customWidth="1"/>
    <col min="8197" max="8197" width="45.5703125" style="133" customWidth="1"/>
    <col min="8198" max="8198" width="50.42578125" style="133" bestFit="1" customWidth="1"/>
    <col min="8199" max="8199" width="45.5703125" style="133" customWidth="1"/>
    <col min="8200" max="8200" width="54.7109375" style="133" customWidth="1"/>
    <col min="8201" max="8201" width="45.5703125" style="133" customWidth="1"/>
    <col min="8202" max="8202" width="50.42578125" style="133" bestFit="1" customWidth="1"/>
    <col min="8203" max="8203" width="45.5703125" style="133" customWidth="1"/>
    <col min="8204" max="8204" width="50.42578125" style="133" bestFit="1" customWidth="1"/>
    <col min="8205" max="8205" width="45.5703125" style="133" customWidth="1"/>
    <col min="8206" max="8448" width="12.42578125" style="133"/>
    <col min="8449" max="8449" width="186.7109375" style="133" customWidth="1"/>
    <col min="8450" max="8450" width="56.42578125" style="133" customWidth="1"/>
    <col min="8451" max="8451" width="45.5703125" style="133" customWidth="1"/>
    <col min="8452" max="8452" width="50.42578125" style="133" bestFit="1" customWidth="1"/>
    <col min="8453" max="8453" width="45.5703125" style="133" customWidth="1"/>
    <col min="8454" max="8454" width="50.42578125" style="133" bestFit="1" customWidth="1"/>
    <col min="8455" max="8455" width="45.5703125" style="133" customWidth="1"/>
    <col min="8456" max="8456" width="54.7109375" style="133" customWidth="1"/>
    <col min="8457" max="8457" width="45.5703125" style="133" customWidth="1"/>
    <col min="8458" max="8458" width="50.42578125" style="133" bestFit="1" customWidth="1"/>
    <col min="8459" max="8459" width="45.5703125" style="133" customWidth="1"/>
    <col min="8460" max="8460" width="50.42578125" style="133" bestFit="1" customWidth="1"/>
    <col min="8461" max="8461" width="45.5703125" style="133" customWidth="1"/>
    <col min="8462" max="8704" width="12.42578125" style="133"/>
    <col min="8705" max="8705" width="186.7109375" style="133" customWidth="1"/>
    <col min="8706" max="8706" width="56.42578125" style="133" customWidth="1"/>
    <col min="8707" max="8707" width="45.5703125" style="133" customWidth="1"/>
    <col min="8708" max="8708" width="50.42578125" style="133" bestFit="1" customWidth="1"/>
    <col min="8709" max="8709" width="45.5703125" style="133" customWidth="1"/>
    <col min="8710" max="8710" width="50.42578125" style="133" bestFit="1" customWidth="1"/>
    <col min="8711" max="8711" width="45.5703125" style="133" customWidth="1"/>
    <col min="8712" max="8712" width="54.7109375" style="133" customWidth="1"/>
    <col min="8713" max="8713" width="45.5703125" style="133" customWidth="1"/>
    <col min="8714" max="8714" width="50.42578125" style="133" bestFit="1" customWidth="1"/>
    <col min="8715" max="8715" width="45.5703125" style="133" customWidth="1"/>
    <col min="8716" max="8716" width="50.42578125" style="133" bestFit="1" customWidth="1"/>
    <col min="8717" max="8717" width="45.5703125" style="133" customWidth="1"/>
    <col min="8718" max="8960" width="12.42578125" style="133"/>
    <col min="8961" max="8961" width="186.7109375" style="133" customWidth="1"/>
    <col min="8962" max="8962" width="56.42578125" style="133" customWidth="1"/>
    <col min="8963" max="8963" width="45.5703125" style="133" customWidth="1"/>
    <col min="8964" max="8964" width="50.42578125" style="133" bestFit="1" customWidth="1"/>
    <col min="8965" max="8965" width="45.5703125" style="133" customWidth="1"/>
    <col min="8966" max="8966" width="50.42578125" style="133" bestFit="1" customWidth="1"/>
    <col min="8967" max="8967" width="45.5703125" style="133" customWidth="1"/>
    <col min="8968" max="8968" width="54.7109375" style="133" customWidth="1"/>
    <col min="8969" max="8969" width="45.5703125" style="133" customWidth="1"/>
    <col min="8970" max="8970" width="50.42578125" style="133" bestFit="1" customWidth="1"/>
    <col min="8971" max="8971" width="45.5703125" style="133" customWidth="1"/>
    <col min="8972" max="8972" width="50.42578125" style="133" bestFit="1" customWidth="1"/>
    <col min="8973" max="8973" width="45.5703125" style="133" customWidth="1"/>
    <col min="8974" max="9216" width="12.42578125" style="133"/>
    <col min="9217" max="9217" width="186.7109375" style="133" customWidth="1"/>
    <col min="9218" max="9218" width="56.42578125" style="133" customWidth="1"/>
    <col min="9219" max="9219" width="45.5703125" style="133" customWidth="1"/>
    <col min="9220" max="9220" width="50.42578125" style="133" bestFit="1" customWidth="1"/>
    <col min="9221" max="9221" width="45.5703125" style="133" customWidth="1"/>
    <col min="9222" max="9222" width="50.42578125" style="133" bestFit="1" customWidth="1"/>
    <col min="9223" max="9223" width="45.5703125" style="133" customWidth="1"/>
    <col min="9224" max="9224" width="54.7109375" style="133" customWidth="1"/>
    <col min="9225" max="9225" width="45.5703125" style="133" customWidth="1"/>
    <col min="9226" max="9226" width="50.42578125" style="133" bestFit="1" customWidth="1"/>
    <col min="9227" max="9227" width="45.5703125" style="133" customWidth="1"/>
    <col min="9228" max="9228" width="50.42578125" style="133" bestFit="1" customWidth="1"/>
    <col min="9229" max="9229" width="45.5703125" style="133" customWidth="1"/>
    <col min="9230" max="9472" width="12.42578125" style="133"/>
    <col min="9473" max="9473" width="186.7109375" style="133" customWidth="1"/>
    <col min="9474" max="9474" width="56.42578125" style="133" customWidth="1"/>
    <col min="9475" max="9475" width="45.5703125" style="133" customWidth="1"/>
    <col min="9476" max="9476" width="50.42578125" style="133" bestFit="1" customWidth="1"/>
    <col min="9477" max="9477" width="45.5703125" style="133" customWidth="1"/>
    <col min="9478" max="9478" width="50.42578125" style="133" bestFit="1" customWidth="1"/>
    <col min="9479" max="9479" width="45.5703125" style="133" customWidth="1"/>
    <col min="9480" max="9480" width="54.7109375" style="133" customWidth="1"/>
    <col min="9481" max="9481" width="45.5703125" style="133" customWidth="1"/>
    <col min="9482" max="9482" width="50.42578125" style="133" bestFit="1" customWidth="1"/>
    <col min="9483" max="9483" width="45.5703125" style="133" customWidth="1"/>
    <col min="9484" max="9484" width="50.42578125" style="133" bestFit="1" customWidth="1"/>
    <col min="9485" max="9485" width="45.5703125" style="133" customWidth="1"/>
    <col min="9486" max="9728" width="12.42578125" style="133"/>
    <col min="9729" max="9729" width="186.7109375" style="133" customWidth="1"/>
    <col min="9730" max="9730" width="56.42578125" style="133" customWidth="1"/>
    <col min="9731" max="9731" width="45.5703125" style="133" customWidth="1"/>
    <col min="9732" max="9732" width="50.42578125" style="133" bestFit="1" customWidth="1"/>
    <col min="9733" max="9733" width="45.5703125" style="133" customWidth="1"/>
    <col min="9734" max="9734" width="50.42578125" style="133" bestFit="1" customWidth="1"/>
    <col min="9735" max="9735" width="45.5703125" style="133" customWidth="1"/>
    <col min="9736" max="9736" width="54.7109375" style="133" customWidth="1"/>
    <col min="9737" max="9737" width="45.5703125" style="133" customWidth="1"/>
    <col min="9738" max="9738" width="50.42578125" style="133" bestFit="1" customWidth="1"/>
    <col min="9739" max="9739" width="45.5703125" style="133" customWidth="1"/>
    <col min="9740" max="9740" width="50.42578125" style="133" bestFit="1" customWidth="1"/>
    <col min="9741" max="9741" width="45.5703125" style="133" customWidth="1"/>
    <col min="9742" max="9984" width="12.42578125" style="133"/>
    <col min="9985" max="9985" width="186.7109375" style="133" customWidth="1"/>
    <col min="9986" max="9986" width="56.42578125" style="133" customWidth="1"/>
    <col min="9987" max="9987" width="45.5703125" style="133" customWidth="1"/>
    <col min="9988" max="9988" width="50.42578125" style="133" bestFit="1" customWidth="1"/>
    <col min="9989" max="9989" width="45.5703125" style="133" customWidth="1"/>
    <col min="9990" max="9990" width="50.42578125" style="133" bestFit="1" customWidth="1"/>
    <col min="9991" max="9991" width="45.5703125" style="133" customWidth="1"/>
    <col min="9992" max="9992" width="54.7109375" style="133" customWidth="1"/>
    <col min="9993" max="9993" width="45.5703125" style="133" customWidth="1"/>
    <col min="9994" max="9994" width="50.42578125" style="133" bestFit="1" customWidth="1"/>
    <col min="9995" max="9995" width="45.5703125" style="133" customWidth="1"/>
    <col min="9996" max="9996" width="50.42578125" style="133" bestFit="1" customWidth="1"/>
    <col min="9997" max="9997" width="45.5703125" style="133" customWidth="1"/>
    <col min="9998" max="10240" width="12.42578125" style="133"/>
    <col min="10241" max="10241" width="186.7109375" style="133" customWidth="1"/>
    <col min="10242" max="10242" width="56.42578125" style="133" customWidth="1"/>
    <col min="10243" max="10243" width="45.5703125" style="133" customWidth="1"/>
    <col min="10244" max="10244" width="50.42578125" style="133" bestFit="1" customWidth="1"/>
    <col min="10245" max="10245" width="45.5703125" style="133" customWidth="1"/>
    <col min="10246" max="10246" width="50.42578125" style="133" bestFit="1" customWidth="1"/>
    <col min="10247" max="10247" width="45.5703125" style="133" customWidth="1"/>
    <col min="10248" max="10248" width="54.7109375" style="133" customWidth="1"/>
    <col min="10249" max="10249" width="45.5703125" style="133" customWidth="1"/>
    <col min="10250" max="10250" width="50.42578125" style="133" bestFit="1" customWidth="1"/>
    <col min="10251" max="10251" width="45.5703125" style="133" customWidth="1"/>
    <col min="10252" max="10252" width="50.42578125" style="133" bestFit="1" customWidth="1"/>
    <col min="10253" max="10253" width="45.5703125" style="133" customWidth="1"/>
    <col min="10254" max="10496" width="12.42578125" style="133"/>
    <col min="10497" max="10497" width="186.7109375" style="133" customWidth="1"/>
    <col min="10498" max="10498" width="56.42578125" style="133" customWidth="1"/>
    <col min="10499" max="10499" width="45.5703125" style="133" customWidth="1"/>
    <col min="10500" max="10500" width="50.42578125" style="133" bestFit="1" customWidth="1"/>
    <col min="10501" max="10501" width="45.5703125" style="133" customWidth="1"/>
    <col min="10502" max="10502" width="50.42578125" style="133" bestFit="1" customWidth="1"/>
    <col min="10503" max="10503" width="45.5703125" style="133" customWidth="1"/>
    <col min="10504" max="10504" width="54.7109375" style="133" customWidth="1"/>
    <col min="10505" max="10505" width="45.5703125" style="133" customWidth="1"/>
    <col min="10506" max="10506" width="50.42578125" style="133" bestFit="1" customWidth="1"/>
    <col min="10507" max="10507" width="45.5703125" style="133" customWidth="1"/>
    <col min="10508" max="10508" width="50.42578125" style="133" bestFit="1" customWidth="1"/>
    <col min="10509" max="10509" width="45.5703125" style="133" customWidth="1"/>
    <col min="10510" max="10752" width="12.42578125" style="133"/>
    <col min="10753" max="10753" width="186.7109375" style="133" customWidth="1"/>
    <col min="10754" max="10754" width="56.42578125" style="133" customWidth="1"/>
    <col min="10755" max="10755" width="45.5703125" style="133" customWidth="1"/>
    <col min="10756" max="10756" width="50.42578125" style="133" bestFit="1" customWidth="1"/>
    <col min="10757" max="10757" width="45.5703125" style="133" customWidth="1"/>
    <col min="10758" max="10758" width="50.42578125" style="133" bestFit="1" customWidth="1"/>
    <col min="10759" max="10759" width="45.5703125" style="133" customWidth="1"/>
    <col min="10760" max="10760" width="54.7109375" style="133" customWidth="1"/>
    <col min="10761" max="10761" width="45.5703125" style="133" customWidth="1"/>
    <col min="10762" max="10762" width="50.42578125" style="133" bestFit="1" customWidth="1"/>
    <col min="10763" max="10763" width="45.5703125" style="133" customWidth="1"/>
    <col min="10764" max="10764" width="50.42578125" style="133" bestFit="1" customWidth="1"/>
    <col min="10765" max="10765" width="45.5703125" style="133" customWidth="1"/>
    <col min="10766" max="11008" width="12.42578125" style="133"/>
    <col min="11009" max="11009" width="186.7109375" style="133" customWidth="1"/>
    <col min="11010" max="11010" width="56.42578125" style="133" customWidth="1"/>
    <col min="11011" max="11011" width="45.5703125" style="133" customWidth="1"/>
    <col min="11012" max="11012" width="50.42578125" style="133" bestFit="1" customWidth="1"/>
    <col min="11013" max="11013" width="45.5703125" style="133" customWidth="1"/>
    <col min="11014" max="11014" width="50.42578125" style="133" bestFit="1" customWidth="1"/>
    <col min="11015" max="11015" width="45.5703125" style="133" customWidth="1"/>
    <col min="11016" max="11016" width="54.7109375" style="133" customWidth="1"/>
    <col min="11017" max="11017" width="45.5703125" style="133" customWidth="1"/>
    <col min="11018" max="11018" width="50.42578125" style="133" bestFit="1" customWidth="1"/>
    <col min="11019" max="11019" width="45.5703125" style="133" customWidth="1"/>
    <col min="11020" max="11020" width="50.42578125" style="133" bestFit="1" customWidth="1"/>
    <col min="11021" max="11021" width="45.5703125" style="133" customWidth="1"/>
    <col min="11022" max="11264" width="12.42578125" style="133"/>
    <col min="11265" max="11265" width="186.7109375" style="133" customWidth="1"/>
    <col min="11266" max="11266" width="56.42578125" style="133" customWidth="1"/>
    <col min="11267" max="11267" width="45.5703125" style="133" customWidth="1"/>
    <col min="11268" max="11268" width="50.42578125" style="133" bestFit="1" customWidth="1"/>
    <col min="11269" max="11269" width="45.5703125" style="133" customWidth="1"/>
    <col min="11270" max="11270" width="50.42578125" style="133" bestFit="1" customWidth="1"/>
    <col min="11271" max="11271" width="45.5703125" style="133" customWidth="1"/>
    <col min="11272" max="11272" width="54.7109375" style="133" customWidth="1"/>
    <col min="11273" max="11273" width="45.5703125" style="133" customWidth="1"/>
    <col min="11274" max="11274" width="50.42578125" style="133" bestFit="1" customWidth="1"/>
    <col min="11275" max="11275" width="45.5703125" style="133" customWidth="1"/>
    <col min="11276" max="11276" width="50.42578125" style="133" bestFit="1" customWidth="1"/>
    <col min="11277" max="11277" width="45.5703125" style="133" customWidth="1"/>
    <col min="11278" max="11520" width="12.42578125" style="133"/>
    <col min="11521" max="11521" width="186.7109375" style="133" customWidth="1"/>
    <col min="11522" max="11522" width="56.42578125" style="133" customWidth="1"/>
    <col min="11523" max="11523" width="45.5703125" style="133" customWidth="1"/>
    <col min="11524" max="11524" width="50.42578125" style="133" bestFit="1" customWidth="1"/>
    <col min="11525" max="11525" width="45.5703125" style="133" customWidth="1"/>
    <col min="11526" max="11526" width="50.42578125" style="133" bestFit="1" customWidth="1"/>
    <col min="11527" max="11527" width="45.5703125" style="133" customWidth="1"/>
    <col min="11528" max="11528" width="54.7109375" style="133" customWidth="1"/>
    <col min="11529" max="11529" width="45.5703125" style="133" customWidth="1"/>
    <col min="11530" max="11530" width="50.42578125" style="133" bestFit="1" customWidth="1"/>
    <col min="11531" max="11531" width="45.5703125" style="133" customWidth="1"/>
    <col min="11532" max="11532" width="50.42578125" style="133" bestFit="1" customWidth="1"/>
    <col min="11533" max="11533" width="45.5703125" style="133" customWidth="1"/>
    <col min="11534" max="11776" width="12.42578125" style="133"/>
    <col min="11777" max="11777" width="186.7109375" style="133" customWidth="1"/>
    <col min="11778" max="11778" width="56.42578125" style="133" customWidth="1"/>
    <col min="11779" max="11779" width="45.5703125" style="133" customWidth="1"/>
    <col min="11780" max="11780" width="50.42578125" style="133" bestFit="1" customWidth="1"/>
    <col min="11781" max="11781" width="45.5703125" style="133" customWidth="1"/>
    <col min="11782" max="11782" width="50.42578125" style="133" bestFit="1" customWidth="1"/>
    <col min="11783" max="11783" width="45.5703125" style="133" customWidth="1"/>
    <col min="11784" max="11784" width="54.7109375" style="133" customWidth="1"/>
    <col min="11785" max="11785" width="45.5703125" style="133" customWidth="1"/>
    <col min="11786" max="11786" width="50.42578125" style="133" bestFit="1" customWidth="1"/>
    <col min="11787" max="11787" width="45.5703125" style="133" customWidth="1"/>
    <col min="11788" max="11788" width="50.42578125" style="133" bestFit="1" customWidth="1"/>
    <col min="11789" max="11789" width="45.5703125" style="133" customWidth="1"/>
    <col min="11790" max="12032" width="12.42578125" style="133"/>
    <col min="12033" max="12033" width="186.7109375" style="133" customWidth="1"/>
    <col min="12034" max="12034" width="56.42578125" style="133" customWidth="1"/>
    <col min="12035" max="12035" width="45.5703125" style="133" customWidth="1"/>
    <col min="12036" max="12036" width="50.42578125" style="133" bestFit="1" customWidth="1"/>
    <col min="12037" max="12037" width="45.5703125" style="133" customWidth="1"/>
    <col min="12038" max="12038" width="50.42578125" style="133" bestFit="1" customWidth="1"/>
    <col min="12039" max="12039" width="45.5703125" style="133" customWidth="1"/>
    <col min="12040" max="12040" width="54.7109375" style="133" customWidth="1"/>
    <col min="12041" max="12041" width="45.5703125" style="133" customWidth="1"/>
    <col min="12042" max="12042" width="50.42578125" style="133" bestFit="1" customWidth="1"/>
    <col min="12043" max="12043" width="45.5703125" style="133" customWidth="1"/>
    <col min="12044" max="12044" width="50.42578125" style="133" bestFit="1" customWidth="1"/>
    <col min="12045" max="12045" width="45.5703125" style="133" customWidth="1"/>
    <col min="12046" max="12288" width="12.42578125" style="133"/>
    <col min="12289" max="12289" width="186.7109375" style="133" customWidth="1"/>
    <col min="12290" max="12290" width="56.42578125" style="133" customWidth="1"/>
    <col min="12291" max="12291" width="45.5703125" style="133" customWidth="1"/>
    <col min="12292" max="12292" width="50.42578125" style="133" bestFit="1" customWidth="1"/>
    <col min="12293" max="12293" width="45.5703125" style="133" customWidth="1"/>
    <col min="12294" max="12294" width="50.42578125" style="133" bestFit="1" customWidth="1"/>
    <col min="12295" max="12295" width="45.5703125" style="133" customWidth="1"/>
    <col min="12296" max="12296" width="54.7109375" style="133" customWidth="1"/>
    <col min="12297" max="12297" width="45.5703125" style="133" customWidth="1"/>
    <col min="12298" max="12298" width="50.42578125" style="133" bestFit="1" customWidth="1"/>
    <col min="12299" max="12299" width="45.5703125" style="133" customWidth="1"/>
    <col min="12300" max="12300" width="50.42578125" style="133" bestFit="1" customWidth="1"/>
    <col min="12301" max="12301" width="45.5703125" style="133" customWidth="1"/>
    <col min="12302" max="12544" width="12.42578125" style="133"/>
    <col min="12545" max="12545" width="186.7109375" style="133" customWidth="1"/>
    <col min="12546" max="12546" width="56.42578125" style="133" customWidth="1"/>
    <col min="12547" max="12547" width="45.5703125" style="133" customWidth="1"/>
    <col min="12548" max="12548" width="50.42578125" style="133" bestFit="1" customWidth="1"/>
    <col min="12549" max="12549" width="45.5703125" style="133" customWidth="1"/>
    <col min="12550" max="12550" width="50.42578125" style="133" bestFit="1" customWidth="1"/>
    <col min="12551" max="12551" width="45.5703125" style="133" customWidth="1"/>
    <col min="12552" max="12552" width="54.7109375" style="133" customWidth="1"/>
    <col min="12553" max="12553" width="45.5703125" style="133" customWidth="1"/>
    <col min="12554" max="12554" width="50.42578125" style="133" bestFit="1" customWidth="1"/>
    <col min="12555" max="12555" width="45.5703125" style="133" customWidth="1"/>
    <col min="12556" max="12556" width="50.42578125" style="133" bestFit="1" customWidth="1"/>
    <col min="12557" max="12557" width="45.5703125" style="133" customWidth="1"/>
    <col min="12558" max="12800" width="12.42578125" style="133"/>
    <col min="12801" max="12801" width="186.7109375" style="133" customWidth="1"/>
    <col min="12802" max="12802" width="56.42578125" style="133" customWidth="1"/>
    <col min="12803" max="12803" width="45.5703125" style="133" customWidth="1"/>
    <col min="12804" max="12804" width="50.42578125" style="133" bestFit="1" customWidth="1"/>
    <col min="12805" max="12805" width="45.5703125" style="133" customWidth="1"/>
    <col min="12806" max="12806" width="50.42578125" style="133" bestFit="1" customWidth="1"/>
    <col min="12807" max="12807" width="45.5703125" style="133" customWidth="1"/>
    <col min="12808" max="12808" width="54.7109375" style="133" customWidth="1"/>
    <col min="12809" max="12809" width="45.5703125" style="133" customWidth="1"/>
    <col min="12810" max="12810" width="50.42578125" style="133" bestFit="1" customWidth="1"/>
    <col min="12811" max="12811" width="45.5703125" style="133" customWidth="1"/>
    <col min="12812" max="12812" width="50.42578125" style="133" bestFit="1" customWidth="1"/>
    <col min="12813" max="12813" width="45.5703125" style="133" customWidth="1"/>
    <col min="12814" max="13056" width="12.42578125" style="133"/>
    <col min="13057" max="13057" width="186.7109375" style="133" customWidth="1"/>
    <col min="13058" max="13058" width="56.42578125" style="133" customWidth="1"/>
    <col min="13059" max="13059" width="45.5703125" style="133" customWidth="1"/>
    <col min="13060" max="13060" width="50.42578125" style="133" bestFit="1" customWidth="1"/>
    <col min="13061" max="13061" width="45.5703125" style="133" customWidth="1"/>
    <col min="13062" max="13062" width="50.42578125" style="133" bestFit="1" customWidth="1"/>
    <col min="13063" max="13063" width="45.5703125" style="133" customWidth="1"/>
    <col min="13064" max="13064" width="54.7109375" style="133" customWidth="1"/>
    <col min="13065" max="13065" width="45.5703125" style="133" customWidth="1"/>
    <col min="13066" max="13066" width="50.42578125" style="133" bestFit="1" customWidth="1"/>
    <col min="13067" max="13067" width="45.5703125" style="133" customWidth="1"/>
    <col min="13068" max="13068" width="50.42578125" style="133" bestFit="1" customWidth="1"/>
    <col min="13069" max="13069" width="45.5703125" style="133" customWidth="1"/>
    <col min="13070" max="13312" width="12.42578125" style="133"/>
    <col min="13313" max="13313" width="186.7109375" style="133" customWidth="1"/>
    <col min="13314" max="13314" width="56.42578125" style="133" customWidth="1"/>
    <col min="13315" max="13315" width="45.5703125" style="133" customWidth="1"/>
    <col min="13316" max="13316" width="50.42578125" style="133" bestFit="1" customWidth="1"/>
    <col min="13317" max="13317" width="45.5703125" style="133" customWidth="1"/>
    <col min="13318" max="13318" width="50.42578125" style="133" bestFit="1" customWidth="1"/>
    <col min="13319" max="13319" width="45.5703125" style="133" customWidth="1"/>
    <col min="13320" max="13320" width="54.7109375" style="133" customWidth="1"/>
    <col min="13321" max="13321" width="45.5703125" style="133" customWidth="1"/>
    <col min="13322" max="13322" width="50.42578125" style="133" bestFit="1" customWidth="1"/>
    <col min="13323" max="13323" width="45.5703125" style="133" customWidth="1"/>
    <col min="13324" max="13324" width="50.42578125" style="133" bestFit="1" customWidth="1"/>
    <col min="13325" max="13325" width="45.5703125" style="133" customWidth="1"/>
    <col min="13326" max="13568" width="12.42578125" style="133"/>
    <col min="13569" max="13569" width="186.7109375" style="133" customWidth="1"/>
    <col min="13570" max="13570" width="56.42578125" style="133" customWidth="1"/>
    <col min="13571" max="13571" width="45.5703125" style="133" customWidth="1"/>
    <col min="13572" max="13572" width="50.42578125" style="133" bestFit="1" customWidth="1"/>
    <col min="13573" max="13573" width="45.5703125" style="133" customWidth="1"/>
    <col min="13574" max="13574" width="50.42578125" style="133" bestFit="1" customWidth="1"/>
    <col min="13575" max="13575" width="45.5703125" style="133" customWidth="1"/>
    <col min="13576" max="13576" width="54.7109375" style="133" customWidth="1"/>
    <col min="13577" max="13577" width="45.5703125" style="133" customWidth="1"/>
    <col min="13578" max="13578" width="50.42578125" style="133" bestFit="1" customWidth="1"/>
    <col min="13579" max="13579" width="45.5703125" style="133" customWidth="1"/>
    <col min="13580" max="13580" width="50.42578125" style="133" bestFit="1" customWidth="1"/>
    <col min="13581" max="13581" width="45.5703125" style="133" customWidth="1"/>
    <col min="13582" max="13824" width="12.42578125" style="133"/>
    <col min="13825" max="13825" width="186.7109375" style="133" customWidth="1"/>
    <col min="13826" max="13826" width="56.42578125" style="133" customWidth="1"/>
    <col min="13827" max="13827" width="45.5703125" style="133" customWidth="1"/>
    <col min="13828" max="13828" width="50.42578125" style="133" bestFit="1" customWidth="1"/>
    <col min="13829" max="13829" width="45.5703125" style="133" customWidth="1"/>
    <col min="13830" max="13830" width="50.42578125" style="133" bestFit="1" customWidth="1"/>
    <col min="13831" max="13831" width="45.5703125" style="133" customWidth="1"/>
    <col min="13832" max="13832" width="54.7109375" style="133" customWidth="1"/>
    <col min="13833" max="13833" width="45.5703125" style="133" customWidth="1"/>
    <col min="13834" max="13834" width="50.42578125" style="133" bestFit="1" customWidth="1"/>
    <col min="13835" max="13835" width="45.5703125" style="133" customWidth="1"/>
    <col min="13836" max="13836" width="50.42578125" style="133" bestFit="1" customWidth="1"/>
    <col min="13837" max="13837" width="45.5703125" style="133" customWidth="1"/>
    <col min="13838" max="14080" width="12.42578125" style="133"/>
    <col min="14081" max="14081" width="186.7109375" style="133" customWidth="1"/>
    <col min="14082" max="14082" width="56.42578125" style="133" customWidth="1"/>
    <col min="14083" max="14083" width="45.5703125" style="133" customWidth="1"/>
    <col min="14084" max="14084" width="50.42578125" style="133" bestFit="1" customWidth="1"/>
    <col min="14085" max="14085" width="45.5703125" style="133" customWidth="1"/>
    <col min="14086" max="14086" width="50.42578125" style="133" bestFit="1" customWidth="1"/>
    <col min="14087" max="14087" width="45.5703125" style="133" customWidth="1"/>
    <col min="14088" max="14088" width="54.7109375" style="133" customWidth="1"/>
    <col min="14089" max="14089" width="45.5703125" style="133" customWidth="1"/>
    <col min="14090" max="14090" width="50.42578125" style="133" bestFit="1" customWidth="1"/>
    <col min="14091" max="14091" width="45.5703125" style="133" customWidth="1"/>
    <col min="14092" max="14092" width="50.42578125" style="133" bestFit="1" customWidth="1"/>
    <col min="14093" max="14093" width="45.5703125" style="133" customWidth="1"/>
    <col min="14094" max="14336" width="12.42578125" style="133"/>
    <col min="14337" max="14337" width="186.7109375" style="133" customWidth="1"/>
    <col min="14338" max="14338" width="56.42578125" style="133" customWidth="1"/>
    <col min="14339" max="14339" width="45.5703125" style="133" customWidth="1"/>
    <col min="14340" max="14340" width="50.42578125" style="133" bestFit="1" customWidth="1"/>
    <col min="14341" max="14341" width="45.5703125" style="133" customWidth="1"/>
    <col min="14342" max="14342" width="50.42578125" style="133" bestFit="1" customWidth="1"/>
    <col min="14343" max="14343" width="45.5703125" style="133" customWidth="1"/>
    <col min="14344" max="14344" width="54.7109375" style="133" customWidth="1"/>
    <col min="14345" max="14345" width="45.5703125" style="133" customWidth="1"/>
    <col min="14346" max="14346" width="50.42578125" style="133" bestFit="1" customWidth="1"/>
    <col min="14347" max="14347" width="45.5703125" style="133" customWidth="1"/>
    <col min="14348" max="14348" width="50.42578125" style="133" bestFit="1" customWidth="1"/>
    <col min="14349" max="14349" width="45.5703125" style="133" customWidth="1"/>
    <col min="14350" max="14592" width="12.42578125" style="133"/>
    <col min="14593" max="14593" width="186.7109375" style="133" customWidth="1"/>
    <col min="14594" max="14594" width="56.42578125" style="133" customWidth="1"/>
    <col min="14595" max="14595" width="45.5703125" style="133" customWidth="1"/>
    <col min="14596" max="14596" width="50.42578125" style="133" bestFit="1" customWidth="1"/>
    <col min="14597" max="14597" width="45.5703125" style="133" customWidth="1"/>
    <col min="14598" max="14598" width="50.42578125" style="133" bestFit="1" customWidth="1"/>
    <col min="14599" max="14599" width="45.5703125" style="133" customWidth="1"/>
    <col min="14600" max="14600" width="54.7109375" style="133" customWidth="1"/>
    <col min="14601" max="14601" width="45.5703125" style="133" customWidth="1"/>
    <col min="14602" max="14602" width="50.42578125" style="133" bestFit="1" customWidth="1"/>
    <col min="14603" max="14603" width="45.5703125" style="133" customWidth="1"/>
    <col min="14604" max="14604" width="50.42578125" style="133" bestFit="1" customWidth="1"/>
    <col min="14605" max="14605" width="45.5703125" style="133" customWidth="1"/>
    <col min="14606" max="14848" width="12.42578125" style="133"/>
    <col min="14849" max="14849" width="186.7109375" style="133" customWidth="1"/>
    <col min="14850" max="14850" width="56.42578125" style="133" customWidth="1"/>
    <col min="14851" max="14851" width="45.5703125" style="133" customWidth="1"/>
    <col min="14852" max="14852" width="50.42578125" style="133" bestFit="1" customWidth="1"/>
    <col min="14853" max="14853" width="45.5703125" style="133" customWidth="1"/>
    <col min="14854" max="14854" width="50.42578125" style="133" bestFit="1" customWidth="1"/>
    <col min="14855" max="14855" width="45.5703125" style="133" customWidth="1"/>
    <col min="14856" max="14856" width="54.7109375" style="133" customWidth="1"/>
    <col min="14857" max="14857" width="45.5703125" style="133" customWidth="1"/>
    <col min="14858" max="14858" width="50.42578125" style="133" bestFit="1" customWidth="1"/>
    <col min="14859" max="14859" width="45.5703125" style="133" customWidth="1"/>
    <col min="14860" max="14860" width="50.42578125" style="133" bestFit="1" customWidth="1"/>
    <col min="14861" max="14861" width="45.5703125" style="133" customWidth="1"/>
    <col min="14862" max="15104" width="12.42578125" style="133"/>
    <col min="15105" max="15105" width="186.7109375" style="133" customWidth="1"/>
    <col min="15106" max="15106" width="56.42578125" style="133" customWidth="1"/>
    <col min="15107" max="15107" width="45.5703125" style="133" customWidth="1"/>
    <col min="15108" max="15108" width="50.42578125" style="133" bestFit="1" customWidth="1"/>
    <col min="15109" max="15109" width="45.5703125" style="133" customWidth="1"/>
    <col min="15110" max="15110" width="50.42578125" style="133" bestFit="1" customWidth="1"/>
    <col min="15111" max="15111" width="45.5703125" style="133" customWidth="1"/>
    <col min="15112" max="15112" width="54.7109375" style="133" customWidth="1"/>
    <col min="15113" max="15113" width="45.5703125" style="133" customWidth="1"/>
    <col min="15114" max="15114" width="50.42578125" style="133" bestFit="1" customWidth="1"/>
    <col min="15115" max="15115" width="45.5703125" style="133" customWidth="1"/>
    <col min="15116" max="15116" width="50.42578125" style="133" bestFit="1" customWidth="1"/>
    <col min="15117" max="15117" width="45.5703125" style="133" customWidth="1"/>
    <col min="15118" max="15360" width="12.42578125" style="133"/>
    <col min="15361" max="15361" width="186.7109375" style="133" customWidth="1"/>
    <col min="15362" max="15362" width="56.42578125" style="133" customWidth="1"/>
    <col min="15363" max="15363" width="45.5703125" style="133" customWidth="1"/>
    <col min="15364" max="15364" width="50.42578125" style="133" bestFit="1" customWidth="1"/>
    <col min="15365" max="15365" width="45.5703125" style="133" customWidth="1"/>
    <col min="15366" max="15366" width="50.42578125" style="133" bestFit="1" customWidth="1"/>
    <col min="15367" max="15367" width="45.5703125" style="133" customWidth="1"/>
    <col min="15368" max="15368" width="54.7109375" style="133" customWidth="1"/>
    <col min="15369" max="15369" width="45.5703125" style="133" customWidth="1"/>
    <col min="15370" max="15370" width="50.42578125" style="133" bestFit="1" customWidth="1"/>
    <col min="15371" max="15371" width="45.5703125" style="133" customWidth="1"/>
    <col min="15372" max="15372" width="50.42578125" style="133" bestFit="1" customWidth="1"/>
    <col min="15373" max="15373" width="45.5703125" style="133" customWidth="1"/>
    <col min="15374" max="15616" width="12.42578125" style="133"/>
    <col min="15617" max="15617" width="186.7109375" style="133" customWidth="1"/>
    <col min="15618" max="15618" width="56.42578125" style="133" customWidth="1"/>
    <col min="15619" max="15619" width="45.5703125" style="133" customWidth="1"/>
    <col min="15620" max="15620" width="50.42578125" style="133" bestFit="1" customWidth="1"/>
    <col min="15621" max="15621" width="45.5703125" style="133" customWidth="1"/>
    <col min="15622" max="15622" width="50.42578125" style="133" bestFit="1" customWidth="1"/>
    <col min="15623" max="15623" width="45.5703125" style="133" customWidth="1"/>
    <col min="15624" max="15624" width="54.7109375" style="133" customWidth="1"/>
    <col min="15625" max="15625" width="45.5703125" style="133" customWidth="1"/>
    <col min="15626" max="15626" width="50.42578125" style="133" bestFit="1" customWidth="1"/>
    <col min="15627" max="15627" width="45.5703125" style="133" customWidth="1"/>
    <col min="15628" max="15628" width="50.42578125" style="133" bestFit="1" customWidth="1"/>
    <col min="15629" max="15629" width="45.5703125" style="133" customWidth="1"/>
    <col min="15630" max="15872" width="12.42578125" style="133"/>
    <col min="15873" max="15873" width="186.7109375" style="133" customWidth="1"/>
    <col min="15874" max="15874" width="56.42578125" style="133" customWidth="1"/>
    <col min="15875" max="15875" width="45.5703125" style="133" customWidth="1"/>
    <col min="15876" max="15876" width="50.42578125" style="133" bestFit="1" customWidth="1"/>
    <col min="15877" max="15877" width="45.5703125" style="133" customWidth="1"/>
    <col min="15878" max="15878" width="50.42578125" style="133" bestFit="1" customWidth="1"/>
    <col min="15879" max="15879" width="45.5703125" style="133" customWidth="1"/>
    <col min="15880" max="15880" width="54.7109375" style="133" customWidth="1"/>
    <col min="15881" max="15881" width="45.5703125" style="133" customWidth="1"/>
    <col min="15882" max="15882" width="50.42578125" style="133" bestFit="1" customWidth="1"/>
    <col min="15883" max="15883" width="45.5703125" style="133" customWidth="1"/>
    <col min="15884" max="15884" width="50.42578125" style="133" bestFit="1" customWidth="1"/>
    <col min="15885" max="15885" width="45.5703125" style="133" customWidth="1"/>
    <col min="15886" max="16128" width="12.42578125" style="133"/>
    <col min="16129" max="16129" width="186.7109375" style="133" customWidth="1"/>
    <col min="16130" max="16130" width="56.42578125" style="133" customWidth="1"/>
    <col min="16131" max="16131" width="45.5703125" style="133" customWidth="1"/>
    <col min="16132" max="16132" width="50.42578125" style="133" bestFit="1" customWidth="1"/>
    <col min="16133" max="16133" width="45.5703125" style="133" customWidth="1"/>
    <col min="16134" max="16134" width="50.42578125" style="133" bestFit="1" customWidth="1"/>
    <col min="16135" max="16135" width="45.5703125" style="133" customWidth="1"/>
    <col min="16136" max="16136" width="54.7109375" style="133" customWidth="1"/>
    <col min="16137" max="16137" width="45.5703125" style="133" customWidth="1"/>
    <col min="16138" max="16138" width="50.42578125" style="133" bestFit="1" customWidth="1"/>
    <col min="16139" max="16139" width="45.5703125" style="133" customWidth="1"/>
    <col min="16140" max="16140" width="50.42578125" style="133" bestFit="1" customWidth="1"/>
    <col min="16141" max="16141" width="45.5703125" style="133" customWidth="1"/>
    <col min="16142" max="16384" width="12.42578125" style="133"/>
  </cols>
  <sheetData>
    <row r="1" spans="1:17" s="11" customFormat="1" ht="45">
      <c r="A1" s="1" t="s">
        <v>0</v>
      </c>
      <c r="B1" s="460"/>
      <c r="C1" s="3"/>
      <c r="D1" s="460"/>
      <c r="E1" s="4"/>
      <c r="F1" s="461"/>
      <c r="G1" s="4"/>
      <c r="H1" s="461"/>
      <c r="I1" s="6"/>
      <c r="J1" s="462" t="s">
        <v>1</v>
      </c>
      <c r="K1" s="8" t="s">
        <v>127</v>
      </c>
      <c r="L1" s="463"/>
      <c r="M1" s="8"/>
      <c r="N1" s="10"/>
      <c r="O1" s="10"/>
      <c r="P1" s="10"/>
      <c r="Q1" s="10"/>
    </row>
    <row r="2" spans="1:17" s="11" customFormat="1" ht="45">
      <c r="A2" s="1" t="s">
        <v>2</v>
      </c>
      <c r="B2" s="460"/>
      <c r="C2" s="3"/>
      <c r="D2" s="460"/>
      <c r="E2" s="3"/>
      <c r="F2" s="460"/>
      <c r="G2" s="3"/>
      <c r="H2" s="460"/>
      <c r="I2" s="3"/>
      <c r="J2" s="460"/>
      <c r="K2" s="3"/>
      <c r="L2" s="460"/>
      <c r="M2" s="4"/>
    </row>
    <row r="3" spans="1:17" s="11" customFormat="1" ht="45.75" thickBot="1">
      <c r="A3" s="12" t="s">
        <v>3</v>
      </c>
      <c r="B3" s="542"/>
      <c r="C3" s="14"/>
      <c r="D3" s="542"/>
      <c r="E3" s="14"/>
      <c r="F3" s="542"/>
      <c r="G3" s="14"/>
      <c r="H3" s="542"/>
      <c r="I3" s="14"/>
      <c r="J3" s="542"/>
      <c r="K3" s="14"/>
      <c r="L3" s="542"/>
      <c r="M3" s="15"/>
      <c r="N3" s="16"/>
      <c r="O3" s="16"/>
      <c r="P3" s="16"/>
      <c r="Q3" s="16"/>
    </row>
    <row r="4" spans="1:17" s="11" customFormat="1" ht="19.5" customHeight="1" thickTop="1">
      <c r="A4" s="17"/>
      <c r="B4" s="18"/>
      <c r="C4" s="19"/>
      <c r="D4" s="18"/>
      <c r="E4" s="19"/>
      <c r="F4" s="18"/>
      <c r="G4" s="20"/>
      <c r="H4" s="543" t="s">
        <v>4</v>
      </c>
      <c r="I4" s="19"/>
      <c r="J4" s="543"/>
      <c r="K4" s="19"/>
      <c r="L4" s="543"/>
      <c r="M4" s="20"/>
    </row>
    <row r="5" spans="1:17" s="11" customFormat="1" ht="19.5" customHeight="1">
      <c r="A5" s="21"/>
      <c r="B5" s="5"/>
      <c r="C5" s="22"/>
      <c r="D5" s="5"/>
      <c r="E5" s="22"/>
      <c r="F5" s="5"/>
      <c r="G5" s="23"/>
      <c r="H5" s="461"/>
      <c r="I5" s="22"/>
      <c r="J5" s="461"/>
      <c r="K5" s="22"/>
      <c r="L5" s="461"/>
      <c r="M5" s="23"/>
    </row>
    <row r="6" spans="1:17" s="11" customFormat="1" ht="45">
      <c r="A6" s="24"/>
      <c r="B6" s="25" t="s">
        <v>148</v>
      </c>
      <c r="C6" s="26"/>
      <c r="D6" s="27"/>
      <c r="E6" s="26"/>
      <c r="F6" s="27"/>
      <c r="G6" s="28"/>
      <c r="H6" s="465" t="s">
        <v>5</v>
      </c>
      <c r="I6" s="26"/>
      <c r="J6" s="466"/>
      <c r="K6" s="26"/>
      <c r="L6" s="466"/>
      <c r="M6" s="29" t="s">
        <v>4</v>
      </c>
    </row>
    <row r="7" spans="1:17" s="11" customFormat="1" ht="18.75" customHeight="1">
      <c r="A7" s="21" t="s">
        <v>4</v>
      </c>
      <c r="B7" s="5" t="s">
        <v>4</v>
      </c>
      <c r="C7" s="22"/>
      <c r="D7" s="5" t="s">
        <v>4</v>
      </c>
      <c r="E7" s="22"/>
      <c r="F7" s="5" t="s">
        <v>4</v>
      </c>
      <c r="G7" s="23"/>
      <c r="H7" s="461" t="s">
        <v>4</v>
      </c>
      <c r="I7" s="22"/>
      <c r="J7" s="461" t="s">
        <v>4</v>
      </c>
      <c r="K7" s="22"/>
      <c r="L7" s="461" t="s">
        <v>4</v>
      </c>
      <c r="M7" s="23"/>
    </row>
    <row r="8" spans="1:17" s="11" customFormat="1" ht="18.75" customHeight="1">
      <c r="A8" s="21" t="s">
        <v>4</v>
      </c>
      <c r="B8" s="5" t="s">
        <v>4</v>
      </c>
      <c r="C8" s="22"/>
      <c r="D8" s="5" t="s">
        <v>4</v>
      </c>
      <c r="E8" s="22"/>
      <c r="F8" s="5" t="s">
        <v>4</v>
      </c>
      <c r="G8" s="23"/>
      <c r="H8" s="461" t="s">
        <v>4</v>
      </c>
      <c r="I8" s="22"/>
      <c r="J8" s="461" t="s">
        <v>4</v>
      </c>
      <c r="K8" s="22"/>
      <c r="L8" s="461" t="s">
        <v>4</v>
      </c>
      <c r="M8" s="23"/>
    </row>
    <row r="9" spans="1:17" s="11" customFormat="1" ht="45">
      <c r="A9" s="30" t="s">
        <v>4</v>
      </c>
      <c r="B9" s="570" t="s">
        <v>4</v>
      </c>
      <c r="C9" s="571" t="s">
        <v>6</v>
      </c>
      <c r="D9" s="572" t="s">
        <v>4</v>
      </c>
      <c r="E9" s="571" t="s">
        <v>6</v>
      </c>
      <c r="F9" s="572" t="s">
        <v>4</v>
      </c>
      <c r="G9" s="573" t="s">
        <v>6</v>
      </c>
      <c r="H9" s="467" t="s">
        <v>4</v>
      </c>
      <c r="I9" s="387" t="s">
        <v>6</v>
      </c>
      <c r="J9" s="468" t="s">
        <v>4</v>
      </c>
      <c r="K9" s="387" t="s">
        <v>6</v>
      </c>
      <c r="L9" s="468" t="s">
        <v>4</v>
      </c>
      <c r="M9" s="389" t="s">
        <v>6</v>
      </c>
      <c r="N9" s="35"/>
    </row>
    <row r="10" spans="1:17" s="11" customFormat="1" ht="45">
      <c r="A10" s="36" t="s">
        <v>7</v>
      </c>
      <c r="B10" s="37" t="s">
        <v>8</v>
      </c>
      <c r="C10" s="38" t="s">
        <v>9</v>
      </c>
      <c r="D10" s="39" t="s">
        <v>10</v>
      </c>
      <c r="E10" s="38" t="s">
        <v>9</v>
      </c>
      <c r="F10" s="39" t="s">
        <v>9</v>
      </c>
      <c r="G10" s="40" t="s">
        <v>9</v>
      </c>
      <c r="H10" s="469" t="s">
        <v>8</v>
      </c>
      <c r="I10" s="38" t="s">
        <v>9</v>
      </c>
      <c r="J10" s="470" t="s">
        <v>10</v>
      </c>
      <c r="K10" s="38" t="s">
        <v>9</v>
      </c>
      <c r="L10" s="470" t="s">
        <v>9</v>
      </c>
      <c r="M10" s="40" t="s">
        <v>9</v>
      </c>
      <c r="N10" s="35"/>
    </row>
    <row r="11" spans="1:17" s="11" customFormat="1" ht="44.25">
      <c r="A11" s="528" t="s">
        <v>11</v>
      </c>
      <c r="B11" s="575" t="s">
        <v>4</v>
      </c>
      <c r="C11" s="576"/>
      <c r="D11" s="577" t="s">
        <v>4</v>
      </c>
      <c r="E11" s="576"/>
      <c r="F11" s="577" t="s">
        <v>4</v>
      </c>
      <c r="G11" s="578"/>
      <c r="H11" s="471" t="s">
        <v>4</v>
      </c>
      <c r="I11" s="395"/>
      <c r="J11" s="472" t="s">
        <v>4</v>
      </c>
      <c r="K11" s="395"/>
      <c r="L11" s="472" t="s">
        <v>4</v>
      </c>
      <c r="M11" s="397" t="s">
        <v>11</v>
      </c>
      <c r="N11" s="35"/>
    </row>
    <row r="12" spans="1:17" s="11" customFormat="1" ht="45">
      <c r="A12" s="24" t="s">
        <v>12</v>
      </c>
      <c r="B12" s="46" t="s">
        <v>4</v>
      </c>
      <c r="C12" s="47" t="s">
        <v>4</v>
      </c>
      <c r="D12" s="48"/>
      <c r="E12" s="49"/>
      <c r="F12" s="48"/>
      <c r="G12" s="50"/>
      <c r="H12" s="473"/>
      <c r="I12" s="49"/>
      <c r="J12" s="474"/>
      <c r="K12" s="49"/>
      <c r="L12" s="474"/>
      <c r="M12" s="50"/>
      <c r="N12" s="35"/>
    </row>
    <row r="13" spans="1:17" s="10" customFormat="1" ht="44.25">
      <c r="A13" s="51" t="s">
        <v>13</v>
      </c>
      <c r="B13" s="9">
        <f>[2]Revenue!F31</f>
        <v>50006223</v>
      </c>
      <c r="C13" s="52">
        <f t="shared" ref="C13:E74" si="0">IF(ISBLANK(B13),"  ",IF(F13&gt;0,B13/F13,IF(B13&gt;0,1,0)))</f>
        <v>1</v>
      </c>
      <c r="D13" s="53">
        <f>[2]Revenue!G31</f>
        <v>0</v>
      </c>
      <c r="E13" s="54">
        <f>IF(ISBLANK(D13),"  ",IF(F13&gt;0,D13/F13,IF(D13&gt;0,1,0)))</f>
        <v>0</v>
      </c>
      <c r="F13" s="55">
        <f t="shared" ref="F13:F33" si="1">D13+B13</f>
        <v>50006223</v>
      </c>
      <c r="G13" s="56">
        <f>IF(ISBLANK(F13),"  ",IF(F74&gt;0,F13/F74,IF(F13&gt;0,1,0)))</f>
        <v>8.3741543793097742E-2</v>
      </c>
      <c r="H13" s="463">
        <v>48984128</v>
      </c>
      <c r="I13" s="52">
        <v>1</v>
      </c>
      <c r="J13" s="475">
        <v>0</v>
      </c>
      <c r="K13" s="54">
        <v>0</v>
      </c>
      <c r="L13" s="476">
        <v>48984128</v>
      </c>
      <c r="M13" s="56">
        <v>8.6935822765751514E-2</v>
      </c>
      <c r="N13" s="57"/>
    </row>
    <row r="14" spans="1:17" s="11" customFormat="1" ht="44.25">
      <c r="A14" s="21" t="s">
        <v>14</v>
      </c>
      <c r="B14" s="5">
        <f>[2]Revenue!F33</f>
        <v>0</v>
      </c>
      <c r="C14" s="563">
        <f t="shared" si="0"/>
        <v>0</v>
      </c>
      <c r="D14" s="59">
        <f>[2]Revenue!G33</f>
        <v>0</v>
      </c>
      <c r="E14" s="579">
        <f t="shared" si="0"/>
        <v>0</v>
      </c>
      <c r="F14" s="61">
        <f t="shared" si="1"/>
        <v>0</v>
      </c>
      <c r="G14" s="581">
        <f>IF(ISBLANK(F14),"  ",IF(F74&gt;0,F14/F74,IF(F14&gt;0,1,0)))</f>
        <v>0</v>
      </c>
      <c r="H14" s="461">
        <v>0</v>
      </c>
      <c r="I14" s="369">
        <v>0</v>
      </c>
      <c r="J14" s="477">
        <v>0</v>
      </c>
      <c r="K14" s="401">
        <v>0</v>
      </c>
      <c r="L14" s="478">
        <v>0</v>
      </c>
      <c r="M14" s="403">
        <v>0</v>
      </c>
      <c r="N14" s="35"/>
    </row>
    <row r="15" spans="1:17" s="11" customFormat="1" ht="44.25">
      <c r="A15" s="528" t="s">
        <v>15</v>
      </c>
      <c r="B15" s="582">
        <f>SUM(B16:B33)</f>
        <v>9337320.6099999994</v>
      </c>
      <c r="C15" s="632">
        <f t="shared" si="0"/>
        <v>1</v>
      </c>
      <c r="D15" s="587">
        <f>SUM(D16:D33)</f>
        <v>0</v>
      </c>
      <c r="E15" s="584">
        <f>IF(ISBLANK(D15),"  ",IF(H15&gt;0,D15/H15,IF(D15&gt;0,1,0)))</f>
        <v>0</v>
      </c>
      <c r="F15" s="48">
        <f t="shared" si="1"/>
        <v>9337320.6099999994</v>
      </c>
      <c r="G15" s="585">
        <f>IF(ISBLANK(F15),"  ",IF(F75&gt;0,F15/F75,IF(F15&gt;0,1,0)))</f>
        <v>1</v>
      </c>
      <c r="H15" s="479">
        <v>9253721</v>
      </c>
      <c r="I15" s="406">
        <v>1</v>
      </c>
      <c r="J15" s="471">
        <v>0</v>
      </c>
      <c r="K15" s="407">
        <v>0</v>
      </c>
      <c r="L15" s="474">
        <v>9253721</v>
      </c>
      <c r="M15" s="408">
        <v>1.6423275898260613E-2</v>
      </c>
      <c r="N15" s="35"/>
    </row>
    <row r="16" spans="1:17" s="11" customFormat="1" ht="44.25">
      <c r="A16" s="68" t="s">
        <v>16</v>
      </c>
      <c r="B16" s="5">
        <f>[2]Revenue!F36</f>
        <v>39826</v>
      </c>
      <c r="C16" s="52">
        <f t="shared" si="0"/>
        <v>1</v>
      </c>
      <c r="D16" s="59">
        <f>[2]Revenue!G36</f>
        <v>0</v>
      </c>
      <c r="E16" s="54">
        <f t="shared" si="0"/>
        <v>0</v>
      </c>
      <c r="F16" s="69">
        <f t="shared" si="1"/>
        <v>39826</v>
      </c>
      <c r="G16" s="56">
        <f>IF(ISBLANK(F16),"  ",IF(F74&gt;0,F16/F74,IF(F16&gt;0,1,0)))</f>
        <v>6.6693513787352242E-5</v>
      </c>
      <c r="H16" s="461">
        <v>0</v>
      </c>
      <c r="I16" s="52">
        <v>0</v>
      </c>
      <c r="J16" s="477">
        <v>0</v>
      </c>
      <c r="K16" s="54">
        <v>0</v>
      </c>
      <c r="L16" s="480">
        <v>0</v>
      </c>
      <c r="M16" s="56">
        <v>0</v>
      </c>
      <c r="N16" s="35"/>
    </row>
    <row r="17" spans="1:14" s="11" customFormat="1" ht="44.25">
      <c r="A17" s="529" t="s">
        <v>17</v>
      </c>
      <c r="B17" s="575">
        <f>[2]Revenue!F37</f>
        <v>2674799.61</v>
      </c>
      <c r="C17" s="563">
        <f t="shared" si="0"/>
        <v>1</v>
      </c>
      <c r="D17" s="587">
        <f>[2]Revenue!G37</f>
        <v>0</v>
      </c>
      <c r="E17" s="579">
        <f t="shared" si="0"/>
        <v>0</v>
      </c>
      <c r="F17" s="577">
        <f t="shared" si="1"/>
        <v>2674799.61</v>
      </c>
      <c r="G17" s="581">
        <f>IF(ISBLANK(F17),"  ",IF(F74&gt;0,F17/F74,IF(F17&gt;0,1,0)))</f>
        <v>4.4792794824471301E-3</v>
      </c>
      <c r="H17" s="471">
        <v>2705749</v>
      </c>
      <c r="I17" s="369">
        <v>1</v>
      </c>
      <c r="J17" s="481">
        <v>0</v>
      </c>
      <c r="K17" s="401">
        <v>0</v>
      </c>
      <c r="L17" s="472">
        <v>2705749</v>
      </c>
      <c r="M17" s="403">
        <v>4.8020966202074553E-3</v>
      </c>
      <c r="N17" s="35"/>
    </row>
    <row r="18" spans="1:14" s="11" customFormat="1" ht="44.25">
      <c r="A18" s="529" t="s">
        <v>18</v>
      </c>
      <c r="B18" s="575">
        <f>[2]Revenue!F38</f>
        <v>6322695</v>
      </c>
      <c r="C18" s="563">
        <f t="shared" si="0"/>
        <v>1</v>
      </c>
      <c r="D18" s="587">
        <f>[2]Revenue!G38</f>
        <v>0</v>
      </c>
      <c r="E18" s="579">
        <f t="shared" si="0"/>
        <v>0</v>
      </c>
      <c r="F18" s="577">
        <f t="shared" si="1"/>
        <v>6322695</v>
      </c>
      <c r="G18" s="581">
        <f>IF(ISBLANK(F18),"  ",IF(F74&gt;0,F18/F74,IF(F18&gt;0,1,0)))</f>
        <v>1.058812700637079E-2</v>
      </c>
      <c r="H18" s="471">
        <v>6547972</v>
      </c>
      <c r="I18" s="369">
        <v>1</v>
      </c>
      <c r="J18" s="481">
        <v>0</v>
      </c>
      <c r="K18" s="401">
        <v>0</v>
      </c>
      <c r="L18" s="472">
        <v>6547972</v>
      </c>
      <c r="M18" s="403">
        <v>1.1621179278053157E-2</v>
      </c>
      <c r="N18" s="35"/>
    </row>
    <row r="19" spans="1:14" s="11" customFormat="1" ht="44.25">
      <c r="A19" s="529" t="s">
        <v>19</v>
      </c>
      <c r="B19" s="575">
        <f>[2]Revenue!F39</f>
        <v>0</v>
      </c>
      <c r="C19" s="563">
        <f t="shared" si="0"/>
        <v>0</v>
      </c>
      <c r="D19" s="587">
        <f>[2]Revenue!G39</f>
        <v>0</v>
      </c>
      <c r="E19" s="579">
        <f t="shared" si="0"/>
        <v>0</v>
      </c>
      <c r="F19" s="577">
        <f t="shared" si="1"/>
        <v>0</v>
      </c>
      <c r="G19" s="581">
        <f>IF(ISBLANK(F19),"  ",IF(F74&gt;0,F19/F74,IF(F19&gt;0,1,0)))</f>
        <v>0</v>
      </c>
      <c r="H19" s="471">
        <v>0</v>
      </c>
      <c r="I19" s="369">
        <v>0</v>
      </c>
      <c r="J19" s="481">
        <v>0</v>
      </c>
      <c r="K19" s="401">
        <v>0</v>
      </c>
      <c r="L19" s="472">
        <v>0</v>
      </c>
      <c r="M19" s="403">
        <v>0</v>
      </c>
      <c r="N19" s="35"/>
    </row>
    <row r="20" spans="1:14" s="11" customFormat="1" ht="44.25">
      <c r="A20" s="529" t="s">
        <v>20</v>
      </c>
      <c r="B20" s="575">
        <f>[2]Revenue!F40</f>
        <v>0</v>
      </c>
      <c r="C20" s="563">
        <f t="shared" si="0"/>
        <v>0</v>
      </c>
      <c r="D20" s="587">
        <f>[2]Revenue!G40</f>
        <v>0</v>
      </c>
      <c r="E20" s="579">
        <f t="shared" si="0"/>
        <v>0</v>
      </c>
      <c r="F20" s="577">
        <f t="shared" si="1"/>
        <v>0</v>
      </c>
      <c r="G20" s="581">
        <f>IF(ISBLANK(F20),"  ",IF(F75&gt;0,F20/F75,IF(F20&gt;0,1,0)))</f>
        <v>0</v>
      </c>
      <c r="H20" s="471">
        <v>0</v>
      </c>
      <c r="I20" s="369">
        <v>0</v>
      </c>
      <c r="J20" s="481">
        <v>0</v>
      </c>
      <c r="K20" s="401">
        <v>0</v>
      </c>
      <c r="L20" s="472">
        <v>0</v>
      </c>
      <c r="M20" s="403">
        <v>0</v>
      </c>
      <c r="N20" s="35"/>
    </row>
    <row r="21" spans="1:14" s="11" customFormat="1" ht="44.25">
      <c r="A21" s="529" t="s">
        <v>21</v>
      </c>
      <c r="B21" s="575">
        <f>[2]Revenue!F41</f>
        <v>0</v>
      </c>
      <c r="C21" s="563">
        <f t="shared" si="0"/>
        <v>0</v>
      </c>
      <c r="D21" s="587">
        <f>[2]Revenue!G41</f>
        <v>0</v>
      </c>
      <c r="E21" s="579">
        <f t="shared" si="0"/>
        <v>0</v>
      </c>
      <c r="F21" s="577">
        <f t="shared" si="1"/>
        <v>0</v>
      </c>
      <c r="G21" s="581">
        <f>IF(ISBLANK(F21),"  ",IF(F74&gt;0,F21/F74,IF(F21&gt;0,1,0)))</f>
        <v>0</v>
      </c>
      <c r="H21" s="471">
        <v>0</v>
      </c>
      <c r="I21" s="369">
        <v>0</v>
      </c>
      <c r="J21" s="481">
        <v>0</v>
      </c>
      <c r="K21" s="401">
        <v>0</v>
      </c>
      <c r="L21" s="472">
        <v>0</v>
      </c>
      <c r="M21" s="403">
        <v>0</v>
      </c>
      <c r="N21" s="35"/>
    </row>
    <row r="22" spans="1:14" s="11" customFormat="1" ht="44.25">
      <c r="A22" s="529" t="s">
        <v>22</v>
      </c>
      <c r="B22" s="575">
        <f>[2]Revenue!F50</f>
        <v>0</v>
      </c>
      <c r="C22" s="563">
        <f t="shared" si="0"/>
        <v>0</v>
      </c>
      <c r="D22" s="587">
        <f>[2]Revenue!G5133</f>
        <v>0</v>
      </c>
      <c r="E22" s="579">
        <f t="shared" si="0"/>
        <v>0</v>
      </c>
      <c r="F22" s="577">
        <f t="shared" si="1"/>
        <v>0</v>
      </c>
      <c r="G22" s="581">
        <f>IF(ISBLANK(F22),"  ",IF(F74&gt;0,F22/F74,IF(F22&gt;0,1,0)))</f>
        <v>0</v>
      </c>
      <c r="H22" s="471">
        <v>0</v>
      </c>
      <c r="I22" s="369">
        <v>0</v>
      </c>
      <c r="J22" s="481">
        <v>0</v>
      </c>
      <c r="K22" s="401">
        <v>0</v>
      </c>
      <c r="L22" s="472">
        <v>0</v>
      </c>
      <c r="M22" s="403">
        <v>0</v>
      </c>
      <c r="N22" s="35"/>
    </row>
    <row r="23" spans="1:14" s="11" customFormat="1" ht="44.25">
      <c r="A23" s="529" t="s">
        <v>23</v>
      </c>
      <c r="B23" s="575">
        <f>[2]Revenue!F42</f>
        <v>0</v>
      </c>
      <c r="C23" s="563">
        <f t="shared" si="0"/>
        <v>0</v>
      </c>
      <c r="D23" s="587">
        <f>[2]Revenue!G42</f>
        <v>0</v>
      </c>
      <c r="E23" s="579">
        <f t="shared" si="0"/>
        <v>0</v>
      </c>
      <c r="F23" s="577">
        <f t="shared" si="1"/>
        <v>0</v>
      </c>
      <c r="G23" s="581">
        <f>IF(ISBLANK(F23),"  ",IF(F74&gt;0,F23/F74,IF(F23&gt;0,1,0)))</f>
        <v>0</v>
      </c>
      <c r="H23" s="471">
        <v>0</v>
      </c>
      <c r="I23" s="369">
        <v>0</v>
      </c>
      <c r="J23" s="481">
        <v>0</v>
      </c>
      <c r="K23" s="401">
        <v>0</v>
      </c>
      <c r="L23" s="472">
        <v>0</v>
      </c>
      <c r="M23" s="403">
        <v>0</v>
      </c>
      <c r="N23" s="35"/>
    </row>
    <row r="24" spans="1:14" s="11" customFormat="1" ht="44.25">
      <c r="A24" s="529" t="s">
        <v>24</v>
      </c>
      <c r="B24" s="575">
        <f>[2]Revenue!F43</f>
        <v>0</v>
      </c>
      <c r="C24" s="563">
        <f t="shared" si="0"/>
        <v>0</v>
      </c>
      <c r="D24" s="587">
        <f>[2]Revenue!G43</f>
        <v>0</v>
      </c>
      <c r="E24" s="579">
        <f t="shared" si="0"/>
        <v>0</v>
      </c>
      <c r="F24" s="577">
        <f t="shared" si="1"/>
        <v>0</v>
      </c>
      <c r="G24" s="581">
        <f>IF(ISBLANK(F24),"  ",IF(F74&gt;0,F24/F74,IF(F24&gt;0,1,0)))</f>
        <v>0</v>
      </c>
      <c r="H24" s="471">
        <v>0</v>
      </c>
      <c r="I24" s="369">
        <v>0</v>
      </c>
      <c r="J24" s="481">
        <v>0</v>
      </c>
      <c r="K24" s="401">
        <v>0</v>
      </c>
      <c r="L24" s="472">
        <v>0</v>
      </c>
      <c r="M24" s="403">
        <v>0</v>
      </c>
      <c r="N24" s="35"/>
    </row>
    <row r="25" spans="1:14" s="11" customFormat="1" ht="44.25">
      <c r="A25" s="529" t="s">
        <v>25</v>
      </c>
      <c r="B25" s="575">
        <f>[2]Revenue!F44</f>
        <v>0</v>
      </c>
      <c r="C25" s="563">
        <f t="shared" si="0"/>
        <v>0</v>
      </c>
      <c r="D25" s="587">
        <f>[2]Revenue!G44</f>
        <v>0</v>
      </c>
      <c r="E25" s="579">
        <f t="shared" si="0"/>
        <v>0</v>
      </c>
      <c r="F25" s="577">
        <f t="shared" si="1"/>
        <v>0</v>
      </c>
      <c r="G25" s="581">
        <f>IF(ISBLANK(F25),"  ",IF(F74&gt;0,F25/F74,IF(F25&gt;0,1,0)))</f>
        <v>0</v>
      </c>
      <c r="H25" s="471">
        <v>0</v>
      </c>
      <c r="I25" s="369">
        <v>0</v>
      </c>
      <c r="J25" s="481">
        <v>0</v>
      </c>
      <c r="K25" s="401">
        <v>0</v>
      </c>
      <c r="L25" s="472">
        <v>0</v>
      </c>
      <c r="M25" s="403">
        <v>0</v>
      </c>
      <c r="N25" s="35"/>
    </row>
    <row r="26" spans="1:14" s="11" customFormat="1" ht="44.25">
      <c r="A26" s="529" t="s">
        <v>26</v>
      </c>
      <c r="B26" s="575">
        <f>[2]Revenue!F45</f>
        <v>0</v>
      </c>
      <c r="C26" s="563">
        <f t="shared" si="0"/>
        <v>0</v>
      </c>
      <c r="D26" s="587">
        <f>[2]Revenue!G45</f>
        <v>0</v>
      </c>
      <c r="E26" s="579">
        <f t="shared" si="0"/>
        <v>0</v>
      </c>
      <c r="F26" s="577">
        <f t="shared" si="1"/>
        <v>0</v>
      </c>
      <c r="G26" s="581">
        <f>IF(ISBLANK(F26),"  ",IF(F74&gt;0,F26/F74,IF(F26&gt;0,1,0)))</f>
        <v>0</v>
      </c>
      <c r="H26" s="471">
        <v>0</v>
      </c>
      <c r="I26" s="369">
        <v>0</v>
      </c>
      <c r="J26" s="481">
        <v>0</v>
      </c>
      <c r="K26" s="401">
        <v>0</v>
      </c>
      <c r="L26" s="472">
        <v>0</v>
      </c>
      <c r="M26" s="403">
        <v>0</v>
      </c>
      <c r="N26" s="35"/>
    </row>
    <row r="27" spans="1:14" s="11" customFormat="1" ht="44.25">
      <c r="A27" s="529" t="s">
        <v>27</v>
      </c>
      <c r="B27" s="575">
        <f>[2]Revenue!F46</f>
        <v>0</v>
      </c>
      <c r="C27" s="563">
        <f t="shared" si="0"/>
        <v>0</v>
      </c>
      <c r="D27" s="587">
        <f>[2]Revenue!G46</f>
        <v>0</v>
      </c>
      <c r="E27" s="579">
        <f t="shared" si="0"/>
        <v>0</v>
      </c>
      <c r="F27" s="577">
        <f t="shared" si="1"/>
        <v>0</v>
      </c>
      <c r="G27" s="581">
        <f>IF(ISBLANK(F27),"  ",IF(F74&gt;0,F27/F74,IF(F27&gt;0,1,0)))</f>
        <v>0</v>
      </c>
      <c r="H27" s="471">
        <v>0</v>
      </c>
      <c r="I27" s="369">
        <v>0</v>
      </c>
      <c r="J27" s="481">
        <v>0</v>
      </c>
      <c r="K27" s="401">
        <v>0</v>
      </c>
      <c r="L27" s="472">
        <v>0</v>
      </c>
      <c r="M27" s="403">
        <v>0</v>
      </c>
      <c r="N27" s="35"/>
    </row>
    <row r="28" spans="1:14" s="11" customFormat="1" ht="44.25">
      <c r="A28" s="530" t="s">
        <v>28</v>
      </c>
      <c r="B28" s="575">
        <f>[2]Revenue!F47</f>
        <v>0</v>
      </c>
      <c r="C28" s="563">
        <f t="shared" si="0"/>
        <v>0</v>
      </c>
      <c r="D28" s="587">
        <f>[2]Revenue!G47</f>
        <v>0</v>
      </c>
      <c r="E28" s="579">
        <f t="shared" si="0"/>
        <v>0</v>
      </c>
      <c r="F28" s="577">
        <f t="shared" si="1"/>
        <v>0</v>
      </c>
      <c r="G28" s="581">
        <f>IF(ISBLANK(F28),"  ",IF(F74&gt;0,F28/F74,IF(F28&gt;0,1,0)))</f>
        <v>0</v>
      </c>
      <c r="H28" s="471">
        <v>0</v>
      </c>
      <c r="I28" s="369">
        <v>0</v>
      </c>
      <c r="J28" s="481">
        <v>0</v>
      </c>
      <c r="K28" s="401">
        <v>0</v>
      </c>
      <c r="L28" s="472">
        <v>0</v>
      </c>
      <c r="M28" s="403">
        <v>0</v>
      </c>
      <c r="N28" s="35"/>
    </row>
    <row r="29" spans="1:14" s="11" customFormat="1" ht="44.25">
      <c r="A29" s="530" t="s">
        <v>29</v>
      </c>
      <c r="B29" s="575">
        <f>[2]Revenue!F49</f>
        <v>0</v>
      </c>
      <c r="C29" s="563">
        <f t="shared" si="0"/>
        <v>0</v>
      </c>
      <c r="D29" s="587">
        <f>[2]Revenue!G49</f>
        <v>0</v>
      </c>
      <c r="E29" s="579">
        <f t="shared" si="0"/>
        <v>0</v>
      </c>
      <c r="F29" s="577">
        <f t="shared" si="1"/>
        <v>0</v>
      </c>
      <c r="G29" s="581">
        <f>IF(ISBLANK(F29),"  ",IF(F74&gt;0,F29/F74,IF(F29&gt;0,1,0)))</f>
        <v>0</v>
      </c>
      <c r="H29" s="471">
        <v>0</v>
      </c>
      <c r="I29" s="369">
        <v>0</v>
      </c>
      <c r="J29" s="481">
        <v>0</v>
      </c>
      <c r="K29" s="401">
        <v>0</v>
      </c>
      <c r="L29" s="472">
        <v>0</v>
      </c>
      <c r="M29" s="403">
        <v>0</v>
      </c>
      <c r="N29" s="35"/>
    </row>
    <row r="30" spans="1:14" s="11" customFormat="1" ht="44.25">
      <c r="A30" s="530" t="s">
        <v>30</v>
      </c>
      <c r="B30" s="575">
        <f>[2]Revenue!F51</f>
        <v>0</v>
      </c>
      <c r="C30" s="563">
        <f t="shared" si="0"/>
        <v>0</v>
      </c>
      <c r="D30" s="587">
        <f>[2]Revenue!G51</f>
        <v>0</v>
      </c>
      <c r="E30" s="579">
        <f>IF(ISBLANK(D30),"  ",IF(H30&gt;0,D30/H30,IF(D30&gt;0,1,0)))</f>
        <v>0</v>
      </c>
      <c r="F30" s="577">
        <f t="shared" si="1"/>
        <v>0</v>
      </c>
      <c r="G30" s="581">
        <f>IF(ISBLANK(F30),"  ",IF(F75&gt;0,F30/F75,IF(F30&gt;0,1,0)))</f>
        <v>0</v>
      </c>
      <c r="H30" s="471">
        <v>0</v>
      </c>
      <c r="I30" s="369">
        <v>0</v>
      </c>
      <c r="J30" s="481">
        <v>0</v>
      </c>
      <c r="K30" s="401">
        <v>0</v>
      </c>
      <c r="L30" s="472">
        <v>0</v>
      </c>
      <c r="M30" s="403">
        <v>0</v>
      </c>
      <c r="N30" s="35"/>
    </row>
    <row r="31" spans="1:14" s="11" customFormat="1" ht="44.25">
      <c r="A31" s="530" t="s">
        <v>31</v>
      </c>
      <c r="B31" s="575">
        <f>[2]Revenue!F52</f>
        <v>0</v>
      </c>
      <c r="C31" s="563">
        <f t="shared" si="0"/>
        <v>0</v>
      </c>
      <c r="D31" s="587">
        <f>[2]Revenue!G52</f>
        <v>0</v>
      </c>
      <c r="E31" s="579">
        <f>IF(ISBLANK(D31),"  ",IF(H31&gt;0,D31/H31,IF(D31&gt;0,1,0)))</f>
        <v>0</v>
      </c>
      <c r="F31" s="577">
        <f t="shared" si="1"/>
        <v>0</v>
      </c>
      <c r="G31" s="581">
        <f>IF(ISBLANK(F31),"  ",IF(F76&gt;0,F31/F76,IF(F31&gt;0,1,0)))</f>
        <v>0</v>
      </c>
      <c r="H31" s="471">
        <v>0</v>
      </c>
      <c r="I31" s="369">
        <v>0</v>
      </c>
      <c r="J31" s="481">
        <v>0</v>
      </c>
      <c r="K31" s="401">
        <v>0</v>
      </c>
      <c r="L31" s="472">
        <v>0</v>
      </c>
      <c r="M31" s="403">
        <v>0</v>
      </c>
      <c r="N31" s="35"/>
    </row>
    <row r="32" spans="1:14" s="11" customFormat="1" ht="44.25">
      <c r="A32" s="530" t="s">
        <v>32</v>
      </c>
      <c r="B32" s="575">
        <f>[2]Revenue!F53</f>
        <v>0</v>
      </c>
      <c r="C32" s="563">
        <f t="shared" si="0"/>
        <v>0</v>
      </c>
      <c r="D32" s="587">
        <f>[2]Revenue!G53</f>
        <v>0</v>
      </c>
      <c r="E32" s="579">
        <f>IF(ISBLANK(D32),"  ",IF(H32&gt;0,D32/H32,IF(D32&gt;0,1,0)))</f>
        <v>0</v>
      </c>
      <c r="F32" s="577">
        <f t="shared" si="1"/>
        <v>0</v>
      </c>
      <c r="G32" s="581">
        <f>IF(ISBLANK(F32),"  ",IF(F78&gt;0,F32/F78,IF(F32&gt;0,1,0)))</f>
        <v>0</v>
      </c>
      <c r="H32" s="471">
        <v>0</v>
      </c>
      <c r="I32" s="369">
        <v>0</v>
      </c>
      <c r="J32" s="481">
        <v>0</v>
      </c>
      <c r="K32" s="401">
        <v>0</v>
      </c>
      <c r="L32" s="472">
        <v>0</v>
      </c>
      <c r="M32" s="403">
        <v>0</v>
      </c>
      <c r="N32" s="35"/>
    </row>
    <row r="33" spans="1:14" s="11" customFormat="1" ht="44.25">
      <c r="A33" s="530" t="s">
        <v>33</v>
      </c>
      <c r="B33" s="575">
        <f>[2]Revenue!F48</f>
        <v>300000</v>
      </c>
      <c r="C33" s="563">
        <f t="shared" si="0"/>
        <v>1</v>
      </c>
      <c r="D33" s="587">
        <f>[2]Revenue!G48</f>
        <v>0</v>
      </c>
      <c r="E33" s="579">
        <f t="shared" si="0"/>
        <v>0</v>
      </c>
      <c r="F33" s="577">
        <f t="shared" si="1"/>
        <v>300000</v>
      </c>
      <c r="G33" s="581">
        <f>IF(ISBLANK(F33),"  ",IF(F74&gt;0,F33/F74,IF(F33&gt;0,1,0)))</f>
        <v>5.0238673570546059E-4</v>
      </c>
      <c r="H33" s="471">
        <v>0</v>
      </c>
      <c r="I33" s="369">
        <v>0</v>
      </c>
      <c r="J33" s="481">
        <v>0</v>
      </c>
      <c r="K33" s="401">
        <v>0</v>
      </c>
      <c r="L33" s="472">
        <v>0</v>
      </c>
      <c r="M33" s="403">
        <v>0</v>
      </c>
      <c r="N33" s="35"/>
    </row>
    <row r="34" spans="1:14" s="11" customFormat="1" ht="45">
      <c r="A34" s="531" t="s">
        <v>34</v>
      </c>
      <c r="B34" s="590"/>
      <c r="C34" s="591" t="s">
        <v>4</v>
      </c>
      <c r="D34" s="587"/>
      <c r="E34" s="592" t="s">
        <v>4</v>
      </c>
      <c r="F34" s="577"/>
      <c r="G34" s="593" t="s">
        <v>4</v>
      </c>
      <c r="H34" s="492" t="s">
        <v>4</v>
      </c>
      <c r="I34" s="416" t="s">
        <v>4</v>
      </c>
      <c r="J34" s="481"/>
      <c r="K34" s="417" t="s">
        <v>4</v>
      </c>
      <c r="L34" s="472"/>
      <c r="M34" s="418" t="s">
        <v>4</v>
      </c>
      <c r="N34" s="35"/>
    </row>
    <row r="35" spans="1:14" s="11" customFormat="1" ht="44.25">
      <c r="A35" s="68" t="s">
        <v>35</v>
      </c>
      <c r="B35" s="575">
        <f>[2]Revenue!F86+[2]Revenue!F87</f>
        <v>0</v>
      </c>
      <c r="C35" s="563">
        <f t="shared" si="0"/>
        <v>0</v>
      </c>
      <c r="D35" s="587">
        <f>[2]Revenue!G86+[2]Revenue!G87</f>
        <v>0</v>
      </c>
      <c r="E35" s="579">
        <f t="shared" si="0"/>
        <v>0</v>
      </c>
      <c r="F35" s="577">
        <f>D35+B35</f>
        <v>0</v>
      </c>
      <c r="G35" s="581">
        <f>IF(ISBLANK(F35),"  ",IF(F74&gt;0,F35/F74,IF(F35&gt;0,1,0)))</f>
        <v>0</v>
      </c>
      <c r="H35" s="471">
        <v>0</v>
      </c>
      <c r="I35" s="369">
        <v>0</v>
      </c>
      <c r="J35" s="481">
        <v>0</v>
      </c>
      <c r="K35" s="401">
        <v>0</v>
      </c>
      <c r="L35" s="472">
        <v>0</v>
      </c>
      <c r="M35" s="403">
        <v>0</v>
      </c>
      <c r="N35" s="35"/>
    </row>
    <row r="36" spans="1:14" s="11" customFormat="1" ht="45">
      <c r="A36" s="531" t="s">
        <v>36</v>
      </c>
      <c r="B36" s="590"/>
      <c r="C36" s="591" t="s">
        <v>4</v>
      </c>
      <c r="D36" s="587"/>
      <c r="E36" s="592" t="s">
        <v>4</v>
      </c>
      <c r="F36" s="577"/>
      <c r="G36" s="593" t="s">
        <v>4</v>
      </c>
      <c r="H36" s="492"/>
      <c r="I36" s="416" t="s">
        <v>4</v>
      </c>
      <c r="J36" s="481"/>
      <c r="K36" s="417" t="s">
        <v>4</v>
      </c>
      <c r="L36" s="472"/>
      <c r="M36" s="418" t="s">
        <v>4</v>
      </c>
      <c r="N36" s="35"/>
    </row>
    <row r="37" spans="1:14" s="11" customFormat="1" ht="44.25">
      <c r="A37" s="529" t="s">
        <v>35</v>
      </c>
      <c r="B37" s="594">
        <f>[2]Revenue!F88</f>
        <v>0</v>
      </c>
      <c r="C37" s="563">
        <f t="shared" si="0"/>
        <v>0</v>
      </c>
      <c r="D37" s="595">
        <f>[2]Revenue!G88</f>
        <v>0</v>
      </c>
      <c r="E37" s="579">
        <f t="shared" si="0"/>
        <v>0</v>
      </c>
      <c r="F37" s="596">
        <f>D37+B37</f>
        <v>0</v>
      </c>
      <c r="G37" s="581">
        <f>IF(ISBLANK(F37),"  ",IF(F74&gt;0,F37/F74,IF(F37&gt;0,1,0)))</f>
        <v>0</v>
      </c>
      <c r="H37" s="493">
        <v>0</v>
      </c>
      <c r="I37" s="369">
        <v>0</v>
      </c>
      <c r="J37" s="494">
        <v>0</v>
      </c>
      <c r="K37" s="401">
        <v>0</v>
      </c>
      <c r="L37" s="495">
        <v>0</v>
      </c>
      <c r="M37" s="403">
        <v>0</v>
      </c>
      <c r="N37" s="35"/>
    </row>
    <row r="38" spans="1:14" s="11" customFormat="1" ht="44.25">
      <c r="A38" s="529" t="s">
        <v>76</v>
      </c>
      <c r="B38" s="594"/>
      <c r="C38" s="563" t="str">
        <f t="shared" si="0"/>
        <v xml:space="preserve">  </v>
      </c>
      <c r="D38" s="595"/>
      <c r="E38" s="579" t="str">
        <f t="shared" si="0"/>
        <v xml:space="preserve">  </v>
      </c>
      <c r="F38" s="577">
        <f>D38+B38</f>
        <v>0</v>
      </c>
      <c r="G38" s="581">
        <f>IF(ISBLANK(F38),"  ",IF(F74&gt;0,F38/F74,IF(F38&gt;0,1,0)))</f>
        <v>0</v>
      </c>
      <c r="H38" s="493"/>
      <c r="I38" s="369" t="s">
        <v>11</v>
      </c>
      <c r="J38" s="494"/>
      <c r="K38" s="401" t="s">
        <v>11</v>
      </c>
      <c r="L38" s="472">
        <v>0</v>
      </c>
      <c r="M38" s="403">
        <v>0</v>
      </c>
      <c r="N38" s="35"/>
    </row>
    <row r="39" spans="1:14" s="85" customFormat="1" ht="45">
      <c r="A39" s="531" t="s">
        <v>37</v>
      </c>
      <c r="B39" s="597">
        <f>B38+B37+B35+B33+B29+B28+B26+B27+B25+B24+B23+B22+B21+B20+B19+B18+B17+B16+B14+B13+B30+B31+B32</f>
        <v>59343543.609999999</v>
      </c>
      <c r="C39" s="567">
        <f t="shared" si="0"/>
        <v>1</v>
      </c>
      <c r="D39" s="597">
        <f>D38+D37+D35+D33+D29+D28+D26+D27+D25+D24+D23+D22+D21+D20+D19+D18+D17+D16+D14+D13+D30+D31+D32</f>
        <v>0</v>
      </c>
      <c r="E39" s="599">
        <f t="shared" si="0"/>
        <v>0</v>
      </c>
      <c r="F39" s="597">
        <f>F38+F37+F35+F33+F29+F28+F26+F27+F25+F24+F23+F22+F21+F20+F19+F18+F17+F16+F14+F13+F30+F31+F32</f>
        <v>59343543.609999999</v>
      </c>
      <c r="G39" s="598">
        <f>IF(ISBLANK(F39),"  ",IF(F74&gt;0,F39/F74,IF(F39&gt;0,1,0)))</f>
        <v>9.9378030531408479E-2</v>
      </c>
      <c r="H39" s="496">
        <v>58237849</v>
      </c>
      <c r="I39" s="372">
        <v>1</v>
      </c>
      <c r="J39" s="496">
        <v>0</v>
      </c>
      <c r="K39" s="425">
        <v>0</v>
      </c>
      <c r="L39" s="496">
        <v>58237849</v>
      </c>
      <c r="M39" s="424">
        <v>0.10335909866401212</v>
      </c>
      <c r="N39" s="84"/>
    </row>
    <row r="40" spans="1:14" s="11" customFormat="1" ht="45">
      <c r="A40" s="532" t="s">
        <v>38</v>
      </c>
      <c r="B40" s="582"/>
      <c r="C40" s="591" t="s">
        <v>4</v>
      </c>
      <c r="D40" s="587"/>
      <c r="E40" s="592" t="s">
        <v>4</v>
      </c>
      <c r="F40" s="577"/>
      <c r="G40" s="593" t="s">
        <v>4</v>
      </c>
      <c r="H40" s="479"/>
      <c r="I40" s="416" t="s">
        <v>4</v>
      </c>
      <c r="J40" s="481"/>
      <c r="K40" s="417" t="s">
        <v>4</v>
      </c>
      <c r="L40" s="472"/>
      <c r="M40" s="418" t="s">
        <v>4</v>
      </c>
      <c r="N40" s="35"/>
    </row>
    <row r="41" spans="1:14" s="11" customFormat="1" ht="44.25">
      <c r="A41" s="21" t="s">
        <v>39</v>
      </c>
      <c r="B41" s="46">
        <f>[2]Revenue!F78</f>
        <v>86116195.659999996</v>
      </c>
      <c r="C41" s="52">
        <f t="shared" si="0"/>
        <v>1</v>
      </c>
      <c r="D41" s="87">
        <f>[2]Revenue!G78</f>
        <v>0</v>
      </c>
      <c r="E41" s="54">
        <f t="shared" si="0"/>
        <v>0</v>
      </c>
      <c r="F41" s="48">
        <f>D41+B41</f>
        <v>86116195.659999996</v>
      </c>
      <c r="G41" s="56">
        <f>IF(ISBLANK(F41),"  ",IF(F74&gt;0,F41/D74,IF(F41&gt;0,1,0)))</f>
        <v>0.53981412468573464</v>
      </c>
      <c r="H41" s="473">
        <v>87744057</v>
      </c>
      <c r="I41" s="52">
        <v>1</v>
      </c>
      <c r="J41" s="497">
        <v>0</v>
      </c>
      <c r="K41" s="54">
        <v>0</v>
      </c>
      <c r="L41" s="474">
        <v>87744057</v>
      </c>
      <c r="M41" s="56">
        <v>0.59597292666503021</v>
      </c>
      <c r="N41" s="35"/>
    </row>
    <row r="42" spans="1:14" s="11" customFormat="1" ht="44.25">
      <c r="A42" s="533" t="s">
        <v>40</v>
      </c>
      <c r="B42" s="575">
        <f>[2]Revenue!F79</f>
        <v>150869627.34</v>
      </c>
      <c r="C42" s="563">
        <f t="shared" si="0"/>
        <v>1</v>
      </c>
      <c r="D42" s="587">
        <f>[2]Revenue!G79</f>
        <v>0</v>
      </c>
      <c r="E42" s="579">
        <f t="shared" si="0"/>
        <v>0</v>
      </c>
      <c r="F42" s="577">
        <f>D42+B42</f>
        <v>150869627.34</v>
      </c>
      <c r="G42" s="581">
        <f>IF(ISBLANK(F42),"  ",IF(D74&gt;0,F42/D74,IF(F42&gt;0,1,0)))</f>
        <v>0.94571706518189547</v>
      </c>
      <c r="H42" s="471">
        <v>122996915</v>
      </c>
      <c r="I42" s="369">
        <v>1</v>
      </c>
      <c r="J42" s="481">
        <v>0</v>
      </c>
      <c r="K42" s="401">
        <v>0</v>
      </c>
      <c r="L42" s="472">
        <v>122996915</v>
      </c>
      <c r="M42" s="403">
        <v>0.83541648186292494</v>
      </c>
      <c r="N42" s="35"/>
    </row>
    <row r="43" spans="1:14" s="11" customFormat="1" ht="44.25">
      <c r="A43" s="89" t="s">
        <v>41</v>
      </c>
      <c r="B43" s="575">
        <f>[2]Revenue!F80</f>
        <v>0</v>
      </c>
      <c r="C43" s="563">
        <f t="shared" si="0"/>
        <v>0</v>
      </c>
      <c r="D43" s="587">
        <f>[2]Revenue!G80</f>
        <v>0</v>
      </c>
      <c r="E43" s="579">
        <f t="shared" si="0"/>
        <v>0</v>
      </c>
      <c r="F43" s="596">
        <f>D43+B43</f>
        <v>0</v>
      </c>
      <c r="G43" s="581">
        <f>IF(ISBLANK(F43),"  ",IF(D74&gt;0,F43/D74,IF(F43&gt;0,1,0)))</f>
        <v>0</v>
      </c>
      <c r="H43" s="471">
        <v>0</v>
      </c>
      <c r="I43" s="369">
        <v>0</v>
      </c>
      <c r="J43" s="481">
        <v>0</v>
      </c>
      <c r="K43" s="401">
        <v>0</v>
      </c>
      <c r="L43" s="495">
        <v>0</v>
      </c>
      <c r="M43" s="403">
        <v>0</v>
      </c>
      <c r="N43" s="35"/>
    </row>
    <row r="44" spans="1:14" s="11" customFormat="1" ht="44.25">
      <c r="A44" s="528" t="s">
        <v>42</v>
      </c>
      <c r="B44" s="575">
        <f>[2]Revenue!F81</f>
        <v>0</v>
      </c>
      <c r="C44" s="563">
        <f t="shared" si="0"/>
        <v>0</v>
      </c>
      <c r="D44" s="587">
        <f>[2]Revenue!G81</f>
        <v>0</v>
      </c>
      <c r="E44" s="579">
        <f t="shared" si="0"/>
        <v>0</v>
      </c>
      <c r="F44" s="596">
        <f>D44+B44</f>
        <v>0</v>
      </c>
      <c r="G44" s="581">
        <f>IF(ISBLANK(F44),"  ",IF(D74&gt;0,F44/D74,IF(F44&gt;0,1,0)))</f>
        <v>0</v>
      </c>
      <c r="H44" s="471">
        <v>0</v>
      </c>
      <c r="I44" s="369">
        <v>0</v>
      </c>
      <c r="J44" s="481">
        <v>0</v>
      </c>
      <c r="K44" s="401">
        <v>0</v>
      </c>
      <c r="L44" s="495">
        <v>0</v>
      </c>
      <c r="M44" s="403">
        <v>0</v>
      </c>
      <c r="N44" s="35"/>
    </row>
    <row r="45" spans="1:14" s="11" customFormat="1" ht="44.25">
      <c r="A45" s="533" t="s">
        <v>43</v>
      </c>
      <c r="B45" s="575">
        <f>[2]Revenue!F83</f>
        <v>8586875</v>
      </c>
      <c r="C45" s="563">
        <f t="shared" si="0"/>
        <v>1</v>
      </c>
      <c r="D45" s="587">
        <f>[2]Revenue!G83</f>
        <v>0</v>
      </c>
      <c r="E45" s="579">
        <f t="shared" si="0"/>
        <v>0</v>
      </c>
      <c r="F45" s="596">
        <f>D45+B45</f>
        <v>8586875</v>
      </c>
      <c r="G45" s="581">
        <f>IF(ISBLANK(F45),"  ",IF(F74&gt;0,F45/F74,IF(F45&gt;0,1,0)))</f>
        <v>1.4379773670536089E-2</v>
      </c>
      <c r="H45" s="471">
        <v>24597603</v>
      </c>
      <c r="I45" s="369">
        <v>1</v>
      </c>
      <c r="J45" s="481">
        <v>0</v>
      </c>
      <c r="K45" s="401">
        <v>0</v>
      </c>
      <c r="L45" s="495">
        <v>24597603</v>
      </c>
      <c r="M45" s="403">
        <v>4.3655219398216455E-2</v>
      </c>
      <c r="N45" s="35"/>
    </row>
    <row r="46" spans="1:14" s="85" customFormat="1" ht="45">
      <c r="A46" s="532" t="s">
        <v>44</v>
      </c>
      <c r="B46" s="602">
        <f>B45+B44+B43+B42+B41</f>
        <v>245572698</v>
      </c>
      <c r="C46" s="567">
        <f t="shared" si="0"/>
        <v>1</v>
      </c>
      <c r="D46" s="603">
        <f>D45+D44+D43+D42+D41</f>
        <v>0</v>
      </c>
      <c r="E46" s="599">
        <f t="shared" si="0"/>
        <v>0</v>
      </c>
      <c r="F46" s="604">
        <f>F45+F44+F43+F42+F41</f>
        <v>245572698</v>
      </c>
      <c r="G46" s="598">
        <f>IF(ISBLANK(F46),"  ",IF(F74&gt;0,F46/F74,IF(F46&gt;0,1,0)))</f>
        <v>0.41124155375534294</v>
      </c>
      <c r="H46" s="498">
        <v>235338575</v>
      </c>
      <c r="I46" s="372">
        <v>1</v>
      </c>
      <c r="J46" s="499">
        <v>0</v>
      </c>
      <c r="K46" s="425">
        <v>0</v>
      </c>
      <c r="L46" s="500">
        <v>235338575</v>
      </c>
      <c r="M46" s="424">
        <v>0.41767310109398126</v>
      </c>
      <c r="N46" s="84"/>
    </row>
    <row r="47" spans="1:14" s="85" customFormat="1" ht="45">
      <c r="A47" s="534" t="s">
        <v>45</v>
      </c>
      <c r="B47" s="606">
        <f>[2]Revenue!F82</f>
        <v>18675205</v>
      </c>
      <c r="C47" s="567">
        <f t="shared" si="0"/>
        <v>1</v>
      </c>
      <c r="D47" s="606">
        <f>[2]Revenue!G82</f>
        <v>0</v>
      </c>
      <c r="E47" s="599">
        <f t="shared" si="0"/>
        <v>0</v>
      </c>
      <c r="F47" s="608">
        <f>D47+B47</f>
        <v>18675205</v>
      </c>
      <c r="G47" s="598">
        <f>IF(ISBLANK(F47),"  ",IF(F74&gt;0,F47/F74,IF(F47&gt;0,1,0)))</f>
        <v>3.1273917595267653E-2</v>
      </c>
      <c r="H47" s="501">
        <v>0</v>
      </c>
      <c r="I47" s="372">
        <v>0</v>
      </c>
      <c r="J47" s="501">
        <v>0</v>
      </c>
      <c r="K47" s="425">
        <v>0</v>
      </c>
      <c r="L47" s="503">
        <v>0</v>
      </c>
      <c r="M47" s="424">
        <v>0</v>
      </c>
      <c r="N47" s="84"/>
    </row>
    <row r="48" spans="1:14" s="11" customFormat="1" ht="45">
      <c r="A48" s="24" t="s">
        <v>46</v>
      </c>
      <c r="B48" s="96"/>
      <c r="C48" s="97" t="s">
        <v>4</v>
      </c>
      <c r="D48" s="59"/>
      <c r="E48" s="98" t="s">
        <v>4</v>
      </c>
      <c r="F48" s="48"/>
      <c r="G48" s="99" t="s">
        <v>4</v>
      </c>
      <c r="H48" s="504"/>
      <c r="I48" s="97" t="s">
        <v>4</v>
      </c>
      <c r="J48" s="477"/>
      <c r="K48" s="98" t="s">
        <v>4</v>
      </c>
      <c r="L48" s="474"/>
      <c r="M48" s="99" t="s">
        <v>4</v>
      </c>
      <c r="N48" s="35"/>
    </row>
    <row r="49" spans="1:14" s="11" customFormat="1" ht="44.25">
      <c r="A49" s="21" t="s">
        <v>47</v>
      </c>
      <c r="B49" s="96">
        <f>[2]Revenue!F7</f>
        <v>8188674.6900000013</v>
      </c>
      <c r="C49" s="52">
        <f t="shared" si="0"/>
        <v>0.9785289902342954</v>
      </c>
      <c r="D49" s="59">
        <f>[2]Revenue!G7</f>
        <v>179676.96</v>
      </c>
      <c r="E49" s="54">
        <f t="shared" si="0"/>
        <v>1.9888754804298116E-2</v>
      </c>
      <c r="F49" s="100">
        <f>D49+B49</f>
        <v>8368351.6500000013</v>
      </c>
      <c r="G49" s="56">
        <f>IF(ISBLANK(F49),"  ",IF(F74&gt;0,F49/F74,IF(F49&gt;0,1,0)))</f>
        <v>1.4013829562263019E-2</v>
      </c>
      <c r="H49" s="504">
        <v>9034098</v>
      </c>
      <c r="I49" s="52">
        <v>0.98078713773613035</v>
      </c>
      <c r="J49" s="477">
        <v>176971</v>
      </c>
      <c r="K49" s="54">
        <v>1.9212862263869698E-2</v>
      </c>
      <c r="L49" s="505">
        <v>9211069</v>
      </c>
      <c r="M49" s="56">
        <v>1.6347578180162931E-2</v>
      </c>
      <c r="N49" s="35"/>
    </row>
    <row r="50" spans="1:14" s="11" customFormat="1" ht="44.25">
      <c r="A50" s="528" t="s">
        <v>48</v>
      </c>
      <c r="B50" s="582">
        <f>[2]Revenue!F17</f>
        <v>127017.52</v>
      </c>
      <c r="C50" s="563">
        <f t="shared" si="0"/>
        <v>1</v>
      </c>
      <c r="D50" s="587">
        <f>[2]Revenue!G17</f>
        <v>0</v>
      </c>
      <c r="E50" s="579">
        <f t="shared" si="0"/>
        <v>0</v>
      </c>
      <c r="F50" s="609">
        <f>D50+B50</f>
        <v>127017.52</v>
      </c>
      <c r="G50" s="581">
        <f>IF(ISBLANK(F50),"  ",IF(F74&gt;0,F50/F74,IF(F50&gt;0,1,0)))</f>
        <v>2.1270639083401018E-4</v>
      </c>
      <c r="H50" s="479">
        <v>164604</v>
      </c>
      <c r="I50" s="369">
        <v>1</v>
      </c>
      <c r="J50" s="481">
        <v>0</v>
      </c>
      <c r="K50" s="401">
        <v>0</v>
      </c>
      <c r="L50" s="506">
        <v>164604</v>
      </c>
      <c r="M50" s="403">
        <v>2.921351212077055E-4</v>
      </c>
      <c r="N50" s="35"/>
    </row>
    <row r="51" spans="1:14" s="11" customFormat="1" ht="44.25">
      <c r="A51" s="535" t="s">
        <v>49</v>
      </c>
      <c r="B51" s="440">
        <f>[2]Revenue!F9</f>
        <v>86441.919999999998</v>
      </c>
      <c r="C51" s="563">
        <f t="shared" si="0"/>
        <v>1</v>
      </c>
      <c r="D51" s="441">
        <f>[2]Revenue!G9</f>
        <v>0</v>
      </c>
      <c r="E51" s="579">
        <f t="shared" si="0"/>
        <v>0</v>
      </c>
      <c r="F51" s="442">
        <f>D51+B51</f>
        <v>86441.919999999998</v>
      </c>
      <c r="G51" s="581">
        <f>IF(ISBLANK(F51),"  ",IF(F74&gt;0,F51/F74,IF(F51&gt;0,1,0)))</f>
        <v>1.4475758005637522E-4</v>
      </c>
      <c r="H51" s="507">
        <v>79230</v>
      </c>
      <c r="I51" s="369">
        <v>1</v>
      </c>
      <c r="J51" s="508">
        <v>0</v>
      </c>
      <c r="K51" s="401">
        <v>0</v>
      </c>
      <c r="L51" s="509">
        <v>79230</v>
      </c>
      <c r="M51" s="403">
        <v>1.4061545073805319E-4</v>
      </c>
      <c r="N51" s="35"/>
    </row>
    <row r="52" spans="1:14" s="11" customFormat="1" ht="44.25">
      <c r="A52" s="535" t="s">
        <v>50</v>
      </c>
      <c r="B52" s="440">
        <f>[2]Revenue!F10</f>
        <v>243818.03</v>
      </c>
      <c r="C52" s="563">
        <f t="shared" si="0"/>
        <v>1</v>
      </c>
      <c r="D52" s="441">
        <f>[2]Revenue!G10</f>
        <v>0</v>
      </c>
      <c r="E52" s="579">
        <f t="shared" si="0"/>
        <v>0</v>
      </c>
      <c r="F52" s="442">
        <f>D52+B52</f>
        <v>243818.03</v>
      </c>
      <c r="G52" s="581">
        <f>IF(ISBLANK(F52),"  ",IF(F74&gt;0,F52/F74,IF(F52&gt;0,1,0)))</f>
        <v>4.0830314732612021E-4</v>
      </c>
      <c r="H52" s="507">
        <v>243205</v>
      </c>
      <c r="I52" s="369">
        <v>1</v>
      </c>
      <c r="J52" s="508">
        <v>0</v>
      </c>
      <c r="K52" s="401">
        <v>0</v>
      </c>
      <c r="L52" s="509">
        <v>243205</v>
      </c>
      <c r="M52" s="403">
        <v>4.316342382525335E-4</v>
      </c>
      <c r="N52" s="35"/>
    </row>
    <row r="53" spans="1:14" s="11" customFormat="1" ht="44.25">
      <c r="A53" s="528" t="s">
        <v>51</v>
      </c>
      <c r="B53" s="582">
        <f>[2]Revenue!F11+[2]Revenue!F12+[2]Revenue!F13+[2]Revenue!F14+[2]Revenue!F15+[2]Revenue!F16+[2]Revenue!F20+[2]Revenue!F21</f>
        <v>0</v>
      </c>
      <c r="C53" s="563">
        <f t="shared" si="0"/>
        <v>0</v>
      </c>
      <c r="D53" s="587">
        <f>[2]Revenue!G11+[2]Revenue!G12+[2]Revenue!G13+[2]Revenue!G14+[2]Revenue!G15+[2]Revenue!G16+[2]Revenue!G20+[2]Revenue!G21+[2]Athletics!U13</f>
        <v>47793.599999999999</v>
      </c>
      <c r="E53" s="579">
        <f t="shared" si="0"/>
        <v>1</v>
      </c>
      <c r="F53" s="609">
        <f>D53+B53</f>
        <v>47793.599999999999</v>
      </c>
      <c r="G53" s="581">
        <f>IF(ISBLANK(F53),"  ",IF(F74&gt;0,F53/F74,IF(F53&gt;0,1,0)))</f>
        <v>8.0036235638708338E-5</v>
      </c>
      <c r="H53" s="479">
        <v>0</v>
      </c>
      <c r="I53" s="369">
        <v>0</v>
      </c>
      <c r="J53" s="481">
        <v>45909</v>
      </c>
      <c r="K53" s="401">
        <v>1</v>
      </c>
      <c r="L53" s="506">
        <v>45909</v>
      </c>
      <c r="M53" s="403">
        <v>8.1478161402666712E-5</v>
      </c>
      <c r="N53" s="35"/>
    </row>
    <row r="54" spans="1:14" s="85" customFormat="1" ht="45">
      <c r="A54" s="534" t="s">
        <v>52</v>
      </c>
      <c r="B54" s="614">
        <f>B53+B52+B51+B50+B49</f>
        <v>8645952.160000002</v>
      </c>
      <c r="C54" s="567">
        <f t="shared" si="0"/>
        <v>0.97436495846328863</v>
      </c>
      <c r="D54" s="603">
        <f>D53+D52+D51+D50+D49</f>
        <v>227470.56</v>
      </c>
      <c r="E54" s="599">
        <f t="shared" si="0"/>
        <v>2.3891113004675807E-2</v>
      </c>
      <c r="F54" s="615">
        <f>F53+F52+F51+F50+F49</f>
        <v>8873422.7200000007</v>
      </c>
      <c r="G54" s="598">
        <f>IF(ISBLANK(F54),"  ",IF(F74&gt;0,F54/F74,IF(F54&gt;0,1,0)))</f>
        <v>1.4859632916118231E-2</v>
      </c>
      <c r="H54" s="510">
        <v>9521137</v>
      </c>
      <c r="I54" s="372">
        <v>0.97712647668820773</v>
      </c>
      <c r="J54" s="499">
        <v>222880</v>
      </c>
      <c r="K54" s="425">
        <v>2.2873523311792252E-2</v>
      </c>
      <c r="L54" s="511">
        <v>9744017</v>
      </c>
      <c r="M54" s="424">
        <v>1.7293441151763889E-2</v>
      </c>
      <c r="N54" s="84"/>
    </row>
    <row r="55" spans="1:14" s="11" customFormat="1" ht="44.25">
      <c r="A55" s="51" t="s">
        <v>53</v>
      </c>
      <c r="B55" s="616">
        <f>[2]Revenue!F24</f>
        <v>46645200.530000001</v>
      </c>
      <c r="C55" s="563">
        <f t="shared" si="0"/>
        <v>1</v>
      </c>
      <c r="D55" s="617">
        <f>[2]Revenue!G24</f>
        <v>0</v>
      </c>
      <c r="E55" s="579">
        <f t="shared" si="0"/>
        <v>0</v>
      </c>
      <c r="F55" s="618">
        <f t="shared" ref="F55:F64" si="2">D55+B55</f>
        <v>46645200.530000001</v>
      </c>
      <c r="G55" s="581">
        <f>IF(ISBLANK(F55),"  ",IF(F74&gt;0,F55/F74,IF(F55&gt;0,1,0)))</f>
        <v>7.8113100101977737E-2</v>
      </c>
      <c r="H55" s="512">
        <v>45487517</v>
      </c>
      <c r="I55" s="369">
        <v>1</v>
      </c>
      <c r="J55" s="513">
        <v>0</v>
      </c>
      <c r="K55" s="401">
        <v>0</v>
      </c>
      <c r="L55" s="514">
        <v>45487517</v>
      </c>
      <c r="M55" s="403">
        <v>8.0730123765112419E-2</v>
      </c>
      <c r="N55" s="35"/>
    </row>
    <row r="56" spans="1:14" s="11" customFormat="1" ht="44.25">
      <c r="A56" s="111" t="s">
        <v>54</v>
      </c>
      <c r="B56" s="575">
        <f>[2]Revenue!F25</f>
        <v>0</v>
      </c>
      <c r="C56" s="563">
        <f t="shared" si="0"/>
        <v>0</v>
      </c>
      <c r="D56" s="587">
        <f>[2]Revenue!G25</f>
        <v>0</v>
      </c>
      <c r="E56" s="579">
        <f t="shared" si="0"/>
        <v>0</v>
      </c>
      <c r="F56" s="577">
        <f t="shared" si="2"/>
        <v>0</v>
      </c>
      <c r="G56" s="581">
        <f>IF(ISBLANK(F56),"  ",IF(F74&gt;0,F56/F74,IF(F56&gt;0,1,0)))</f>
        <v>0</v>
      </c>
      <c r="H56" s="471">
        <v>0</v>
      </c>
      <c r="I56" s="369">
        <v>0</v>
      </c>
      <c r="J56" s="481">
        <v>0</v>
      </c>
      <c r="K56" s="401">
        <v>0</v>
      </c>
      <c r="L56" s="472">
        <v>0</v>
      </c>
      <c r="M56" s="403">
        <v>0</v>
      </c>
      <c r="N56" s="35"/>
    </row>
    <row r="57" spans="1:14" s="11" customFormat="1" ht="44.25">
      <c r="A57" s="89" t="s">
        <v>55</v>
      </c>
      <c r="B57" s="575">
        <f>[2]Revenue!F26</f>
        <v>0</v>
      </c>
      <c r="C57" s="563">
        <f t="shared" si="0"/>
        <v>0</v>
      </c>
      <c r="D57" s="587">
        <f>[2]Revenue!G26</f>
        <v>73463234</v>
      </c>
      <c r="E57" s="579">
        <f t="shared" si="0"/>
        <v>3601.1389215686277</v>
      </c>
      <c r="F57" s="577">
        <f t="shared" si="2"/>
        <v>73463234</v>
      </c>
      <c r="G57" s="581">
        <f>IF(ISBLANK(F57),"  ",IF(F74&gt;0,F57/F74,IF(F57&gt;0,1,0)))</f>
        <v>0.12302318107875468</v>
      </c>
      <c r="H57" s="471">
        <v>20400</v>
      </c>
      <c r="I57" s="369">
        <v>3.0737934174261938E-4</v>
      </c>
      <c r="J57" s="481">
        <v>66347105</v>
      </c>
      <c r="K57" s="401">
        <v>0.99969262065825737</v>
      </c>
      <c r="L57" s="472">
        <v>66367505</v>
      </c>
      <c r="M57" s="403">
        <v>0.11778741171191466</v>
      </c>
      <c r="N57" s="35"/>
    </row>
    <row r="58" spans="1:14" s="11" customFormat="1" ht="44.25">
      <c r="A58" s="533" t="s">
        <v>56</v>
      </c>
      <c r="B58" s="594">
        <f>[2]Revenue!F65</f>
        <v>0</v>
      </c>
      <c r="C58" s="563">
        <f t="shared" si="0"/>
        <v>0</v>
      </c>
      <c r="D58" s="595">
        <f>[2]Revenue!G65</f>
        <v>21859312.59</v>
      </c>
      <c r="E58" s="579">
        <f t="shared" si="0"/>
        <v>1</v>
      </c>
      <c r="F58" s="596">
        <f t="shared" si="2"/>
        <v>21859312.59</v>
      </c>
      <c r="G58" s="581">
        <f>IF(ISBLANK(F58),"  ",IF(F74&gt;0,F58/F74,IF(F58&gt;0,1,0)))</f>
        <v>3.6606095656184591E-2</v>
      </c>
      <c r="H58" s="493">
        <v>0</v>
      </c>
      <c r="I58" s="369">
        <v>0</v>
      </c>
      <c r="J58" s="494">
        <v>21960477</v>
      </c>
      <c r="K58" s="401">
        <v>1</v>
      </c>
      <c r="L58" s="495">
        <v>21960477</v>
      </c>
      <c r="M58" s="403">
        <v>3.8974913186642056E-2</v>
      </c>
      <c r="N58" s="35"/>
    </row>
    <row r="59" spans="1:14" s="11" customFormat="1" ht="44.25">
      <c r="A59" s="112" t="s">
        <v>57</v>
      </c>
      <c r="B59" s="575">
        <f>[2]Revenue!F27</f>
        <v>0</v>
      </c>
      <c r="C59" s="563">
        <f t="shared" si="0"/>
        <v>0</v>
      </c>
      <c r="D59" s="587">
        <f>[2]Revenue!G27</f>
        <v>0</v>
      </c>
      <c r="E59" s="579">
        <f t="shared" si="0"/>
        <v>0</v>
      </c>
      <c r="F59" s="577">
        <f t="shared" si="2"/>
        <v>0</v>
      </c>
      <c r="G59" s="581">
        <f>IF(ISBLANK(F59),"  ",IF(F74&gt;0,F59/F74,IF(F59&gt;0,1,0)))</f>
        <v>0</v>
      </c>
      <c r="H59" s="471">
        <v>0</v>
      </c>
      <c r="I59" s="369">
        <v>0</v>
      </c>
      <c r="J59" s="481">
        <v>0</v>
      </c>
      <c r="K59" s="401">
        <v>0</v>
      </c>
      <c r="L59" s="472">
        <v>0</v>
      </c>
      <c r="M59" s="403">
        <v>0</v>
      </c>
      <c r="N59" s="35"/>
    </row>
    <row r="60" spans="1:14" s="11" customFormat="1" ht="44.25">
      <c r="A60" s="112" t="s">
        <v>58</v>
      </c>
      <c r="B60" s="575">
        <v>0</v>
      </c>
      <c r="C60" s="563">
        <f t="shared" si="0"/>
        <v>0</v>
      </c>
      <c r="D60" s="587">
        <f>[2]Athletics!U24-[2]Athletics!U21-[2]Athletics!U13-[2]Athletics!U23</f>
        <v>0</v>
      </c>
      <c r="E60" s="579">
        <f t="shared" si="0"/>
        <v>0</v>
      </c>
      <c r="F60" s="577">
        <f t="shared" si="2"/>
        <v>0</v>
      </c>
      <c r="G60" s="581">
        <f>IF(ISBLANK(F60),"  ",IF(F74&gt;0,F60/F74,IF(F60&gt;0,1,0)))</f>
        <v>0</v>
      </c>
      <c r="H60" s="471">
        <v>0</v>
      </c>
      <c r="I60" s="369">
        <v>0</v>
      </c>
      <c r="J60" s="481">
        <v>0</v>
      </c>
      <c r="K60" s="401">
        <v>0</v>
      </c>
      <c r="L60" s="472">
        <v>0</v>
      </c>
      <c r="M60" s="403">
        <v>0</v>
      </c>
      <c r="N60" s="35"/>
    </row>
    <row r="61" spans="1:14" s="11" customFormat="1" ht="44.25">
      <c r="A61" s="113" t="s">
        <v>59</v>
      </c>
      <c r="B61" s="575">
        <f>[2]Revenue!F76</f>
        <v>0</v>
      </c>
      <c r="C61" s="563">
        <f t="shared" si="0"/>
        <v>0</v>
      </c>
      <c r="D61" s="587">
        <f>[2]Revenue!G76</f>
        <v>16091133</v>
      </c>
      <c r="E61" s="579">
        <f t="shared" si="0"/>
        <v>1</v>
      </c>
      <c r="F61" s="577">
        <f t="shared" si="2"/>
        <v>16091133</v>
      </c>
      <c r="G61" s="581">
        <f>IF(ISBLANK(F61),"  ",IF(F74&gt;0,F61/F74,IF(F61&gt;0,1,0)))</f>
        <v>2.6946572605574717E-2</v>
      </c>
      <c r="H61" s="471">
        <v>0</v>
      </c>
      <c r="I61" s="369">
        <v>0</v>
      </c>
      <c r="J61" s="481">
        <v>15377250</v>
      </c>
      <c r="K61" s="401">
        <v>1</v>
      </c>
      <c r="L61" s="472">
        <v>15377250</v>
      </c>
      <c r="M61" s="403">
        <v>2.7291164203732531E-2</v>
      </c>
      <c r="N61" s="35"/>
    </row>
    <row r="62" spans="1:14" s="11" customFormat="1" ht="44.25">
      <c r="A62" s="113" t="s">
        <v>60</v>
      </c>
      <c r="B62" s="575">
        <f>[2]Revenue!F70</f>
        <v>0</v>
      </c>
      <c r="C62" s="563">
        <f t="shared" si="0"/>
        <v>0</v>
      </c>
      <c r="D62" s="587">
        <f>[2]Revenue!G70</f>
        <v>1670739</v>
      </c>
      <c r="E62" s="579">
        <f t="shared" si="0"/>
        <v>1</v>
      </c>
      <c r="F62" s="577">
        <f t="shared" si="2"/>
        <v>1670739</v>
      </c>
      <c r="G62" s="581">
        <f>IF(ISBLANK(F62),"  ",IF(F74&gt;0,F62/F74,IF(F62&gt;0,1,0)))</f>
        <v>2.7978570414193518E-3</v>
      </c>
      <c r="H62" s="471">
        <v>0</v>
      </c>
      <c r="I62" s="369">
        <v>0</v>
      </c>
      <c r="J62" s="481">
        <v>1664538</v>
      </c>
      <c r="K62" s="401">
        <v>1</v>
      </c>
      <c r="L62" s="472">
        <v>1664538</v>
      </c>
      <c r="M62" s="403">
        <v>2.9541810064447507E-3</v>
      </c>
      <c r="N62" s="35"/>
    </row>
    <row r="63" spans="1:14" s="11" customFormat="1" ht="44.25">
      <c r="A63" s="89" t="s">
        <v>61</v>
      </c>
      <c r="B63" s="575">
        <f>[2]Revenue!F67+[2]Revenue!F66</f>
        <v>0</v>
      </c>
      <c r="C63" s="563">
        <f t="shared" si="0"/>
        <v>0</v>
      </c>
      <c r="D63" s="587">
        <f>[2]Revenue!G67+ [2]Revenue!G66</f>
        <v>19597263</v>
      </c>
      <c r="E63" s="579">
        <f t="shared" si="0"/>
        <v>1</v>
      </c>
      <c r="F63" s="577">
        <f t="shared" si="2"/>
        <v>19597263</v>
      </c>
      <c r="G63" s="581">
        <f>IF(ISBLANK(F63),"  ",IF(F74&gt;0,F63/F74,IF(F63&gt;0,1,0)))</f>
        <v>3.2818016624438007E-2</v>
      </c>
      <c r="H63" s="471">
        <v>0</v>
      </c>
      <c r="I63" s="369">
        <v>0</v>
      </c>
      <c r="J63" s="481">
        <v>18308477</v>
      </c>
      <c r="K63" s="401">
        <v>1</v>
      </c>
      <c r="L63" s="472">
        <v>18308477</v>
      </c>
      <c r="M63" s="403">
        <v>3.2493433619617318E-2</v>
      </c>
      <c r="N63" s="35"/>
    </row>
    <row r="64" spans="1:14" s="11" customFormat="1" ht="44.25">
      <c r="A64" s="533" t="s">
        <v>114</v>
      </c>
      <c r="B64" s="575">
        <f>[2]Revenue!F28</f>
        <v>13415.95</v>
      </c>
      <c r="C64" s="563">
        <f t="shared" si="0"/>
        <v>2.2953627741909891E-3</v>
      </c>
      <c r="D64" s="587">
        <f>[2]Revenue!G28</f>
        <v>5831390</v>
      </c>
      <c r="E64" s="579">
        <f t="shared" si="0"/>
        <v>0.65567671127091465</v>
      </c>
      <c r="F64" s="577">
        <f t="shared" si="2"/>
        <v>5844805.9500000002</v>
      </c>
      <c r="G64" s="581">
        <f>IF(ISBLANK(F64),"  ",IF(F74&gt;0,F64/F74,IF(F64&gt;0,1,0)))</f>
        <v>9.7878432735078458E-3</v>
      </c>
      <c r="H64" s="471">
        <v>8893697</v>
      </c>
      <c r="I64" s="369">
        <v>0.59997244916841219</v>
      </c>
      <c r="J64" s="481">
        <v>5929812</v>
      </c>
      <c r="K64" s="401">
        <v>0.40002755083158786</v>
      </c>
      <c r="L64" s="472">
        <v>14823509</v>
      </c>
      <c r="M64" s="403">
        <v>2.6308398328342652E-2</v>
      </c>
      <c r="N64" s="35"/>
    </row>
    <row r="65" spans="1:256" s="85" customFormat="1" ht="45">
      <c r="A65" s="114" t="s">
        <v>63</v>
      </c>
      <c r="B65" s="602">
        <f>B64+B63+B62+B61+B60+B59+B58+B57+B56+B55+B54</f>
        <v>55304568.640000008</v>
      </c>
      <c r="C65" s="567">
        <f t="shared" si="0"/>
        <v>0.2850088230249298</v>
      </c>
      <c r="D65" s="603">
        <f>D64+D63+D62+D61+D60+D59+D58+D57+D56+D55+D54</f>
        <v>138740542.15000001</v>
      </c>
      <c r="E65" s="599">
        <f t="shared" si="0"/>
        <v>2.1704407269643324</v>
      </c>
      <c r="F65" s="602">
        <f>F64+F63+F62+F61+F60+F59+F58+F57+F56+F55+F54</f>
        <v>194045110.79000002</v>
      </c>
      <c r="G65" s="598">
        <f>IF(ISBLANK(F65),"  ",IF(F74&gt;0,F65/F74,IF(F65&gt;0,1,0)))</f>
        <v>0.3249522992979752</v>
      </c>
      <c r="H65" s="498">
        <v>63922751</v>
      </c>
      <c r="I65" s="372">
        <v>0.32995233292120318</v>
      </c>
      <c r="J65" s="499">
        <v>129810539</v>
      </c>
      <c r="K65" s="425">
        <v>0.67004766707879682</v>
      </c>
      <c r="L65" s="498">
        <v>193733290</v>
      </c>
      <c r="M65" s="424">
        <v>0.3438330669735703</v>
      </c>
      <c r="N65" s="84"/>
    </row>
    <row r="66" spans="1:256" s="11" customFormat="1" ht="45">
      <c r="A66" s="24" t="s">
        <v>64</v>
      </c>
      <c r="B66" s="582"/>
      <c r="C66" s="591" t="s">
        <v>4</v>
      </c>
      <c r="D66" s="587"/>
      <c r="E66" s="592" t="s">
        <v>4</v>
      </c>
      <c r="F66" s="577"/>
      <c r="G66" s="593" t="s">
        <v>4</v>
      </c>
      <c r="H66" s="479"/>
      <c r="I66" s="416" t="s">
        <v>4</v>
      </c>
      <c r="J66" s="481"/>
      <c r="K66" s="417" t="s">
        <v>4</v>
      </c>
      <c r="L66" s="472"/>
      <c r="M66" s="418" t="s">
        <v>4</v>
      </c>
    </row>
    <row r="67" spans="1:256" s="11" customFormat="1" ht="44.25">
      <c r="A67" s="115" t="s">
        <v>65</v>
      </c>
      <c r="B67" s="5">
        <f>[2]Revenue!F56</f>
        <v>0</v>
      </c>
      <c r="C67" s="52">
        <f t="shared" si="0"/>
        <v>0</v>
      </c>
      <c r="D67" s="59">
        <f>[2]Revenue!G56</f>
        <v>0</v>
      </c>
      <c r="E67" s="54">
        <f t="shared" si="0"/>
        <v>0</v>
      </c>
      <c r="F67" s="69">
        <f>D67+B67</f>
        <v>0</v>
      </c>
      <c r="G67" s="56">
        <f>IF(ISBLANK(F67),"  ",IF(F74&gt;0,F67/F74,IF(F67&gt;0,1,0)))</f>
        <v>0</v>
      </c>
      <c r="H67" s="461">
        <v>0</v>
      </c>
      <c r="I67" s="52">
        <v>0</v>
      </c>
      <c r="J67" s="477">
        <v>0</v>
      </c>
      <c r="K67" s="54">
        <v>0</v>
      </c>
      <c r="L67" s="480">
        <v>0</v>
      </c>
      <c r="M67" s="56">
        <v>0</v>
      </c>
    </row>
    <row r="68" spans="1:256" s="11" customFormat="1" ht="44.25">
      <c r="A68" s="528" t="s">
        <v>66</v>
      </c>
      <c r="B68" s="575">
        <f>[2]Revenue!F57</f>
        <v>58724160</v>
      </c>
      <c r="C68" s="563">
        <f t="shared" si="0"/>
        <v>1</v>
      </c>
      <c r="D68" s="587">
        <f>[2]Revenue!G57</f>
        <v>0</v>
      </c>
      <c r="E68" s="579">
        <f t="shared" si="0"/>
        <v>0</v>
      </c>
      <c r="F68" s="577">
        <f>D68+B68</f>
        <v>58724160</v>
      </c>
      <c r="G68" s="581">
        <f>IF(ISBLANK(F68),"  ",IF(F74&gt;0,F68/F74,IF(F68&gt;0,1,0)))</f>
        <v>9.8340796831483931E-2</v>
      </c>
      <c r="H68" s="471">
        <v>58724160</v>
      </c>
      <c r="I68" s="369">
        <v>1</v>
      </c>
      <c r="J68" s="481">
        <v>0</v>
      </c>
      <c r="K68" s="401">
        <v>0</v>
      </c>
      <c r="L68" s="472">
        <v>58724160</v>
      </c>
      <c r="M68" s="403">
        <v>0.10422219143775785</v>
      </c>
    </row>
    <row r="69" spans="1:256" s="11" customFormat="1" ht="45">
      <c r="A69" s="536" t="s">
        <v>67</v>
      </c>
      <c r="B69" s="582"/>
      <c r="C69" s="591" t="s">
        <v>4</v>
      </c>
      <c r="D69" s="587"/>
      <c r="E69" s="592" t="s">
        <v>4</v>
      </c>
      <c r="F69" s="577"/>
      <c r="G69" s="593" t="s">
        <v>4</v>
      </c>
      <c r="H69" s="479"/>
      <c r="I69" s="416" t="s">
        <v>4</v>
      </c>
      <c r="J69" s="481"/>
      <c r="K69" s="417" t="s">
        <v>4</v>
      </c>
      <c r="L69" s="472"/>
      <c r="M69" s="418" t="s">
        <v>4</v>
      </c>
    </row>
    <row r="70" spans="1:256" s="11" customFormat="1" ht="44.25">
      <c r="A70" s="89" t="s">
        <v>68</v>
      </c>
      <c r="B70" s="5">
        <f>[2]Revenue!F58</f>
        <v>0</v>
      </c>
      <c r="C70" s="52">
        <f t="shared" si="0"/>
        <v>0</v>
      </c>
      <c r="D70" s="59">
        <f>[2]Revenue!G58</f>
        <v>0</v>
      </c>
      <c r="E70" s="54">
        <f t="shared" si="0"/>
        <v>0</v>
      </c>
      <c r="F70" s="69">
        <f>D70+B70</f>
        <v>0</v>
      </c>
      <c r="G70" s="56">
        <f>IF(ISBLANK(F70),"  ",IF(F74&gt;0,F70/F74,IF(F70&gt;0,1,0)))</f>
        <v>0</v>
      </c>
      <c r="H70" s="461">
        <v>0</v>
      </c>
      <c r="I70" s="52">
        <v>0</v>
      </c>
      <c r="J70" s="477">
        <v>0</v>
      </c>
      <c r="K70" s="54">
        <v>0</v>
      </c>
      <c r="L70" s="480">
        <v>0</v>
      </c>
      <c r="M70" s="56">
        <v>0</v>
      </c>
    </row>
    <row r="71" spans="1:256" s="11" customFormat="1" ht="44.25">
      <c r="A71" s="528" t="s">
        <v>69</v>
      </c>
      <c r="B71" s="575">
        <f>[2]Revenue!F59+[2]Revenue!F64</f>
        <v>0</v>
      </c>
      <c r="C71" s="563">
        <f t="shared" si="0"/>
        <v>0</v>
      </c>
      <c r="D71" s="587">
        <f>[2]Revenue!G59+[2]Revenue!G64</f>
        <v>20788806.420000002</v>
      </c>
      <c r="E71" s="579">
        <f t="shared" si="0"/>
        <v>1</v>
      </c>
      <c r="F71" s="577">
        <f>D71+B71</f>
        <v>20788806.420000002</v>
      </c>
      <c r="G71" s="581">
        <f>IF(ISBLANK(F71),"  ",IF(F74&gt;0,F71/F74,IF(F71&gt;0,1,0)))</f>
        <v>3.4813401988521744E-2</v>
      </c>
      <c r="H71" s="471">
        <v>0</v>
      </c>
      <c r="I71" s="369">
        <v>0</v>
      </c>
      <c r="J71" s="481">
        <v>17417721</v>
      </c>
      <c r="K71" s="401">
        <v>1</v>
      </c>
      <c r="L71" s="472">
        <v>17417721</v>
      </c>
      <c r="M71" s="403">
        <v>3.0912541830678462E-2</v>
      </c>
    </row>
    <row r="72" spans="1:256" s="85" customFormat="1" ht="45">
      <c r="A72" s="532" t="s">
        <v>70</v>
      </c>
      <c r="B72" s="620">
        <f>B71+B70+B68+B67</f>
        <v>58724160</v>
      </c>
      <c r="C72" s="567">
        <f t="shared" si="0"/>
        <v>0.73854822230892181</v>
      </c>
      <c r="D72" s="607">
        <f>D71+D70+D68+D67</f>
        <v>20788806.420000002</v>
      </c>
      <c r="E72" s="599">
        <f t="shared" si="0"/>
        <v>0.35400772731359637</v>
      </c>
      <c r="F72" s="615">
        <f>F71+F70+F69+F68+F67</f>
        <v>79512966.420000002</v>
      </c>
      <c r="G72" s="721">
        <f>IF(ISBLANK(F72),"  ",IF(F74&gt;0,F72/F74,IF(F72&gt;0,1,0)))</f>
        <v>0.13315419882000568</v>
      </c>
      <c r="H72" s="515">
        <v>58724160</v>
      </c>
      <c r="I72" s="372">
        <v>0.77124651018274681</v>
      </c>
      <c r="J72" s="502">
        <v>17417721</v>
      </c>
      <c r="K72" s="425">
        <v>0.22875348981725313</v>
      </c>
      <c r="L72" s="516">
        <v>76141881</v>
      </c>
      <c r="M72" s="424">
        <v>0.13513473326843631</v>
      </c>
    </row>
    <row r="73" spans="1:256" s="85" customFormat="1" ht="45">
      <c r="A73" s="532" t="s">
        <v>71</v>
      </c>
      <c r="B73" s="620">
        <f>[2]Revenue!F32</f>
        <v>0</v>
      </c>
      <c r="C73" s="599">
        <f t="shared" si="0"/>
        <v>0</v>
      </c>
      <c r="D73" s="606">
        <f>[2]Revenue!G32</f>
        <v>0</v>
      </c>
      <c r="E73" s="599">
        <f t="shared" si="0"/>
        <v>0</v>
      </c>
      <c r="F73" s="722">
        <f>D73+B73</f>
        <v>0</v>
      </c>
      <c r="G73" s="598">
        <f>IF(ISBLANK(F73),"  ",IF(F75&gt;0,F73/F75,IF(F73&gt;0,1,0)))</f>
        <v>0</v>
      </c>
      <c r="H73" s="515">
        <v>0</v>
      </c>
      <c r="I73" s="425">
        <v>0</v>
      </c>
      <c r="J73" s="501">
        <v>0</v>
      </c>
      <c r="K73" s="425">
        <v>0</v>
      </c>
      <c r="L73" s="517">
        <v>0</v>
      </c>
      <c r="M73" s="424">
        <v>0</v>
      </c>
    </row>
    <row r="74" spans="1:256" s="85" customFormat="1" ht="45.75" thickBot="1">
      <c r="A74" s="537" t="s">
        <v>72</v>
      </c>
      <c r="B74" s="120">
        <f>B72+B65+B46+B39+B47+B73</f>
        <v>437620175.25</v>
      </c>
      <c r="C74" s="623">
        <f t="shared" si="0"/>
        <v>0.73284857107566359</v>
      </c>
      <c r="D74" s="120">
        <f>D72+D65+D46+D39+D47+D73</f>
        <v>159529348.56999999</v>
      </c>
      <c r="E74" s="624">
        <f>IF(ISBLANK(D74),"  ",IF(F74&gt;0,D74/F74,IF(D74&gt;0,1,0)))</f>
        <v>0.2671514289243363</v>
      </c>
      <c r="F74" s="120">
        <f>F72+F65+F46+F39+F47+F73</f>
        <v>597149523.82000005</v>
      </c>
      <c r="G74" s="625">
        <f>IF(ISBLANK(F74),"  ",IF(F74&gt;0,F74/F74,IF(F74&gt;0,1,0)))</f>
        <v>1</v>
      </c>
      <c r="H74" s="544">
        <v>416223335</v>
      </c>
      <c r="I74" s="538">
        <v>0.73870291377913311</v>
      </c>
      <c r="J74" s="544">
        <v>147228260</v>
      </c>
      <c r="K74" s="539">
        <v>0.26129708622086695</v>
      </c>
      <c r="L74" s="544">
        <v>563451595</v>
      </c>
      <c r="M74" s="540">
        <v>1</v>
      </c>
    </row>
    <row r="75" spans="1:256" ht="45" hidden="1" thickTop="1">
      <c r="A75" s="124"/>
      <c r="B75" s="460"/>
      <c r="C75" s="4"/>
      <c r="D75" s="460"/>
      <c r="E75" s="4"/>
      <c r="F75" s="460"/>
      <c r="G75" s="4"/>
      <c r="H75" s="460"/>
      <c r="I75" s="4"/>
      <c r="J75" s="460"/>
      <c r="K75" s="4"/>
      <c r="L75" s="460"/>
      <c r="M75" s="4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1"/>
      <c r="CG75" s="11"/>
      <c r="CH75" s="11"/>
      <c r="CI75" s="11"/>
      <c r="CJ75" s="11"/>
      <c r="CK75" s="11"/>
      <c r="CL75" s="11"/>
      <c r="CM75" s="11"/>
      <c r="CN75" s="11"/>
      <c r="CO75" s="11"/>
      <c r="CP75" s="11"/>
      <c r="CQ75" s="11"/>
      <c r="CR75" s="11"/>
      <c r="CS75" s="11"/>
      <c r="CT75" s="11"/>
      <c r="CU75" s="11"/>
      <c r="CV75" s="11"/>
      <c r="CW75" s="11"/>
      <c r="CX75" s="11"/>
      <c r="CY75" s="11"/>
      <c r="CZ75" s="11"/>
      <c r="DA75" s="11"/>
      <c r="DB75" s="11"/>
      <c r="DC75" s="11"/>
      <c r="DD75" s="11"/>
      <c r="DE75" s="11"/>
      <c r="DF75" s="11"/>
      <c r="DG75" s="11"/>
      <c r="DH75" s="11"/>
      <c r="DI75" s="11"/>
      <c r="DJ75" s="11"/>
      <c r="DK75" s="11"/>
      <c r="DL75" s="11"/>
      <c r="DM75" s="11"/>
      <c r="DN75" s="11"/>
      <c r="DO75" s="11"/>
      <c r="DP75" s="11"/>
      <c r="DQ75" s="11"/>
      <c r="DR75" s="11"/>
      <c r="DS75" s="11"/>
      <c r="DT75" s="11"/>
      <c r="DU75" s="11"/>
      <c r="DV75" s="11"/>
      <c r="DW75" s="11"/>
      <c r="DX75" s="11"/>
      <c r="DY75" s="11"/>
      <c r="DZ75" s="11"/>
      <c r="EA75" s="11"/>
      <c r="EB75" s="11"/>
      <c r="EC75" s="11"/>
      <c r="ED75" s="11"/>
      <c r="EE75" s="11"/>
      <c r="EF75" s="11"/>
      <c r="EG75" s="11"/>
      <c r="EH75" s="11"/>
      <c r="EI75" s="11"/>
      <c r="EJ75" s="11"/>
      <c r="EK75" s="11"/>
      <c r="EL75" s="11"/>
      <c r="EM75" s="11"/>
      <c r="EN75" s="11"/>
      <c r="EO75" s="11"/>
      <c r="EP75" s="11"/>
      <c r="EQ75" s="11"/>
      <c r="ER75" s="11"/>
      <c r="ES75" s="11"/>
      <c r="ET75" s="11"/>
      <c r="EU75" s="11"/>
      <c r="EV75" s="11"/>
      <c r="EW75" s="11"/>
      <c r="EX75" s="11"/>
      <c r="EY75" s="11"/>
      <c r="EZ75" s="11"/>
      <c r="FA75" s="11"/>
      <c r="FB75" s="11"/>
      <c r="FC75" s="11"/>
      <c r="FD75" s="11"/>
      <c r="FE75" s="11"/>
      <c r="FF75" s="11"/>
      <c r="FG75" s="11"/>
      <c r="FH75" s="11"/>
      <c r="FI75" s="11"/>
      <c r="FJ75" s="11"/>
      <c r="FK75" s="11"/>
      <c r="FL75" s="11"/>
      <c r="FM75" s="11"/>
      <c r="FN75" s="11"/>
      <c r="FO75" s="11"/>
      <c r="FP75" s="11"/>
      <c r="FQ75" s="11"/>
      <c r="FR75" s="11"/>
      <c r="FS75" s="11"/>
      <c r="FT75" s="11"/>
      <c r="FU75" s="11"/>
      <c r="FV75" s="11"/>
      <c r="FW75" s="11"/>
      <c r="FX75" s="11"/>
      <c r="FY75" s="11"/>
      <c r="FZ75" s="11"/>
      <c r="GA75" s="11"/>
      <c r="GB75" s="11"/>
      <c r="GC75" s="11"/>
      <c r="GD75" s="11"/>
      <c r="GE75" s="11"/>
      <c r="GF75" s="11"/>
      <c r="GG75" s="11"/>
      <c r="GH75" s="11"/>
      <c r="GI75" s="11"/>
      <c r="GJ75" s="11"/>
      <c r="GK75" s="11"/>
      <c r="GL75" s="11"/>
      <c r="GM75" s="11"/>
      <c r="GN75" s="11"/>
      <c r="GO75" s="11"/>
      <c r="GP75" s="11"/>
      <c r="GQ75" s="11"/>
      <c r="GR75" s="11"/>
      <c r="GS75" s="11"/>
      <c r="GT75" s="11"/>
      <c r="GU75" s="11"/>
      <c r="GV75" s="11"/>
      <c r="GW75" s="11"/>
      <c r="GX75" s="11"/>
      <c r="GY75" s="11"/>
      <c r="GZ75" s="11"/>
      <c r="HA75" s="11"/>
      <c r="HB75" s="11"/>
      <c r="HC75" s="11"/>
      <c r="HD75" s="11"/>
      <c r="HE75" s="11"/>
      <c r="HF75" s="11"/>
      <c r="HG75" s="11"/>
      <c r="HH75" s="11"/>
      <c r="HI75" s="11"/>
      <c r="HJ75" s="11"/>
      <c r="HK75" s="11"/>
      <c r="HL75" s="11"/>
      <c r="HM75" s="11"/>
      <c r="HN75" s="11"/>
      <c r="HO75" s="11"/>
      <c r="HP75" s="11"/>
      <c r="HQ75" s="11"/>
      <c r="HR75" s="11"/>
      <c r="HS75" s="11"/>
      <c r="HT75" s="11"/>
      <c r="HU75" s="11"/>
      <c r="HV75" s="11"/>
      <c r="HW75" s="11"/>
      <c r="HX75" s="11"/>
      <c r="HY75" s="11"/>
      <c r="HZ75" s="11"/>
      <c r="IA75" s="11"/>
      <c r="IB75" s="11"/>
      <c r="IC75" s="11"/>
      <c r="ID75" s="11"/>
      <c r="IE75" s="11"/>
      <c r="IF75" s="11"/>
      <c r="IG75" s="11"/>
      <c r="IH75" s="11"/>
      <c r="II75" s="11"/>
      <c r="IJ75" s="11"/>
      <c r="IK75" s="11"/>
      <c r="IL75" s="11"/>
      <c r="IM75" s="11"/>
      <c r="IN75" s="11"/>
      <c r="IO75" s="11"/>
      <c r="IP75" s="11"/>
      <c r="IQ75" s="11"/>
      <c r="IR75" s="11"/>
      <c r="IS75" s="11"/>
      <c r="IT75" s="11"/>
      <c r="IU75" s="11"/>
      <c r="IV75" s="11"/>
    </row>
    <row r="76" spans="1:256" s="11" customFormat="1" ht="45.75" hidden="1" thickTop="1">
      <c r="A76" s="347" t="s">
        <v>103</v>
      </c>
      <c r="B76" s="519"/>
      <c r="C76" s="349"/>
      <c r="D76" s="520"/>
      <c r="E76" s="349"/>
      <c r="F76" s="520"/>
      <c r="G76" s="351"/>
      <c r="H76" s="519"/>
      <c r="I76" s="349"/>
      <c r="J76" s="520"/>
      <c r="K76" s="349"/>
      <c r="L76" s="520"/>
      <c r="M76" s="351"/>
    </row>
    <row r="77" spans="1:256" s="11" customFormat="1" ht="45" hidden="1" thickTop="1">
      <c r="A77" s="353" t="s">
        <v>104</v>
      </c>
      <c r="B77" s="521">
        <v>0</v>
      </c>
      <c r="C77" s="369">
        <v>0</v>
      </c>
      <c r="D77" s="522">
        <v>0</v>
      </c>
      <c r="E77" s="54">
        <v>0</v>
      </c>
      <c r="F77" s="522">
        <v>0</v>
      </c>
      <c r="G77" s="356">
        <v>0</v>
      </c>
      <c r="H77" s="521">
        <v>0</v>
      </c>
      <c r="I77" s="369">
        <v>0</v>
      </c>
      <c r="J77" s="522">
        <v>0</v>
      </c>
      <c r="K77" s="54">
        <v>0</v>
      </c>
      <c r="L77" s="522">
        <v>0</v>
      </c>
      <c r="M77" s="356">
        <v>0</v>
      </c>
    </row>
    <row r="78" spans="1:256" ht="45" hidden="1" thickTop="1">
      <c r="A78" s="353" t="s">
        <v>105</v>
      </c>
      <c r="B78" s="521">
        <v>0</v>
      </c>
      <c r="C78" s="369">
        <v>0</v>
      </c>
      <c r="D78" s="522">
        <v>0</v>
      </c>
      <c r="E78" s="54">
        <v>0</v>
      </c>
      <c r="F78" s="522">
        <v>0</v>
      </c>
      <c r="G78" s="356">
        <v>0</v>
      </c>
      <c r="H78" s="521">
        <v>0</v>
      </c>
      <c r="I78" s="369">
        <v>0</v>
      </c>
      <c r="J78" s="522">
        <v>0</v>
      </c>
      <c r="K78" s="54">
        <v>0</v>
      </c>
      <c r="L78" s="522">
        <v>0</v>
      </c>
      <c r="M78" s="356">
        <v>0</v>
      </c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  <c r="CJ78" s="11"/>
      <c r="CK78" s="11"/>
      <c r="CL78" s="11"/>
      <c r="CM78" s="11"/>
      <c r="CN78" s="11"/>
      <c r="CO78" s="11"/>
      <c r="CP78" s="11"/>
      <c r="CQ78" s="11"/>
      <c r="CR78" s="11"/>
      <c r="CS78" s="11"/>
      <c r="CT78" s="11"/>
      <c r="CU78" s="11"/>
      <c r="CV78" s="11"/>
      <c r="CW78" s="11"/>
      <c r="CX78" s="11"/>
      <c r="CY78" s="11"/>
      <c r="CZ78" s="11"/>
      <c r="DA78" s="11"/>
      <c r="DB78" s="11"/>
      <c r="DC78" s="11"/>
      <c r="DD78" s="11"/>
      <c r="DE78" s="11"/>
      <c r="DF78" s="11"/>
      <c r="DG78" s="11"/>
      <c r="DH78" s="11"/>
      <c r="DI78" s="11"/>
      <c r="DJ78" s="11"/>
      <c r="DK78" s="11"/>
      <c r="DL78" s="11"/>
      <c r="DM78" s="11"/>
      <c r="DN78" s="11"/>
      <c r="DO78" s="11"/>
      <c r="DP78" s="11"/>
      <c r="DQ78" s="11"/>
      <c r="DR78" s="11"/>
      <c r="DS78" s="11"/>
      <c r="DT78" s="11"/>
      <c r="DU78" s="11"/>
      <c r="DV78" s="11"/>
      <c r="DW78" s="11"/>
      <c r="DX78" s="11"/>
      <c r="DY78" s="11"/>
      <c r="DZ78" s="11"/>
      <c r="EA78" s="11"/>
      <c r="EB78" s="11"/>
      <c r="EC78" s="11"/>
      <c r="ED78" s="11"/>
      <c r="EE78" s="11"/>
      <c r="EF78" s="11"/>
      <c r="EG78" s="11"/>
      <c r="EH78" s="11"/>
      <c r="EI78" s="11"/>
      <c r="EJ78" s="11"/>
      <c r="EK78" s="11"/>
      <c r="EL78" s="11"/>
      <c r="EM78" s="11"/>
      <c r="EN78" s="11"/>
      <c r="EO78" s="11"/>
      <c r="EP78" s="11"/>
      <c r="EQ78" s="11"/>
      <c r="ER78" s="11"/>
      <c r="ES78" s="11"/>
      <c r="ET78" s="11"/>
      <c r="EU78" s="11"/>
      <c r="EV78" s="11"/>
      <c r="EW78" s="11"/>
      <c r="EX78" s="11"/>
      <c r="EY78" s="11"/>
      <c r="EZ78" s="11"/>
      <c r="FA78" s="11"/>
      <c r="FB78" s="11"/>
      <c r="FC78" s="11"/>
      <c r="FD78" s="11"/>
      <c r="FE78" s="11"/>
      <c r="FF78" s="11"/>
      <c r="FG78" s="11"/>
      <c r="FH78" s="11"/>
      <c r="FI78" s="11"/>
      <c r="FJ78" s="11"/>
      <c r="FK78" s="11"/>
      <c r="FL78" s="11"/>
      <c r="FM78" s="11"/>
      <c r="FN78" s="11"/>
      <c r="FO78" s="11"/>
      <c r="FP78" s="11"/>
      <c r="FQ78" s="11"/>
      <c r="FR78" s="11"/>
      <c r="FS78" s="11"/>
      <c r="FT78" s="11"/>
      <c r="FU78" s="11"/>
      <c r="FV78" s="11"/>
      <c r="FW78" s="11"/>
      <c r="FX78" s="11"/>
      <c r="FY78" s="11"/>
      <c r="FZ78" s="11"/>
      <c r="GA78" s="11"/>
      <c r="GB78" s="11"/>
      <c r="GC78" s="11"/>
      <c r="GD78" s="11"/>
      <c r="GE78" s="11"/>
      <c r="GF78" s="11"/>
      <c r="GG78" s="11"/>
      <c r="GH78" s="11"/>
      <c r="GI78" s="11"/>
      <c r="GJ78" s="11"/>
      <c r="GK78" s="11"/>
      <c r="GL78" s="11"/>
      <c r="GM78" s="11"/>
      <c r="GN78" s="11"/>
      <c r="GO78" s="11"/>
      <c r="GP78" s="11"/>
      <c r="GQ78" s="11"/>
      <c r="GR78" s="11"/>
      <c r="GS78" s="11"/>
      <c r="GT78" s="11"/>
      <c r="GU78" s="11"/>
      <c r="GV78" s="11"/>
      <c r="GW78" s="11"/>
      <c r="GX78" s="11"/>
      <c r="GY78" s="11"/>
      <c r="GZ78" s="11"/>
      <c r="HA78" s="11"/>
      <c r="HB78" s="11"/>
      <c r="HC78" s="11"/>
      <c r="HD78" s="11"/>
      <c r="HE78" s="11"/>
      <c r="HF78" s="11"/>
      <c r="HG78" s="11"/>
      <c r="HH78" s="11"/>
      <c r="HI78" s="11"/>
      <c r="HJ78" s="11"/>
      <c r="HK78" s="11"/>
      <c r="HL78" s="11"/>
      <c r="HM78" s="11"/>
      <c r="HN78" s="11"/>
      <c r="HO78" s="11"/>
      <c r="HP78" s="11"/>
      <c r="HQ78" s="11"/>
      <c r="HR78" s="11"/>
      <c r="HS78" s="11"/>
      <c r="HT78" s="11"/>
      <c r="HU78" s="11"/>
      <c r="HV78" s="11"/>
      <c r="HW78" s="11"/>
      <c r="HX78" s="11"/>
      <c r="HY78" s="11"/>
      <c r="HZ78" s="11"/>
      <c r="IA78" s="11"/>
      <c r="IB78" s="11"/>
      <c r="IC78" s="11"/>
      <c r="ID78" s="11"/>
      <c r="IE78" s="11"/>
      <c r="IF78" s="11"/>
      <c r="IG78" s="11"/>
      <c r="IH78" s="11"/>
      <c r="II78" s="11"/>
      <c r="IJ78" s="11"/>
      <c r="IK78" s="11"/>
      <c r="IL78" s="11"/>
      <c r="IM78" s="11"/>
      <c r="IN78" s="11"/>
      <c r="IO78" s="11"/>
      <c r="IP78" s="11"/>
      <c r="IQ78" s="11"/>
      <c r="IR78" s="11"/>
      <c r="IS78" s="11"/>
      <c r="IT78" s="11"/>
      <c r="IU78" s="11"/>
      <c r="IV78" s="11"/>
    </row>
    <row r="79" spans="1:256" ht="45" hidden="1" thickTop="1">
      <c r="A79" s="353" t="s">
        <v>106</v>
      </c>
      <c r="B79" s="521">
        <v>0</v>
      </c>
      <c r="C79" s="369">
        <v>0</v>
      </c>
      <c r="D79" s="522">
        <v>0</v>
      </c>
      <c r="E79" s="54">
        <v>0</v>
      </c>
      <c r="F79" s="522">
        <v>0</v>
      </c>
      <c r="G79" s="356">
        <v>0</v>
      </c>
      <c r="H79" s="521">
        <v>0</v>
      </c>
      <c r="I79" s="369">
        <v>0</v>
      </c>
      <c r="J79" s="522">
        <v>0</v>
      </c>
      <c r="K79" s="54">
        <v>0</v>
      </c>
      <c r="L79" s="522">
        <v>0</v>
      </c>
      <c r="M79" s="356">
        <v>0</v>
      </c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E79" s="11"/>
      <c r="CF79" s="11"/>
      <c r="CG79" s="11"/>
      <c r="CH79" s="11"/>
      <c r="CI79" s="11"/>
      <c r="CJ79" s="11"/>
      <c r="CK79" s="11"/>
      <c r="CL79" s="11"/>
      <c r="CM79" s="11"/>
      <c r="CN79" s="11"/>
      <c r="CO79" s="11"/>
      <c r="CP79" s="11"/>
      <c r="CQ79" s="11"/>
      <c r="CR79" s="11"/>
      <c r="CS79" s="11"/>
      <c r="CT79" s="11"/>
      <c r="CU79" s="11"/>
      <c r="CV79" s="11"/>
      <c r="CW79" s="11"/>
      <c r="CX79" s="11"/>
      <c r="CY79" s="11"/>
      <c r="CZ79" s="11"/>
      <c r="DA79" s="11"/>
      <c r="DB79" s="11"/>
      <c r="DC79" s="11"/>
      <c r="DD79" s="11"/>
      <c r="DE79" s="11"/>
      <c r="DF79" s="11"/>
      <c r="DG79" s="11"/>
      <c r="DH79" s="11"/>
      <c r="DI79" s="11"/>
      <c r="DJ79" s="11"/>
      <c r="DK79" s="11"/>
      <c r="DL79" s="11"/>
      <c r="DM79" s="11"/>
      <c r="DN79" s="11"/>
      <c r="DO79" s="11"/>
      <c r="DP79" s="11"/>
      <c r="DQ79" s="11"/>
      <c r="DR79" s="11"/>
      <c r="DS79" s="11"/>
      <c r="DT79" s="11"/>
      <c r="DU79" s="11"/>
      <c r="DV79" s="11"/>
      <c r="DW79" s="11"/>
      <c r="DX79" s="11"/>
      <c r="DY79" s="11"/>
      <c r="DZ79" s="11"/>
      <c r="EA79" s="11"/>
      <c r="EB79" s="11"/>
      <c r="EC79" s="11"/>
      <c r="ED79" s="11"/>
      <c r="EE79" s="11"/>
      <c r="EF79" s="11"/>
      <c r="EG79" s="11"/>
      <c r="EH79" s="11"/>
      <c r="EI79" s="11"/>
      <c r="EJ79" s="11"/>
      <c r="EK79" s="11"/>
      <c r="EL79" s="11"/>
      <c r="EM79" s="11"/>
      <c r="EN79" s="11"/>
      <c r="EO79" s="11"/>
      <c r="EP79" s="11"/>
      <c r="EQ79" s="11"/>
      <c r="ER79" s="11"/>
      <c r="ES79" s="11"/>
      <c r="ET79" s="11"/>
      <c r="EU79" s="11"/>
      <c r="EV79" s="11"/>
      <c r="EW79" s="11"/>
      <c r="EX79" s="11"/>
      <c r="EY79" s="11"/>
      <c r="EZ79" s="11"/>
      <c r="FA79" s="11"/>
      <c r="FB79" s="11"/>
      <c r="FC79" s="11"/>
      <c r="FD79" s="11"/>
      <c r="FE79" s="11"/>
      <c r="FF79" s="11"/>
      <c r="FG79" s="11"/>
      <c r="FH79" s="11"/>
      <c r="FI79" s="11"/>
      <c r="FJ79" s="11"/>
      <c r="FK79" s="11"/>
      <c r="FL79" s="11"/>
      <c r="FM79" s="11"/>
      <c r="FN79" s="11"/>
      <c r="FO79" s="11"/>
      <c r="FP79" s="11"/>
      <c r="FQ79" s="11"/>
      <c r="FR79" s="11"/>
      <c r="FS79" s="11"/>
      <c r="FT79" s="11"/>
      <c r="FU79" s="11"/>
      <c r="FV79" s="11"/>
      <c r="FW79" s="11"/>
      <c r="FX79" s="11"/>
      <c r="FY79" s="11"/>
      <c r="FZ79" s="11"/>
      <c r="GA79" s="11"/>
      <c r="GB79" s="11"/>
      <c r="GC79" s="11"/>
      <c r="GD79" s="11"/>
      <c r="GE79" s="11"/>
      <c r="GF79" s="11"/>
      <c r="GG79" s="11"/>
      <c r="GH79" s="11"/>
      <c r="GI79" s="11"/>
      <c r="GJ79" s="11"/>
      <c r="GK79" s="11"/>
      <c r="GL79" s="11"/>
      <c r="GM79" s="11"/>
      <c r="GN79" s="11"/>
      <c r="GO79" s="11"/>
      <c r="GP79" s="11"/>
      <c r="GQ79" s="11"/>
      <c r="GR79" s="11"/>
      <c r="GS79" s="11"/>
      <c r="GT79" s="11"/>
      <c r="GU79" s="11"/>
      <c r="GV79" s="11"/>
      <c r="GW79" s="11"/>
      <c r="GX79" s="11"/>
      <c r="GY79" s="11"/>
      <c r="GZ79" s="11"/>
      <c r="HA79" s="11"/>
      <c r="HB79" s="11"/>
      <c r="HC79" s="11"/>
      <c r="HD79" s="11"/>
      <c r="HE79" s="11"/>
      <c r="HF79" s="11"/>
      <c r="HG79" s="11"/>
      <c r="HH79" s="11"/>
      <c r="HI79" s="11"/>
      <c r="HJ79" s="11"/>
      <c r="HK79" s="11"/>
      <c r="HL79" s="11"/>
      <c r="HM79" s="11"/>
      <c r="HN79" s="11"/>
      <c r="HO79" s="11"/>
      <c r="HP79" s="11"/>
      <c r="HQ79" s="11"/>
      <c r="HR79" s="11"/>
      <c r="HS79" s="11"/>
      <c r="HT79" s="11"/>
      <c r="HU79" s="11"/>
      <c r="HV79" s="11"/>
      <c r="HW79" s="11"/>
      <c r="HX79" s="11"/>
      <c r="HY79" s="11"/>
      <c r="HZ79" s="11"/>
      <c r="IA79" s="11"/>
      <c r="IB79" s="11"/>
      <c r="IC79" s="11"/>
      <c r="ID79" s="11"/>
      <c r="IE79" s="11"/>
      <c r="IF79" s="11"/>
      <c r="IG79" s="11"/>
      <c r="IH79" s="11"/>
      <c r="II79" s="11"/>
      <c r="IJ79" s="11"/>
      <c r="IK79" s="11"/>
      <c r="IL79" s="11"/>
      <c r="IM79" s="11"/>
      <c r="IN79" s="11"/>
      <c r="IO79" s="11"/>
      <c r="IP79" s="11"/>
      <c r="IQ79" s="11"/>
      <c r="IR79" s="11"/>
      <c r="IS79" s="11"/>
      <c r="IT79" s="11"/>
      <c r="IU79" s="11"/>
      <c r="IV79" s="11"/>
    </row>
    <row r="80" spans="1:256" ht="45" hidden="1" thickTop="1">
      <c r="A80" s="353" t="s">
        <v>107</v>
      </c>
      <c r="B80" s="521">
        <v>0</v>
      </c>
      <c r="C80" s="369">
        <v>0</v>
      </c>
      <c r="D80" s="522">
        <v>0</v>
      </c>
      <c r="E80" s="54">
        <v>0</v>
      </c>
      <c r="F80" s="522">
        <v>0</v>
      </c>
      <c r="G80" s="356">
        <v>0</v>
      </c>
      <c r="H80" s="521">
        <v>0</v>
      </c>
      <c r="I80" s="369">
        <v>0</v>
      </c>
      <c r="J80" s="522">
        <v>0</v>
      </c>
      <c r="K80" s="54">
        <v>0</v>
      </c>
      <c r="L80" s="522">
        <v>0</v>
      </c>
      <c r="M80" s="356">
        <v>0</v>
      </c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1"/>
      <c r="CI80" s="11"/>
      <c r="CJ80" s="11"/>
      <c r="CK80" s="11"/>
      <c r="CL80" s="11"/>
      <c r="CM80" s="11"/>
      <c r="CN80" s="11"/>
      <c r="CO80" s="11"/>
      <c r="CP80" s="11"/>
      <c r="CQ80" s="11"/>
      <c r="CR80" s="11"/>
      <c r="CS80" s="11"/>
      <c r="CT80" s="11"/>
      <c r="CU80" s="11"/>
      <c r="CV80" s="11"/>
      <c r="CW80" s="11"/>
      <c r="CX80" s="11"/>
      <c r="CY80" s="11"/>
      <c r="CZ80" s="11"/>
      <c r="DA80" s="11"/>
      <c r="DB80" s="11"/>
      <c r="DC80" s="11"/>
      <c r="DD80" s="11"/>
      <c r="DE80" s="11"/>
      <c r="DF80" s="11"/>
      <c r="DG80" s="11"/>
      <c r="DH80" s="11"/>
      <c r="DI80" s="11"/>
      <c r="DJ80" s="11"/>
      <c r="DK80" s="11"/>
      <c r="DL80" s="11"/>
      <c r="DM80" s="11"/>
      <c r="DN80" s="11"/>
      <c r="DO80" s="11"/>
      <c r="DP80" s="11"/>
      <c r="DQ80" s="11"/>
      <c r="DR80" s="11"/>
      <c r="DS80" s="11"/>
      <c r="DT80" s="11"/>
      <c r="DU80" s="11"/>
      <c r="DV80" s="11"/>
      <c r="DW80" s="11"/>
      <c r="DX80" s="11"/>
      <c r="DY80" s="11"/>
      <c r="DZ80" s="11"/>
      <c r="EA80" s="11"/>
      <c r="EB80" s="11"/>
      <c r="EC80" s="11"/>
      <c r="ED80" s="11"/>
      <c r="EE80" s="11"/>
      <c r="EF80" s="11"/>
      <c r="EG80" s="11"/>
      <c r="EH80" s="11"/>
      <c r="EI80" s="11"/>
      <c r="EJ80" s="11"/>
      <c r="EK80" s="11"/>
      <c r="EL80" s="11"/>
      <c r="EM80" s="11"/>
      <c r="EN80" s="11"/>
      <c r="EO80" s="11"/>
      <c r="EP80" s="11"/>
      <c r="EQ80" s="11"/>
      <c r="ER80" s="11"/>
      <c r="ES80" s="11"/>
      <c r="ET80" s="11"/>
      <c r="EU80" s="11"/>
      <c r="EV80" s="11"/>
      <c r="EW80" s="11"/>
      <c r="EX80" s="11"/>
      <c r="EY80" s="11"/>
      <c r="EZ80" s="11"/>
      <c r="FA80" s="11"/>
      <c r="FB80" s="11"/>
      <c r="FC80" s="11"/>
      <c r="FD80" s="11"/>
      <c r="FE80" s="11"/>
      <c r="FF80" s="11"/>
      <c r="FG80" s="11"/>
      <c r="FH80" s="11"/>
      <c r="FI80" s="11"/>
      <c r="FJ80" s="11"/>
      <c r="FK80" s="11"/>
      <c r="FL80" s="11"/>
      <c r="FM80" s="11"/>
      <c r="FN80" s="11"/>
      <c r="FO80" s="11"/>
      <c r="FP80" s="11"/>
      <c r="FQ80" s="11"/>
      <c r="FR80" s="11"/>
      <c r="FS80" s="11"/>
      <c r="FT80" s="11"/>
      <c r="FU80" s="11"/>
      <c r="FV80" s="11"/>
      <c r="FW80" s="11"/>
      <c r="FX80" s="11"/>
      <c r="FY80" s="11"/>
      <c r="FZ80" s="11"/>
      <c r="GA80" s="11"/>
      <c r="GB80" s="11"/>
      <c r="GC80" s="11"/>
      <c r="GD80" s="11"/>
      <c r="GE80" s="11"/>
      <c r="GF80" s="11"/>
      <c r="GG80" s="11"/>
      <c r="GH80" s="11"/>
      <c r="GI80" s="11"/>
      <c r="GJ80" s="11"/>
      <c r="GK80" s="11"/>
      <c r="GL80" s="11"/>
      <c r="GM80" s="11"/>
      <c r="GN80" s="11"/>
      <c r="GO80" s="11"/>
      <c r="GP80" s="11"/>
      <c r="GQ80" s="11"/>
      <c r="GR80" s="11"/>
      <c r="GS80" s="11"/>
      <c r="GT80" s="11"/>
      <c r="GU80" s="11"/>
      <c r="GV80" s="11"/>
      <c r="GW80" s="11"/>
      <c r="GX80" s="11"/>
      <c r="GY80" s="11"/>
      <c r="GZ80" s="11"/>
      <c r="HA80" s="11"/>
      <c r="HB80" s="11"/>
      <c r="HC80" s="11"/>
      <c r="HD80" s="11"/>
      <c r="HE80" s="11"/>
      <c r="HF80" s="11"/>
      <c r="HG80" s="11"/>
      <c r="HH80" s="11"/>
      <c r="HI80" s="11"/>
      <c r="HJ80" s="11"/>
      <c r="HK80" s="11"/>
      <c r="HL80" s="11"/>
      <c r="HM80" s="11"/>
      <c r="HN80" s="11"/>
      <c r="HO80" s="11"/>
      <c r="HP80" s="11"/>
      <c r="HQ80" s="11"/>
      <c r="HR80" s="11"/>
      <c r="HS80" s="11"/>
      <c r="HT80" s="11"/>
      <c r="HU80" s="11"/>
      <c r="HV80" s="11"/>
      <c r="HW80" s="11"/>
      <c r="HX80" s="11"/>
      <c r="HY80" s="11"/>
      <c r="HZ80" s="11"/>
      <c r="IA80" s="11"/>
      <c r="IB80" s="11"/>
      <c r="IC80" s="11"/>
      <c r="ID80" s="11"/>
      <c r="IE80" s="11"/>
      <c r="IF80" s="11"/>
      <c r="IG80" s="11"/>
      <c r="IH80" s="11"/>
      <c r="II80" s="11"/>
      <c r="IJ80" s="11"/>
      <c r="IK80" s="11"/>
      <c r="IL80" s="11"/>
      <c r="IM80" s="11"/>
      <c r="IN80" s="11"/>
      <c r="IO80" s="11"/>
      <c r="IP80" s="11"/>
      <c r="IQ80" s="11"/>
      <c r="IR80" s="11"/>
      <c r="IS80" s="11"/>
      <c r="IT80" s="11"/>
      <c r="IU80" s="11"/>
      <c r="IV80" s="11"/>
    </row>
    <row r="81" spans="1:256" ht="45" hidden="1" thickTop="1">
      <c r="A81" s="353" t="s">
        <v>108</v>
      </c>
      <c r="B81" s="521">
        <v>0</v>
      </c>
      <c r="C81" s="369">
        <v>0</v>
      </c>
      <c r="D81" s="522">
        <v>0</v>
      </c>
      <c r="E81" s="54">
        <v>0</v>
      </c>
      <c r="F81" s="522">
        <v>0</v>
      </c>
      <c r="G81" s="356">
        <v>0</v>
      </c>
      <c r="H81" s="521">
        <v>0</v>
      </c>
      <c r="I81" s="369">
        <v>0</v>
      </c>
      <c r="J81" s="522">
        <v>0</v>
      </c>
      <c r="K81" s="54">
        <v>0</v>
      </c>
      <c r="L81" s="522">
        <v>0</v>
      </c>
      <c r="M81" s="356">
        <v>0</v>
      </c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  <c r="CW81" s="11"/>
      <c r="CX81" s="11"/>
      <c r="CY81" s="11"/>
      <c r="CZ81" s="11"/>
      <c r="DA81" s="11"/>
      <c r="DB81" s="11"/>
      <c r="DC81" s="11"/>
      <c r="DD81" s="11"/>
      <c r="DE81" s="11"/>
      <c r="DF81" s="11"/>
      <c r="DG81" s="11"/>
      <c r="DH81" s="11"/>
      <c r="DI81" s="11"/>
      <c r="DJ81" s="11"/>
      <c r="DK81" s="11"/>
      <c r="DL81" s="11"/>
      <c r="DM81" s="11"/>
      <c r="DN81" s="11"/>
      <c r="DO81" s="11"/>
      <c r="DP81" s="11"/>
      <c r="DQ81" s="11"/>
      <c r="DR81" s="11"/>
      <c r="DS81" s="11"/>
      <c r="DT81" s="11"/>
      <c r="DU81" s="11"/>
      <c r="DV81" s="11"/>
      <c r="DW81" s="11"/>
      <c r="DX81" s="11"/>
      <c r="DY81" s="11"/>
      <c r="DZ81" s="11"/>
      <c r="EA81" s="11"/>
      <c r="EB81" s="11"/>
      <c r="EC81" s="11"/>
      <c r="ED81" s="11"/>
      <c r="EE81" s="11"/>
      <c r="EF81" s="11"/>
      <c r="EG81" s="11"/>
      <c r="EH81" s="11"/>
      <c r="EI81" s="11"/>
      <c r="EJ81" s="11"/>
      <c r="EK81" s="11"/>
      <c r="EL81" s="11"/>
      <c r="EM81" s="11"/>
      <c r="EN81" s="11"/>
      <c r="EO81" s="11"/>
      <c r="EP81" s="11"/>
      <c r="EQ81" s="11"/>
      <c r="ER81" s="11"/>
      <c r="ES81" s="11"/>
      <c r="ET81" s="11"/>
      <c r="EU81" s="11"/>
      <c r="EV81" s="11"/>
      <c r="EW81" s="11"/>
      <c r="EX81" s="11"/>
      <c r="EY81" s="11"/>
      <c r="EZ81" s="11"/>
      <c r="FA81" s="11"/>
      <c r="FB81" s="11"/>
      <c r="FC81" s="11"/>
      <c r="FD81" s="11"/>
      <c r="FE81" s="11"/>
      <c r="FF81" s="11"/>
      <c r="FG81" s="11"/>
      <c r="FH81" s="11"/>
      <c r="FI81" s="11"/>
      <c r="FJ81" s="11"/>
      <c r="FK81" s="11"/>
      <c r="FL81" s="11"/>
      <c r="FM81" s="11"/>
      <c r="FN81" s="11"/>
      <c r="FO81" s="11"/>
      <c r="FP81" s="11"/>
      <c r="FQ81" s="11"/>
      <c r="FR81" s="11"/>
      <c r="FS81" s="11"/>
      <c r="FT81" s="11"/>
      <c r="FU81" s="11"/>
      <c r="FV81" s="11"/>
      <c r="FW81" s="11"/>
      <c r="FX81" s="11"/>
      <c r="FY81" s="11"/>
      <c r="FZ81" s="11"/>
      <c r="GA81" s="11"/>
      <c r="GB81" s="11"/>
      <c r="GC81" s="11"/>
      <c r="GD81" s="11"/>
      <c r="GE81" s="11"/>
      <c r="GF81" s="11"/>
      <c r="GG81" s="11"/>
      <c r="GH81" s="11"/>
      <c r="GI81" s="11"/>
      <c r="GJ81" s="11"/>
      <c r="GK81" s="11"/>
      <c r="GL81" s="11"/>
      <c r="GM81" s="11"/>
      <c r="GN81" s="11"/>
      <c r="GO81" s="11"/>
      <c r="GP81" s="11"/>
      <c r="GQ81" s="11"/>
      <c r="GR81" s="11"/>
      <c r="GS81" s="11"/>
      <c r="GT81" s="11"/>
      <c r="GU81" s="11"/>
      <c r="GV81" s="11"/>
      <c r="GW81" s="11"/>
      <c r="GX81" s="11"/>
      <c r="GY81" s="11"/>
      <c r="GZ81" s="11"/>
      <c r="HA81" s="11"/>
      <c r="HB81" s="11"/>
      <c r="HC81" s="11"/>
      <c r="HD81" s="11"/>
      <c r="HE81" s="11"/>
      <c r="HF81" s="11"/>
      <c r="HG81" s="11"/>
      <c r="HH81" s="11"/>
      <c r="HI81" s="11"/>
      <c r="HJ81" s="11"/>
      <c r="HK81" s="11"/>
      <c r="HL81" s="11"/>
      <c r="HM81" s="11"/>
      <c r="HN81" s="11"/>
      <c r="HO81" s="11"/>
      <c r="HP81" s="11"/>
      <c r="HQ81" s="11"/>
      <c r="HR81" s="11"/>
      <c r="HS81" s="11"/>
      <c r="HT81" s="11"/>
      <c r="HU81" s="11"/>
      <c r="HV81" s="11"/>
      <c r="HW81" s="11"/>
      <c r="HX81" s="11"/>
      <c r="HY81" s="11"/>
      <c r="HZ81" s="11"/>
      <c r="IA81" s="11"/>
      <c r="IB81" s="11"/>
      <c r="IC81" s="11"/>
      <c r="ID81" s="11"/>
      <c r="IE81" s="11"/>
      <c r="IF81" s="11"/>
      <c r="IG81" s="11"/>
      <c r="IH81" s="11"/>
      <c r="II81" s="11"/>
      <c r="IJ81" s="11"/>
      <c r="IK81" s="11"/>
      <c r="IL81" s="11"/>
      <c r="IM81" s="11"/>
      <c r="IN81" s="11"/>
      <c r="IO81" s="11"/>
      <c r="IP81" s="11"/>
      <c r="IQ81" s="11"/>
      <c r="IR81" s="11"/>
      <c r="IS81" s="11"/>
      <c r="IT81" s="11"/>
      <c r="IU81" s="11"/>
      <c r="IV81" s="11"/>
    </row>
    <row r="82" spans="1:256" ht="45.75" hidden="1" thickTop="1">
      <c r="A82" s="357" t="s">
        <v>109</v>
      </c>
      <c r="B82" s="523">
        <v>0</v>
      </c>
      <c r="C82" s="372">
        <v>0</v>
      </c>
      <c r="D82" s="524">
        <v>0</v>
      </c>
      <c r="E82" s="127">
        <v>0</v>
      </c>
      <c r="F82" s="524">
        <v>0</v>
      </c>
      <c r="G82" s="366">
        <v>0</v>
      </c>
      <c r="H82" s="523">
        <v>0</v>
      </c>
      <c r="I82" s="372">
        <v>0</v>
      </c>
      <c r="J82" s="524">
        <v>0</v>
      </c>
      <c r="K82" s="127">
        <v>0</v>
      </c>
      <c r="L82" s="524">
        <v>0</v>
      </c>
      <c r="M82" s="366">
        <v>0</v>
      </c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  <c r="AA82" s="85"/>
      <c r="AB82" s="85"/>
      <c r="AC82" s="85"/>
      <c r="AD82" s="85"/>
      <c r="AE82" s="85"/>
      <c r="AF82" s="85"/>
      <c r="AG82" s="85"/>
      <c r="AH82" s="85"/>
      <c r="AI82" s="85"/>
      <c r="AJ82" s="85"/>
      <c r="AK82" s="85"/>
      <c r="AL82" s="85"/>
      <c r="AM82" s="85"/>
      <c r="AN82" s="85"/>
      <c r="AO82" s="85"/>
      <c r="AP82" s="85"/>
      <c r="AQ82" s="85"/>
      <c r="AR82" s="85"/>
      <c r="AS82" s="85"/>
      <c r="AT82" s="85"/>
      <c r="AU82" s="85"/>
      <c r="AV82" s="85"/>
      <c r="AW82" s="85"/>
      <c r="AX82" s="85"/>
      <c r="AY82" s="85"/>
      <c r="AZ82" s="85"/>
      <c r="BA82" s="85"/>
      <c r="BB82" s="85"/>
      <c r="BC82" s="85"/>
      <c r="BD82" s="85"/>
      <c r="BE82" s="85"/>
      <c r="BF82" s="85"/>
      <c r="BG82" s="85"/>
      <c r="BH82" s="85"/>
      <c r="BI82" s="85"/>
      <c r="BJ82" s="85"/>
      <c r="BK82" s="85"/>
      <c r="BL82" s="85"/>
      <c r="BM82" s="85"/>
      <c r="BN82" s="85"/>
      <c r="BO82" s="85"/>
      <c r="BP82" s="85"/>
      <c r="BQ82" s="85"/>
      <c r="BR82" s="85"/>
      <c r="BS82" s="85"/>
      <c r="BT82" s="85"/>
      <c r="BU82" s="85"/>
      <c r="BV82" s="85"/>
      <c r="BW82" s="85"/>
      <c r="BX82" s="85"/>
      <c r="BY82" s="85"/>
      <c r="BZ82" s="85"/>
      <c r="CA82" s="85"/>
      <c r="CB82" s="85"/>
      <c r="CC82" s="85"/>
      <c r="CD82" s="85"/>
      <c r="CE82" s="85"/>
      <c r="CF82" s="85"/>
      <c r="CG82" s="85"/>
      <c r="CH82" s="85"/>
      <c r="CI82" s="85"/>
      <c r="CJ82" s="85"/>
      <c r="CK82" s="85"/>
      <c r="CL82" s="85"/>
      <c r="CM82" s="85"/>
      <c r="CN82" s="85"/>
      <c r="CO82" s="85"/>
      <c r="CP82" s="85"/>
      <c r="CQ82" s="85"/>
      <c r="CR82" s="85"/>
      <c r="CS82" s="85"/>
      <c r="CT82" s="85"/>
      <c r="CU82" s="85"/>
      <c r="CV82" s="85"/>
      <c r="CW82" s="85"/>
      <c r="CX82" s="85"/>
      <c r="CY82" s="85"/>
      <c r="CZ82" s="85"/>
      <c r="DA82" s="85"/>
      <c r="DB82" s="85"/>
      <c r="DC82" s="85"/>
      <c r="DD82" s="85"/>
      <c r="DE82" s="85"/>
      <c r="DF82" s="85"/>
      <c r="DG82" s="85"/>
      <c r="DH82" s="85"/>
      <c r="DI82" s="85"/>
      <c r="DJ82" s="85"/>
      <c r="DK82" s="85"/>
      <c r="DL82" s="85"/>
      <c r="DM82" s="85"/>
      <c r="DN82" s="85"/>
      <c r="DO82" s="85"/>
      <c r="DP82" s="85"/>
      <c r="DQ82" s="85"/>
      <c r="DR82" s="85"/>
      <c r="DS82" s="85"/>
      <c r="DT82" s="85"/>
      <c r="DU82" s="85"/>
      <c r="DV82" s="85"/>
      <c r="DW82" s="85"/>
      <c r="DX82" s="85"/>
      <c r="DY82" s="85"/>
      <c r="DZ82" s="85"/>
      <c r="EA82" s="85"/>
      <c r="EB82" s="85"/>
      <c r="EC82" s="85"/>
      <c r="ED82" s="85"/>
      <c r="EE82" s="85"/>
      <c r="EF82" s="85"/>
      <c r="EG82" s="85"/>
      <c r="EH82" s="85"/>
      <c r="EI82" s="85"/>
      <c r="EJ82" s="85"/>
      <c r="EK82" s="85"/>
      <c r="EL82" s="85"/>
      <c r="EM82" s="85"/>
      <c r="EN82" s="85"/>
      <c r="EO82" s="85"/>
      <c r="EP82" s="85"/>
      <c r="EQ82" s="85"/>
      <c r="ER82" s="85"/>
      <c r="ES82" s="85"/>
      <c r="ET82" s="85"/>
      <c r="EU82" s="85"/>
      <c r="EV82" s="85"/>
      <c r="EW82" s="85"/>
      <c r="EX82" s="85"/>
      <c r="EY82" s="85"/>
      <c r="EZ82" s="85"/>
      <c r="FA82" s="85"/>
      <c r="FB82" s="85"/>
      <c r="FC82" s="85"/>
      <c r="FD82" s="85"/>
      <c r="FE82" s="85"/>
      <c r="FF82" s="85"/>
      <c r="FG82" s="85"/>
      <c r="FH82" s="85"/>
      <c r="FI82" s="85"/>
      <c r="FJ82" s="85"/>
      <c r="FK82" s="85"/>
      <c r="FL82" s="85"/>
      <c r="FM82" s="85"/>
      <c r="FN82" s="85"/>
      <c r="FO82" s="85"/>
      <c r="FP82" s="85"/>
      <c r="FQ82" s="85"/>
      <c r="FR82" s="85"/>
      <c r="FS82" s="85"/>
      <c r="FT82" s="85"/>
      <c r="FU82" s="85"/>
      <c r="FV82" s="85"/>
      <c r="FW82" s="85"/>
      <c r="FX82" s="85"/>
      <c r="FY82" s="85"/>
      <c r="FZ82" s="85"/>
      <c r="GA82" s="85"/>
      <c r="GB82" s="85"/>
      <c r="GC82" s="85"/>
      <c r="GD82" s="85"/>
      <c r="GE82" s="85"/>
      <c r="GF82" s="85"/>
      <c r="GG82" s="85"/>
      <c r="GH82" s="85"/>
      <c r="GI82" s="85"/>
      <c r="GJ82" s="85"/>
      <c r="GK82" s="85"/>
      <c r="GL82" s="85"/>
      <c r="GM82" s="85"/>
      <c r="GN82" s="85"/>
      <c r="GO82" s="85"/>
      <c r="GP82" s="85"/>
      <c r="GQ82" s="85"/>
      <c r="GR82" s="85"/>
      <c r="GS82" s="85"/>
      <c r="GT82" s="85"/>
      <c r="GU82" s="85"/>
      <c r="GV82" s="85"/>
      <c r="GW82" s="85"/>
      <c r="GX82" s="85"/>
      <c r="GY82" s="85"/>
      <c r="GZ82" s="85"/>
      <c r="HA82" s="85"/>
      <c r="HB82" s="85"/>
      <c r="HC82" s="85"/>
      <c r="HD82" s="85"/>
      <c r="HE82" s="85"/>
      <c r="HF82" s="85"/>
      <c r="HG82" s="85"/>
      <c r="HH82" s="85"/>
      <c r="HI82" s="85"/>
      <c r="HJ82" s="85"/>
      <c r="HK82" s="85"/>
      <c r="HL82" s="85"/>
      <c r="HM82" s="85"/>
      <c r="HN82" s="85"/>
      <c r="HO82" s="85"/>
      <c r="HP82" s="85"/>
      <c r="HQ82" s="85"/>
      <c r="HR82" s="85"/>
      <c r="HS82" s="85"/>
      <c r="HT82" s="85"/>
      <c r="HU82" s="85"/>
      <c r="HV82" s="85"/>
      <c r="HW82" s="85"/>
      <c r="HX82" s="85"/>
      <c r="HY82" s="85"/>
      <c r="HZ82" s="85"/>
      <c r="IA82" s="85"/>
      <c r="IB82" s="85"/>
      <c r="IC82" s="85"/>
      <c r="ID82" s="85"/>
      <c r="IE82" s="85"/>
      <c r="IF82" s="85"/>
      <c r="IG82" s="85"/>
      <c r="IH82" s="85"/>
      <c r="II82" s="85"/>
      <c r="IJ82" s="85"/>
      <c r="IK82" s="85"/>
      <c r="IL82" s="85"/>
      <c r="IM82" s="85"/>
      <c r="IN82" s="85"/>
      <c r="IO82" s="85"/>
      <c r="IP82" s="85"/>
      <c r="IQ82" s="85"/>
      <c r="IR82" s="85"/>
      <c r="IS82" s="85"/>
      <c r="IT82" s="85"/>
      <c r="IU82" s="85"/>
      <c r="IV82" s="85"/>
    </row>
    <row r="83" spans="1:256" ht="46.5" hidden="1" thickTop="1" thickBot="1">
      <c r="A83" s="358" t="s">
        <v>115</v>
      </c>
      <c r="B83" s="525">
        <v>429917424</v>
      </c>
      <c r="C83" s="374">
        <v>0.75230381211347497</v>
      </c>
      <c r="D83" s="526">
        <v>141550402</v>
      </c>
      <c r="E83" s="362">
        <v>0.24769618788652503</v>
      </c>
      <c r="F83" s="526">
        <v>571467826</v>
      </c>
      <c r="G83" s="363">
        <v>1</v>
      </c>
      <c r="H83" s="525">
        <v>416223335</v>
      </c>
      <c r="I83" s="374">
        <v>0.73870291377913311</v>
      </c>
      <c r="J83" s="526">
        <v>147228260</v>
      </c>
      <c r="K83" s="362">
        <v>0.26129708622086695</v>
      </c>
      <c r="L83" s="526">
        <v>563451595</v>
      </c>
      <c r="M83" s="363">
        <v>1</v>
      </c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/>
      <c r="CS83" s="11"/>
      <c r="CT83" s="11"/>
      <c r="CU83" s="11"/>
      <c r="CV83" s="11"/>
      <c r="CW83" s="11"/>
      <c r="CX83" s="11"/>
      <c r="CY83" s="11"/>
      <c r="CZ83" s="11"/>
      <c r="DA83" s="11"/>
      <c r="DB83" s="11"/>
      <c r="DC83" s="11"/>
      <c r="DD83" s="11"/>
      <c r="DE83" s="11"/>
      <c r="DF83" s="11"/>
      <c r="DG83" s="11"/>
      <c r="DH83" s="11"/>
      <c r="DI83" s="11"/>
      <c r="DJ83" s="11"/>
      <c r="DK83" s="11"/>
      <c r="DL83" s="11"/>
      <c r="DM83" s="11"/>
      <c r="DN83" s="11"/>
      <c r="DO83" s="11"/>
      <c r="DP83" s="11"/>
      <c r="DQ83" s="11"/>
      <c r="DR83" s="11"/>
      <c r="DS83" s="11"/>
      <c r="DT83" s="11"/>
      <c r="DU83" s="11"/>
      <c r="DV83" s="11"/>
      <c r="DW83" s="11"/>
      <c r="DX83" s="11"/>
      <c r="DY83" s="11"/>
      <c r="DZ83" s="11"/>
      <c r="EA83" s="11"/>
      <c r="EB83" s="11"/>
      <c r="EC83" s="11"/>
      <c r="ED83" s="11"/>
      <c r="EE83" s="11"/>
      <c r="EF83" s="11"/>
      <c r="EG83" s="11"/>
      <c r="EH83" s="11"/>
      <c r="EI83" s="11"/>
      <c r="EJ83" s="11"/>
      <c r="EK83" s="11"/>
      <c r="EL83" s="11"/>
      <c r="EM83" s="11"/>
      <c r="EN83" s="11"/>
      <c r="EO83" s="11"/>
      <c r="EP83" s="11"/>
      <c r="EQ83" s="11"/>
      <c r="ER83" s="11"/>
      <c r="ES83" s="11"/>
      <c r="ET83" s="11"/>
      <c r="EU83" s="11"/>
      <c r="EV83" s="11"/>
      <c r="EW83" s="11"/>
      <c r="EX83" s="11"/>
      <c r="EY83" s="11"/>
      <c r="EZ83" s="11"/>
      <c r="FA83" s="11"/>
      <c r="FB83" s="11"/>
      <c r="FC83" s="11"/>
      <c r="FD83" s="11"/>
      <c r="FE83" s="11"/>
      <c r="FF83" s="11"/>
      <c r="FG83" s="11"/>
      <c r="FH83" s="11"/>
      <c r="FI83" s="11"/>
      <c r="FJ83" s="11"/>
      <c r="FK83" s="11"/>
      <c r="FL83" s="11"/>
      <c r="FM83" s="11"/>
      <c r="FN83" s="11"/>
      <c r="FO83" s="11"/>
      <c r="FP83" s="11"/>
      <c r="FQ83" s="11"/>
      <c r="FR83" s="11"/>
      <c r="FS83" s="11"/>
      <c r="FT83" s="11"/>
      <c r="FU83" s="11"/>
      <c r="FV83" s="11"/>
      <c r="FW83" s="11"/>
      <c r="FX83" s="11"/>
      <c r="FY83" s="11"/>
      <c r="FZ83" s="11"/>
      <c r="GA83" s="11"/>
      <c r="GB83" s="11"/>
      <c r="GC83" s="11"/>
      <c r="GD83" s="11"/>
      <c r="GE83" s="11"/>
      <c r="GF83" s="11"/>
      <c r="GG83" s="11"/>
      <c r="GH83" s="11"/>
      <c r="GI83" s="11"/>
      <c r="GJ83" s="11"/>
      <c r="GK83" s="11"/>
      <c r="GL83" s="11"/>
      <c r="GM83" s="11"/>
      <c r="GN83" s="11"/>
      <c r="GO83" s="11"/>
      <c r="GP83" s="11"/>
      <c r="GQ83" s="11"/>
      <c r="GR83" s="11"/>
      <c r="GS83" s="11"/>
      <c r="GT83" s="11"/>
      <c r="GU83" s="11"/>
      <c r="GV83" s="11"/>
      <c r="GW83" s="11"/>
      <c r="GX83" s="11"/>
      <c r="GY83" s="11"/>
      <c r="GZ83" s="11"/>
      <c r="HA83" s="11"/>
      <c r="HB83" s="11"/>
      <c r="HC83" s="11"/>
      <c r="HD83" s="11"/>
      <c r="HE83" s="11"/>
      <c r="HF83" s="11"/>
      <c r="HG83" s="11"/>
      <c r="HH83" s="11"/>
      <c r="HI83" s="11"/>
      <c r="HJ83" s="11"/>
      <c r="HK83" s="11"/>
      <c r="HL83" s="11"/>
      <c r="HM83" s="11"/>
      <c r="HN83" s="11"/>
      <c r="HO83" s="11"/>
      <c r="HP83" s="11"/>
      <c r="HQ83" s="11"/>
      <c r="HR83" s="11"/>
      <c r="HS83" s="11"/>
      <c r="HT83" s="11"/>
      <c r="HU83" s="11"/>
      <c r="HV83" s="11"/>
      <c r="HW83" s="11"/>
      <c r="HX83" s="11"/>
      <c r="HY83" s="11"/>
      <c r="HZ83" s="11"/>
      <c r="IA83" s="11"/>
      <c r="IB83" s="11"/>
      <c r="IC83" s="11"/>
      <c r="ID83" s="11"/>
      <c r="IE83" s="11"/>
      <c r="IF83" s="11"/>
      <c r="IG83" s="11"/>
      <c r="IH83" s="11"/>
      <c r="II83" s="11"/>
      <c r="IJ83" s="11"/>
      <c r="IK83" s="11"/>
      <c r="IL83" s="11"/>
      <c r="IM83" s="11"/>
      <c r="IN83" s="11"/>
      <c r="IO83" s="11"/>
      <c r="IP83" s="11"/>
      <c r="IQ83" s="11"/>
      <c r="IR83" s="11"/>
      <c r="IS83" s="11"/>
      <c r="IT83" s="11"/>
      <c r="IU83" s="11"/>
      <c r="IV83" s="11"/>
    </row>
    <row r="84" spans="1:256" ht="45.75" thickTop="1">
      <c r="A84" s="22" t="s">
        <v>128</v>
      </c>
      <c r="B84" s="462"/>
      <c r="C84" s="367"/>
      <c r="D84" s="462"/>
      <c r="E84" s="367"/>
      <c r="F84" s="462"/>
      <c r="G84" s="367"/>
      <c r="H84" s="462"/>
      <c r="I84" s="367"/>
      <c r="J84" s="462"/>
      <c r="K84" s="367"/>
      <c r="L84" s="462"/>
      <c r="M84" s="367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  <c r="CG84" s="11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/>
      <c r="CW84" s="11"/>
      <c r="CX84" s="11"/>
      <c r="CY84" s="11"/>
      <c r="CZ84" s="11"/>
      <c r="DA84" s="11"/>
      <c r="DB84" s="11"/>
      <c r="DC84" s="11"/>
      <c r="DD84" s="11"/>
      <c r="DE84" s="11"/>
      <c r="DF84" s="11"/>
      <c r="DG84" s="11"/>
      <c r="DH84" s="11"/>
      <c r="DI84" s="11"/>
      <c r="DJ84" s="11"/>
      <c r="DK84" s="11"/>
      <c r="DL84" s="11"/>
      <c r="DM84" s="11"/>
      <c r="DN84" s="11"/>
      <c r="DO84" s="11"/>
      <c r="DP84" s="11"/>
      <c r="DQ84" s="11"/>
      <c r="DR84" s="11"/>
      <c r="DS84" s="11"/>
      <c r="DT84" s="11"/>
      <c r="DU84" s="11"/>
      <c r="DV84" s="11"/>
      <c r="DW84" s="11"/>
      <c r="DX84" s="11"/>
      <c r="DY84" s="11"/>
      <c r="DZ84" s="11"/>
      <c r="EA84" s="11"/>
      <c r="EB84" s="11"/>
      <c r="EC84" s="11"/>
      <c r="ED84" s="11"/>
      <c r="EE84" s="11"/>
      <c r="EF84" s="11"/>
      <c r="EG84" s="11"/>
      <c r="EH84" s="11"/>
      <c r="EI84" s="11"/>
      <c r="EJ84" s="11"/>
      <c r="EK84" s="11"/>
      <c r="EL84" s="11"/>
      <c r="EM84" s="11"/>
      <c r="EN84" s="11"/>
      <c r="EO84" s="11"/>
      <c r="EP84" s="11"/>
      <c r="EQ84" s="11"/>
      <c r="ER84" s="11"/>
      <c r="ES84" s="11"/>
      <c r="ET84" s="11"/>
      <c r="EU84" s="11"/>
      <c r="EV84" s="11"/>
      <c r="EW84" s="11"/>
      <c r="EX84" s="11"/>
      <c r="EY84" s="11"/>
      <c r="EZ84" s="11"/>
      <c r="FA84" s="11"/>
      <c r="FB84" s="11"/>
      <c r="FC84" s="11"/>
      <c r="FD84" s="11"/>
      <c r="FE84" s="11"/>
      <c r="FF84" s="11"/>
      <c r="FG84" s="11"/>
      <c r="FH84" s="11"/>
      <c r="FI84" s="11"/>
      <c r="FJ84" s="11"/>
      <c r="FK84" s="11"/>
      <c r="FL84" s="11"/>
      <c r="FM84" s="11"/>
      <c r="FN84" s="11"/>
      <c r="FO84" s="11"/>
      <c r="FP84" s="11"/>
      <c r="FQ84" s="11"/>
      <c r="FR84" s="11"/>
      <c r="FS84" s="11"/>
      <c r="FT84" s="11"/>
      <c r="FU84" s="11"/>
      <c r="FV84" s="11"/>
      <c r="FW84" s="11"/>
      <c r="FX84" s="11"/>
      <c r="FY84" s="11"/>
      <c r="FZ84" s="11"/>
      <c r="GA84" s="11"/>
      <c r="GB84" s="11"/>
      <c r="GC84" s="11"/>
      <c r="GD84" s="11"/>
      <c r="GE84" s="11"/>
      <c r="GF84" s="11"/>
      <c r="GG84" s="11"/>
      <c r="GH84" s="11"/>
      <c r="GI84" s="11"/>
      <c r="GJ84" s="11"/>
      <c r="GK84" s="11"/>
      <c r="GL84" s="11"/>
      <c r="GM84" s="11"/>
      <c r="GN84" s="11"/>
      <c r="GO84" s="11"/>
      <c r="GP84" s="11"/>
      <c r="GQ84" s="11"/>
      <c r="GR84" s="11"/>
      <c r="GS84" s="11"/>
      <c r="GT84" s="11"/>
      <c r="GU84" s="11"/>
      <c r="GV84" s="11"/>
      <c r="GW84" s="11"/>
      <c r="GX84" s="11"/>
      <c r="GY84" s="11"/>
      <c r="GZ84" s="11"/>
      <c r="HA84" s="11"/>
      <c r="HB84" s="11"/>
      <c r="HC84" s="11"/>
      <c r="HD84" s="11"/>
      <c r="HE84" s="11"/>
      <c r="HF84" s="11"/>
      <c r="HG84" s="11"/>
      <c r="HH84" s="11"/>
      <c r="HI84" s="11"/>
      <c r="HJ84" s="11"/>
      <c r="HK84" s="11"/>
      <c r="HL84" s="11"/>
      <c r="HM84" s="11"/>
      <c r="HN84" s="11"/>
      <c r="HO84" s="11"/>
      <c r="HP84" s="11"/>
      <c r="HQ84" s="11"/>
      <c r="HR84" s="11"/>
      <c r="HS84" s="11"/>
      <c r="HT84" s="11"/>
      <c r="HU84" s="11"/>
      <c r="HV84" s="11"/>
      <c r="HW84" s="11"/>
      <c r="HX84" s="11"/>
      <c r="HY84" s="11"/>
      <c r="HZ84" s="11"/>
      <c r="IA84" s="11"/>
      <c r="IB84" s="11"/>
      <c r="IC84" s="11"/>
      <c r="ID84" s="11"/>
      <c r="IE84" s="11"/>
      <c r="IF84" s="11"/>
      <c r="IG84" s="11"/>
      <c r="IH84" s="11"/>
      <c r="II84" s="11"/>
      <c r="IJ84" s="11"/>
      <c r="IK84" s="11"/>
      <c r="IL84" s="11"/>
      <c r="IM84" s="11"/>
      <c r="IN84" s="11"/>
      <c r="IO84" s="11"/>
      <c r="IP84" s="11"/>
      <c r="IQ84" s="11"/>
      <c r="IR84" s="11"/>
      <c r="IS84" s="11"/>
      <c r="IT84" s="11"/>
      <c r="IU84" s="11"/>
      <c r="IV84" s="11"/>
    </row>
    <row r="85" spans="1:256" ht="44.25">
      <c r="A85" s="4" t="s">
        <v>117</v>
      </c>
      <c r="B85" s="460"/>
      <c r="C85" s="4"/>
      <c r="D85" s="460"/>
      <c r="E85" s="4"/>
      <c r="F85" s="460"/>
      <c r="G85" s="4"/>
      <c r="H85" s="460"/>
      <c r="I85" s="4"/>
      <c r="J85" s="460"/>
      <c r="K85" s="4"/>
      <c r="L85" s="460"/>
      <c r="M85" s="4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1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DZ85" s="11"/>
      <c r="EA85" s="11"/>
      <c r="EB85" s="11"/>
      <c r="EC85" s="11"/>
      <c r="ED85" s="11"/>
      <c r="EE85" s="11"/>
      <c r="EF85" s="11"/>
      <c r="EG85" s="11"/>
      <c r="EH85" s="11"/>
      <c r="EI85" s="11"/>
      <c r="EJ85" s="11"/>
      <c r="EK85" s="11"/>
      <c r="EL85" s="11"/>
      <c r="EM85" s="11"/>
      <c r="EN85" s="11"/>
      <c r="EO85" s="11"/>
      <c r="EP85" s="11"/>
      <c r="EQ85" s="11"/>
      <c r="ER85" s="11"/>
      <c r="ES85" s="11"/>
      <c r="ET85" s="11"/>
      <c r="EU85" s="11"/>
      <c r="EV85" s="11"/>
      <c r="EW85" s="11"/>
      <c r="EX85" s="11"/>
      <c r="EY85" s="11"/>
      <c r="EZ85" s="11"/>
      <c r="FA85" s="11"/>
      <c r="FB85" s="11"/>
      <c r="FC85" s="11"/>
      <c r="FD85" s="11"/>
      <c r="FE85" s="11"/>
      <c r="FF85" s="11"/>
      <c r="FG85" s="11"/>
      <c r="FH85" s="11"/>
      <c r="FI85" s="11"/>
      <c r="FJ85" s="11"/>
      <c r="FK85" s="11"/>
      <c r="FL85" s="11"/>
      <c r="FM85" s="11"/>
      <c r="FN85" s="11"/>
      <c r="FO85" s="11"/>
      <c r="FP85" s="11"/>
      <c r="FQ85" s="11"/>
      <c r="FR85" s="11"/>
      <c r="FS85" s="11"/>
      <c r="FT85" s="11"/>
      <c r="FU85" s="11"/>
      <c r="FV85" s="11"/>
      <c r="FW85" s="11"/>
      <c r="FX85" s="11"/>
      <c r="FY85" s="11"/>
      <c r="FZ85" s="11"/>
      <c r="GA85" s="11"/>
      <c r="GB85" s="11"/>
      <c r="GC85" s="11"/>
      <c r="GD85" s="11"/>
      <c r="GE85" s="11"/>
      <c r="GF85" s="11"/>
      <c r="GG85" s="11"/>
      <c r="GH85" s="11"/>
      <c r="GI85" s="11"/>
      <c r="GJ85" s="11"/>
      <c r="GK85" s="11"/>
      <c r="GL85" s="11"/>
      <c r="GM85" s="11"/>
      <c r="GN85" s="11"/>
      <c r="GO85" s="11"/>
      <c r="GP85" s="11"/>
      <c r="GQ85" s="11"/>
      <c r="GR85" s="11"/>
      <c r="GS85" s="11"/>
      <c r="GT85" s="11"/>
      <c r="GU85" s="11"/>
      <c r="GV85" s="11"/>
      <c r="GW85" s="11"/>
      <c r="GX85" s="11"/>
      <c r="GY85" s="11"/>
      <c r="GZ85" s="11"/>
      <c r="HA85" s="11"/>
      <c r="HB85" s="11"/>
      <c r="HC85" s="11"/>
      <c r="HD85" s="11"/>
      <c r="HE85" s="11"/>
      <c r="HF85" s="11"/>
      <c r="HG85" s="11"/>
      <c r="HH85" s="11"/>
      <c r="HI85" s="11"/>
      <c r="HJ85" s="11"/>
      <c r="HK85" s="11"/>
      <c r="HL85" s="11"/>
      <c r="HM85" s="11"/>
      <c r="HN85" s="11"/>
      <c r="HO85" s="11"/>
      <c r="HP85" s="11"/>
      <c r="HQ85" s="11"/>
      <c r="HR85" s="11"/>
      <c r="HS85" s="11"/>
      <c r="HT85" s="11"/>
      <c r="HU85" s="11"/>
      <c r="HV85" s="11"/>
      <c r="HW85" s="11"/>
      <c r="HX85" s="11"/>
      <c r="HY85" s="11"/>
      <c r="HZ85" s="11"/>
      <c r="IA85" s="11"/>
      <c r="IB85" s="11"/>
      <c r="IC85" s="11"/>
      <c r="ID85" s="11"/>
      <c r="IE85" s="11"/>
      <c r="IF85" s="11"/>
      <c r="IG85" s="11"/>
      <c r="IH85" s="11"/>
      <c r="II85" s="11"/>
      <c r="IJ85" s="11"/>
      <c r="IK85" s="11"/>
      <c r="IL85" s="11"/>
      <c r="IM85" s="11"/>
      <c r="IN85" s="11"/>
      <c r="IO85" s="11"/>
      <c r="IP85" s="11"/>
      <c r="IQ85" s="11"/>
      <c r="IR85" s="11"/>
      <c r="IS85" s="11"/>
      <c r="IT85" s="11"/>
      <c r="IU85" s="11"/>
      <c r="IV85" s="11"/>
    </row>
    <row r="86" spans="1:256">
      <c r="B86" s="527">
        <v>0</v>
      </c>
    </row>
  </sheetData>
  <pageMargins left="0.28999999999999998" right="0.26" top="0.45" bottom="0.3" header="0.3" footer="0.64"/>
  <pageSetup scale="17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7"/>
  <sheetViews>
    <sheetView zoomScale="30" zoomScaleNormal="30" workbookViewId="0">
      <selection activeCell="F39" sqref="F39"/>
    </sheetView>
  </sheetViews>
  <sheetFormatPr defaultColWidth="12.42578125" defaultRowHeight="15"/>
  <cols>
    <col min="1" max="1" width="186.7109375" style="133" customWidth="1"/>
    <col min="2" max="2" width="56.42578125" style="134" customWidth="1"/>
    <col min="3" max="3" width="45.5703125" style="133" customWidth="1"/>
    <col min="4" max="4" width="50.7109375" style="134" customWidth="1"/>
    <col min="5" max="5" width="45.5703125" style="133" customWidth="1"/>
    <col min="6" max="6" width="50.85546875" style="134" customWidth="1"/>
    <col min="7" max="7" width="45.5703125" style="133" customWidth="1"/>
    <col min="8" max="8" width="54.7109375" style="134" customWidth="1"/>
    <col min="9" max="9" width="45.5703125" style="133" customWidth="1"/>
    <col min="10" max="10" width="49.85546875" style="134" customWidth="1"/>
    <col min="11" max="11" width="45.5703125" style="133" customWidth="1"/>
    <col min="12" max="12" width="49.85546875" style="134" customWidth="1"/>
    <col min="13" max="13" width="45.5703125" style="133" customWidth="1"/>
    <col min="14" max="256" width="12.42578125" style="133"/>
    <col min="257" max="257" width="186.7109375" style="133" customWidth="1"/>
    <col min="258" max="258" width="56.42578125" style="133" customWidth="1"/>
    <col min="259" max="263" width="45.5703125" style="133" customWidth="1"/>
    <col min="264" max="264" width="54.7109375" style="133" customWidth="1"/>
    <col min="265" max="269" width="45.5703125" style="133" customWidth="1"/>
    <col min="270" max="512" width="12.42578125" style="133"/>
    <col min="513" max="513" width="186.7109375" style="133" customWidth="1"/>
    <col min="514" max="514" width="56.42578125" style="133" customWidth="1"/>
    <col min="515" max="519" width="45.5703125" style="133" customWidth="1"/>
    <col min="520" max="520" width="54.7109375" style="133" customWidth="1"/>
    <col min="521" max="525" width="45.5703125" style="133" customWidth="1"/>
    <col min="526" max="768" width="12.42578125" style="133"/>
    <col min="769" max="769" width="186.7109375" style="133" customWidth="1"/>
    <col min="770" max="770" width="56.42578125" style="133" customWidth="1"/>
    <col min="771" max="775" width="45.5703125" style="133" customWidth="1"/>
    <col min="776" max="776" width="54.7109375" style="133" customWidth="1"/>
    <col min="777" max="781" width="45.5703125" style="133" customWidth="1"/>
    <col min="782" max="1024" width="12.42578125" style="133"/>
    <col min="1025" max="1025" width="186.7109375" style="133" customWidth="1"/>
    <col min="1026" max="1026" width="56.42578125" style="133" customWidth="1"/>
    <col min="1027" max="1031" width="45.5703125" style="133" customWidth="1"/>
    <col min="1032" max="1032" width="54.7109375" style="133" customWidth="1"/>
    <col min="1033" max="1037" width="45.5703125" style="133" customWidth="1"/>
    <col min="1038" max="1280" width="12.42578125" style="133"/>
    <col min="1281" max="1281" width="186.7109375" style="133" customWidth="1"/>
    <col min="1282" max="1282" width="56.42578125" style="133" customWidth="1"/>
    <col min="1283" max="1287" width="45.5703125" style="133" customWidth="1"/>
    <col min="1288" max="1288" width="54.7109375" style="133" customWidth="1"/>
    <col min="1289" max="1293" width="45.5703125" style="133" customWidth="1"/>
    <col min="1294" max="1536" width="12.42578125" style="133"/>
    <col min="1537" max="1537" width="186.7109375" style="133" customWidth="1"/>
    <col min="1538" max="1538" width="56.42578125" style="133" customWidth="1"/>
    <col min="1539" max="1543" width="45.5703125" style="133" customWidth="1"/>
    <col min="1544" max="1544" width="54.7109375" style="133" customWidth="1"/>
    <col min="1545" max="1549" width="45.5703125" style="133" customWidth="1"/>
    <col min="1550" max="1792" width="12.42578125" style="133"/>
    <col min="1793" max="1793" width="186.7109375" style="133" customWidth="1"/>
    <col min="1794" max="1794" width="56.42578125" style="133" customWidth="1"/>
    <col min="1795" max="1799" width="45.5703125" style="133" customWidth="1"/>
    <col min="1800" max="1800" width="54.7109375" style="133" customWidth="1"/>
    <col min="1801" max="1805" width="45.5703125" style="133" customWidth="1"/>
    <col min="1806" max="2048" width="12.42578125" style="133"/>
    <col min="2049" max="2049" width="186.7109375" style="133" customWidth="1"/>
    <col min="2050" max="2050" width="56.42578125" style="133" customWidth="1"/>
    <col min="2051" max="2055" width="45.5703125" style="133" customWidth="1"/>
    <col min="2056" max="2056" width="54.7109375" style="133" customWidth="1"/>
    <col min="2057" max="2061" width="45.5703125" style="133" customWidth="1"/>
    <col min="2062" max="2304" width="12.42578125" style="133"/>
    <col min="2305" max="2305" width="186.7109375" style="133" customWidth="1"/>
    <col min="2306" max="2306" width="56.42578125" style="133" customWidth="1"/>
    <col min="2307" max="2311" width="45.5703125" style="133" customWidth="1"/>
    <col min="2312" max="2312" width="54.7109375" style="133" customWidth="1"/>
    <col min="2313" max="2317" width="45.5703125" style="133" customWidth="1"/>
    <col min="2318" max="2560" width="12.42578125" style="133"/>
    <col min="2561" max="2561" width="186.7109375" style="133" customWidth="1"/>
    <col min="2562" max="2562" width="56.42578125" style="133" customWidth="1"/>
    <col min="2563" max="2567" width="45.5703125" style="133" customWidth="1"/>
    <col min="2568" max="2568" width="54.7109375" style="133" customWidth="1"/>
    <col min="2569" max="2573" width="45.5703125" style="133" customWidth="1"/>
    <col min="2574" max="2816" width="12.42578125" style="133"/>
    <col min="2817" max="2817" width="186.7109375" style="133" customWidth="1"/>
    <col min="2818" max="2818" width="56.42578125" style="133" customWidth="1"/>
    <col min="2819" max="2823" width="45.5703125" style="133" customWidth="1"/>
    <col min="2824" max="2824" width="54.7109375" style="133" customWidth="1"/>
    <col min="2825" max="2829" width="45.5703125" style="133" customWidth="1"/>
    <col min="2830" max="3072" width="12.42578125" style="133"/>
    <col min="3073" max="3073" width="186.7109375" style="133" customWidth="1"/>
    <col min="3074" max="3074" width="56.42578125" style="133" customWidth="1"/>
    <col min="3075" max="3079" width="45.5703125" style="133" customWidth="1"/>
    <col min="3080" max="3080" width="54.7109375" style="133" customWidth="1"/>
    <col min="3081" max="3085" width="45.5703125" style="133" customWidth="1"/>
    <col min="3086" max="3328" width="12.42578125" style="133"/>
    <col min="3329" max="3329" width="186.7109375" style="133" customWidth="1"/>
    <col min="3330" max="3330" width="56.42578125" style="133" customWidth="1"/>
    <col min="3331" max="3335" width="45.5703125" style="133" customWidth="1"/>
    <col min="3336" max="3336" width="54.7109375" style="133" customWidth="1"/>
    <col min="3337" max="3341" width="45.5703125" style="133" customWidth="1"/>
    <col min="3342" max="3584" width="12.42578125" style="133"/>
    <col min="3585" max="3585" width="186.7109375" style="133" customWidth="1"/>
    <col min="3586" max="3586" width="56.42578125" style="133" customWidth="1"/>
    <col min="3587" max="3591" width="45.5703125" style="133" customWidth="1"/>
    <col min="3592" max="3592" width="54.7109375" style="133" customWidth="1"/>
    <col min="3593" max="3597" width="45.5703125" style="133" customWidth="1"/>
    <col min="3598" max="3840" width="12.42578125" style="133"/>
    <col min="3841" max="3841" width="186.7109375" style="133" customWidth="1"/>
    <col min="3842" max="3842" width="56.42578125" style="133" customWidth="1"/>
    <col min="3843" max="3847" width="45.5703125" style="133" customWidth="1"/>
    <col min="3848" max="3848" width="54.7109375" style="133" customWidth="1"/>
    <col min="3849" max="3853" width="45.5703125" style="133" customWidth="1"/>
    <col min="3854" max="4096" width="12.42578125" style="133"/>
    <col min="4097" max="4097" width="186.7109375" style="133" customWidth="1"/>
    <col min="4098" max="4098" width="56.42578125" style="133" customWidth="1"/>
    <col min="4099" max="4103" width="45.5703125" style="133" customWidth="1"/>
    <col min="4104" max="4104" width="54.7109375" style="133" customWidth="1"/>
    <col min="4105" max="4109" width="45.5703125" style="133" customWidth="1"/>
    <col min="4110" max="4352" width="12.42578125" style="133"/>
    <col min="4353" max="4353" width="186.7109375" style="133" customWidth="1"/>
    <col min="4354" max="4354" width="56.42578125" style="133" customWidth="1"/>
    <col min="4355" max="4359" width="45.5703125" style="133" customWidth="1"/>
    <col min="4360" max="4360" width="54.7109375" style="133" customWidth="1"/>
    <col min="4361" max="4365" width="45.5703125" style="133" customWidth="1"/>
    <col min="4366" max="4608" width="12.42578125" style="133"/>
    <col min="4609" max="4609" width="186.7109375" style="133" customWidth="1"/>
    <col min="4610" max="4610" width="56.42578125" style="133" customWidth="1"/>
    <col min="4611" max="4615" width="45.5703125" style="133" customWidth="1"/>
    <col min="4616" max="4616" width="54.7109375" style="133" customWidth="1"/>
    <col min="4617" max="4621" width="45.5703125" style="133" customWidth="1"/>
    <col min="4622" max="4864" width="12.42578125" style="133"/>
    <col min="4865" max="4865" width="186.7109375" style="133" customWidth="1"/>
    <col min="4866" max="4866" width="56.42578125" style="133" customWidth="1"/>
    <col min="4867" max="4871" width="45.5703125" style="133" customWidth="1"/>
    <col min="4872" max="4872" width="54.7109375" style="133" customWidth="1"/>
    <col min="4873" max="4877" width="45.5703125" style="133" customWidth="1"/>
    <col min="4878" max="5120" width="12.42578125" style="133"/>
    <col min="5121" max="5121" width="186.7109375" style="133" customWidth="1"/>
    <col min="5122" max="5122" width="56.42578125" style="133" customWidth="1"/>
    <col min="5123" max="5127" width="45.5703125" style="133" customWidth="1"/>
    <col min="5128" max="5128" width="54.7109375" style="133" customWidth="1"/>
    <col min="5129" max="5133" width="45.5703125" style="133" customWidth="1"/>
    <col min="5134" max="5376" width="12.42578125" style="133"/>
    <col min="5377" max="5377" width="186.7109375" style="133" customWidth="1"/>
    <col min="5378" max="5378" width="56.42578125" style="133" customWidth="1"/>
    <col min="5379" max="5383" width="45.5703125" style="133" customWidth="1"/>
    <col min="5384" max="5384" width="54.7109375" style="133" customWidth="1"/>
    <col min="5385" max="5389" width="45.5703125" style="133" customWidth="1"/>
    <col min="5390" max="5632" width="12.42578125" style="133"/>
    <col min="5633" max="5633" width="186.7109375" style="133" customWidth="1"/>
    <col min="5634" max="5634" width="56.42578125" style="133" customWidth="1"/>
    <col min="5635" max="5639" width="45.5703125" style="133" customWidth="1"/>
    <col min="5640" max="5640" width="54.7109375" style="133" customWidth="1"/>
    <col min="5641" max="5645" width="45.5703125" style="133" customWidth="1"/>
    <col min="5646" max="5888" width="12.42578125" style="133"/>
    <col min="5889" max="5889" width="186.7109375" style="133" customWidth="1"/>
    <col min="5890" max="5890" width="56.42578125" style="133" customWidth="1"/>
    <col min="5891" max="5895" width="45.5703125" style="133" customWidth="1"/>
    <col min="5896" max="5896" width="54.7109375" style="133" customWidth="1"/>
    <col min="5897" max="5901" width="45.5703125" style="133" customWidth="1"/>
    <col min="5902" max="6144" width="12.42578125" style="133"/>
    <col min="6145" max="6145" width="186.7109375" style="133" customWidth="1"/>
    <col min="6146" max="6146" width="56.42578125" style="133" customWidth="1"/>
    <col min="6147" max="6151" width="45.5703125" style="133" customWidth="1"/>
    <col min="6152" max="6152" width="54.7109375" style="133" customWidth="1"/>
    <col min="6153" max="6157" width="45.5703125" style="133" customWidth="1"/>
    <col min="6158" max="6400" width="12.42578125" style="133"/>
    <col min="6401" max="6401" width="186.7109375" style="133" customWidth="1"/>
    <col min="6402" max="6402" width="56.42578125" style="133" customWidth="1"/>
    <col min="6403" max="6407" width="45.5703125" style="133" customWidth="1"/>
    <col min="6408" max="6408" width="54.7109375" style="133" customWidth="1"/>
    <col min="6409" max="6413" width="45.5703125" style="133" customWidth="1"/>
    <col min="6414" max="6656" width="12.42578125" style="133"/>
    <col min="6657" max="6657" width="186.7109375" style="133" customWidth="1"/>
    <col min="6658" max="6658" width="56.42578125" style="133" customWidth="1"/>
    <col min="6659" max="6663" width="45.5703125" style="133" customWidth="1"/>
    <col min="6664" max="6664" width="54.7109375" style="133" customWidth="1"/>
    <col min="6665" max="6669" width="45.5703125" style="133" customWidth="1"/>
    <col min="6670" max="6912" width="12.42578125" style="133"/>
    <col min="6913" max="6913" width="186.7109375" style="133" customWidth="1"/>
    <col min="6914" max="6914" width="56.42578125" style="133" customWidth="1"/>
    <col min="6915" max="6919" width="45.5703125" style="133" customWidth="1"/>
    <col min="6920" max="6920" width="54.7109375" style="133" customWidth="1"/>
    <col min="6921" max="6925" width="45.5703125" style="133" customWidth="1"/>
    <col min="6926" max="7168" width="12.42578125" style="133"/>
    <col min="7169" max="7169" width="186.7109375" style="133" customWidth="1"/>
    <col min="7170" max="7170" width="56.42578125" style="133" customWidth="1"/>
    <col min="7171" max="7175" width="45.5703125" style="133" customWidth="1"/>
    <col min="7176" max="7176" width="54.7109375" style="133" customWidth="1"/>
    <col min="7177" max="7181" width="45.5703125" style="133" customWidth="1"/>
    <col min="7182" max="7424" width="12.42578125" style="133"/>
    <col min="7425" max="7425" width="186.7109375" style="133" customWidth="1"/>
    <col min="7426" max="7426" width="56.42578125" style="133" customWidth="1"/>
    <col min="7427" max="7431" width="45.5703125" style="133" customWidth="1"/>
    <col min="7432" max="7432" width="54.7109375" style="133" customWidth="1"/>
    <col min="7433" max="7437" width="45.5703125" style="133" customWidth="1"/>
    <col min="7438" max="7680" width="12.42578125" style="133"/>
    <col min="7681" max="7681" width="186.7109375" style="133" customWidth="1"/>
    <col min="7682" max="7682" width="56.42578125" style="133" customWidth="1"/>
    <col min="7683" max="7687" width="45.5703125" style="133" customWidth="1"/>
    <col min="7688" max="7688" width="54.7109375" style="133" customWidth="1"/>
    <col min="7689" max="7693" width="45.5703125" style="133" customWidth="1"/>
    <col min="7694" max="7936" width="12.42578125" style="133"/>
    <col min="7937" max="7937" width="186.7109375" style="133" customWidth="1"/>
    <col min="7938" max="7938" width="56.42578125" style="133" customWidth="1"/>
    <col min="7939" max="7943" width="45.5703125" style="133" customWidth="1"/>
    <col min="7944" max="7944" width="54.7109375" style="133" customWidth="1"/>
    <col min="7945" max="7949" width="45.5703125" style="133" customWidth="1"/>
    <col min="7950" max="8192" width="12.42578125" style="133"/>
    <col min="8193" max="8193" width="186.7109375" style="133" customWidth="1"/>
    <col min="8194" max="8194" width="56.42578125" style="133" customWidth="1"/>
    <col min="8195" max="8199" width="45.5703125" style="133" customWidth="1"/>
    <col min="8200" max="8200" width="54.7109375" style="133" customWidth="1"/>
    <col min="8201" max="8205" width="45.5703125" style="133" customWidth="1"/>
    <col min="8206" max="8448" width="12.42578125" style="133"/>
    <col min="8449" max="8449" width="186.7109375" style="133" customWidth="1"/>
    <col min="8450" max="8450" width="56.42578125" style="133" customWidth="1"/>
    <col min="8451" max="8455" width="45.5703125" style="133" customWidth="1"/>
    <col min="8456" max="8456" width="54.7109375" style="133" customWidth="1"/>
    <col min="8457" max="8461" width="45.5703125" style="133" customWidth="1"/>
    <col min="8462" max="8704" width="12.42578125" style="133"/>
    <col min="8705" max="8705" width="186.7109375" style="133" customWidth="1"/>
    <col min="8706" max="8706" width="56.42578125" style="133" customWidth="1"/>
    <col min="8707" max="8711" width="45.5703125" style="133" customWidth="1"/>
    <col min="8712" max="8712" width="54.7109375" style="133" customWidth="1"/>
    <col min="8713" max="8717" width="45.5703125" style="133" customWidth="1"/>
    <col min="8718" max="8960" width="12.42578125" style="133"/>
    <col min="8961" max="8961" width="186.7109375" style="133" customWidth="1"/>
    <col min="8962" max="8962" width="56.42578125" style="133" customWidth="1"/>
    <col min="8963" max="8967" width="45.5703125" style="133" customWidth="1"/>
    <col min="8968" max="8968" width="54.7109375" style="133" customWidth="1"/>
    <col min="8969" max="8973" width="45.5703125" style="133" customWidth="1"/>
    <col min="8974" max="9216" width="12.42578125" style="133"/>
    <col min="9217" max="9217" width="186.7109375" style="133" customWidth="1"/>
    <col min="9218" max="9218" width="56.42578125" style="133" customWidth="1"/>
    <col min="9219" max="9223" width="45.5703125" style="133" customWidth="1"/>
    <col min="9224" max="9224" width="54.7109375" style="133" customWidth="1"/>
    <col min="9225" max="9229" width="45.5703125" style="133" customWidth="1"/>
    <col min="9230" max="9472" width="12.42578125" style="133"/>
    <col min="9473" max="9473" width="186.7109375" style="133" customWidth="1"/>
    <col min="9474" max="9474" width="56.42578125" style="133" customWidth="1"/>
    <col min="9475" max="9479" width="45.5703125" style="133" customWidth="1"/>
    <col min="9480" max="9480" width="54.7109375" style="133" customWidth="1"/>
    <col min="9481" max="9485" width="45.5703125" style="133" customWidth="1"/>
    <col min="9486" max="9728" width="12.42578125" style="133"/>
    <col min="9729" max="9729" width="186.7109375" style="133" customWidth="1"/>
    <col min="9730" max="9730" width="56.42578125" style="133" customWidth="1"/>
    <col min="9731" max="9735" width="45.5703125" style="133" customWidth="1"/>
    <col min="9736" max="9736" width="54.7109375" style="133" customWidth="1"/>
    <col min="9737" max="9741" width="45.5703125" style="133" customWidth="1"/>
    <col min="9742" max="9984" width="12.42578125" style="133"/>
    <col min="9985" max="9985" width="186.7109375" style="133" customWidth="1"/>
    <col min="9986" max="9986" width="56.42578125" style="133" customWidth="1"/>
    <col min="9987" max="9991" width="45.5703125" style="133" customWidth="1"/>
    <col min="9992" max="9992" width="54.7109375" style="133" customWidth="1"/>
    <col min="9993" max="9997" width="45.5703125" style="133" customWidth="1"/>
    <col min="9998" max="10240" width="12.42578125" style="133"/>
    <col min="10241" max="10241" width="186.7109375" style="133" customWidth="1"/>
    <col min="10242" max="10242" width="56.42578125" style="133" customWidth="1"/>
    <col min="10243" max="10247" width="45.5703125" style="133" customWidth="1"/>
    <col min="10248" max="10248" width="54.7109375" style="133" customWidth="1"/>
    <col min="10249" max="10253" width="45.5703125" style="133" customWidth="1"/>
    <col min="10254" max="10496" width="12.42578125" style="133"/>
    <col min="10497" max="10497" width="186.7109375" style="133" customWidth="1"/>
    <col min="10498" max="10498" width="56.42578125" style="133" customWidth="1"/>
    <col min="10499" max="10503" width="45.5703125" style="133" customWidth="1"/>
    <col min="10504" max="10504" width="54.7109375" style="133" customWidth="1"/>
    <col min="10505" max="10509" width="45.5703125" style="133" customWidth="1"/>
    <col min="10510" max="10752" width="12.42578125" style="133"/>
    <col min="10753" max="10753" width="186.7109375" style="133" customWidth="1"/>
    <col min="10754" max="10754" width="56.42578125" style="133" customWidth="1"/>
    <col min="10755" max="10759" width="45.5703125" style="133" customWidth="1"/>
    <col min="10760" max="10760" width="54.7109375" style="133" customWidth="1"/>
    <col min="10761" max="10765" width="45.5703125" style="133" customWidth="1"/>
    <col min="10766" max="11008" width="12.42578125" style="133"/>
    <col min="11009" max="11009" width="186.7109375" style="133" customWidth="1"/>
    <col min="11010" max="11010" width="56.42578125" style="133" customWidth="1"/>
    <col min="11011" max="11015" width="45.5703125" style="133" customWidth="1"/>
    <col min="11016" max="11016" width="54.7109375" style="133" customWidth="1"/>
    <col min="11017" max="11021" width="45.5703125" style="133" customWidth="1"/>
    <col min="11022" max="11264" width="12.42578125" style="133"/>
    <col min="11265" max="11265" width="186.7109375" style="133" customWidth="1"/>
    <col min="11266" max="11266" width="56.42578125" style="133" customWidth="1"/>
    <col min="11267" max="11271" width="45.5703125" style="133" customWidth="1"/>
    <col min="11272" max="11272" width="54.7109375" style="133" customWidth="1"/>
    <col min="11273" max="11277" width="45.5703125" style="133" customWidth="1"/>
    <col min="11278" max="11520" width="12.42578125" style="133"/>
    <col min="11521" max="11521" width="186.7109375" style="133" customWidth="1"/>
    <col min="11522" max="11522" width="56.42578125" style="133" customWidth="1"/>
    <col min="11523" max="11527" width="45.5703125" style="133" customWidth="1"/>
    <col min="11528" max="11528" width="54.7109375" style="133" customWidth="1"/>
    <col min="11529" max="11533" width="45.5703125" style="133" customWidth="1"/>
    <col min="11534" max="11776" width="12.42578125" style="133"/>
    <col min="11777" max="11777" width="186.7109375" style="133" customWidth="1"/>
    <col min="11778" max="11778" width="56.42578125" style="133" customWidth="1"/>
    <col min="11779" max="11783" width="45.5703125" style="133" customWidth="1"/>
    <col min="11784" max="11784" width="54.7109375" style="133" customWidth="1"/>
    <col min="11785" max="11789" width="45.5703125" style="133" customWidth="1"/>
    <col min="11790" max="12032" width="12.42578125" style="133"/>
    <col min="12033" max="12033" width="186.7109375" style="133" customWidth="1"/>
    <col min="12034" max="12034" width="56.42578125" style="133" customWidth="1"/>
    <col min="12035" max="12039" width="45.5703125" style="133" customWidth="1"/>
    <col min="12040" max="12040" width="54.7109375" style="133" customWidth="1"/>
    <col min="12041" max="12045" width="45.5703125" style="133" customWidth="1"/>
    <col min="12046" max="12288" width="12.42578125" style="133"/>
    <col min="12289" max="12289" width="186.7109375" style="133" customWidth="1"/>
    <col min="12290" max="12290" width="56.42578125" style="133" customWidth="1"/>
    <col min="12291" max="12295" width="45.5703125" style="133" customWidth="1"/>
    <col min="12296" max="12296" width="54.7109375" style="133" customWidth="1"/>
    <col min="12297" max="12301" width="45.5703125" style="133" customWidth="1"/>
    <col min="12302" max="12544" width="12.42578125" style="133"/>
    <col min="12545" max="12545" width="186.7109375" style="133" customWidth="1"/>
    <col min="12546" max="12546" width="56.42578125" style="133" customWidth="1"/>
    <col min="12547" max="12551" width="45.5703125" style="133" customWidth="1"/>
    <col min="12552" max="12552" width="54.7109375" style="133" customWidth="1"/>
    <col min="12553" max="12557" width="45.5703125" style="133" customWidth="1"/>
    <col min="12558" max="12800" width="12.42578125" style="133"/>
    <col min="12801" max="12801" width="186.7109375" style="133" customWidth="1"/>
    <col min="12802" max="12802" width="56.42578125" style="133" customWidth="1"/>
    <col min="12803" max="12807" width="45.5703125" style="133" customWidth="1"/>
    <col min="12808" max="12808" width="54.7109375" style="133" customWidth="1"/>
    <col min="12809" max="12813" width="45.5703125" style="133" customWidth="1"/>
    <col min="12814" max="13056" width="12.42578125" style="133"/>
    <col min="13057" max="13057" width="186.7109375" style="133" customWidth="1"/>
    <col min="13058" max="13058" width="56.42578125" style="133" customWidth="1"/>
    <col min="13059" max="13063" width="45.5703125" style="133" customWidth="1"/>
    <col min="13064" max="13064" width="54.7109375" style="133" customWidth="1"/>
    <col min="13065" max="13069" width="45.5703125" style="133" customWidth="1"/>
    <col min="13070" max="13312" width="12.42578125" style="133"/>
    <col min="13313" max="13313" width="186.7109375" style="133" customWidth="1"/>
    <col min="13314" max="13314" width="56.42578125" style="133" customWidth="1"/>
    <col min="13315" max="13319" width="45.5703125" style="133" customWidth="1"/>
    <col min="13320" max="13320" width="54.7109375" style="133" customWidth="1"/>
    <col min="13321" max="13325" width="45.5703125" style="133" customWidth="1"/>
    <col min="13326" max="13568" width="12.42578125" style="133"/>
    <col min="13569" max="13569" width="186.7109375" style="133" customWidth="1"/>
    <col min="13570" max="13570" width="56.42578125" style="133" customWidth="1"/>
    <col min="13571" max="13575" width="45.5703125" style="133" customWidth="1"/>
    <col min="13576" max="13576" width="54.7109375" style="133" customWidth="1"/>
    <col min="13577" max="13581" width="45.5703125" style="133" customWidth="1"/>
    <col min="13582" max="13824" width="12.42578125" style="133"/>
    <col min="13825" max="13825" width="186.7109375" style="133" customWidth="1"/>
    <col min="13826" max="13826" width="56.42578125" style="133" customWidth="1"/>
    <col min="13827" max="13831" width="45.5703125" style="133" customWidth="1"/>
    <col min="13832" max="13832" width="54.7109375" style="133" customWidth="1"/>
    <col min="13833" max="13837" width="45.5703125" style="133" customWidth="1"/>
    <col min="13838" max="14080" width="12.42578125" style="133"/>
    <col min="14081" max="14081" width="186.7109375" style="133" customWidth="1"/>
    <col min="14082" max="14082" width="56.42578125" style="133" customWidth="1"/>
    <col min="14083" max="14087" width="45.5703125" style="133" customWidth="1"/>
    <col min="14088" max="14088" width="54.7109375" style="133" customWidth="1"/>
    <col min="14089" max="14093" width="45.5703125" style="133" customWidth="1"/>
    <col min="14094" max="14336" width="12.42578125" style="133"/>
    <col min="14337" max="14337" width="186.7109375" style="133" customWidth="1"/>
    <col min="14338" max="14338" width="56.42578125" style="133" customWidth="1"/>
    <col min="14339" max="14343" width="45.5703125" style="133" customWidth="1"/>
    <col min="14344" max="14344" width="54.7109375" style="133" customWidth="1"/>
    <col min="14345" max="14349" width="45.5703125" style="133" customWidth="1"/>
    <col min="14350" max="14592" width="12.42578125" style="133"/>
    <col min="14593" max="14593" width="186.7109375" style="133" customWidth="1"/>
    <col min="14594" max="14594" width="56.42578125" style="133" customWidth="1"/>
    <col min="14595" max="14599" width="45.5703125" style="133" customWidth="1"/>
    <col min="14600" max="14600" width="54.7109375" style="133" customWidth="1"/>
    <col min="14601" max="14605" width="45.5703125" style="133" customWidth="1"/>
    <col min="14606" max="14848" width="12.42578125" style="133"/>
    <col min="14849" max="14849" width="186.7109375" style="133" customWidth="1"/>
    <col min="14850" max="14850" width="56.42578125" style="133" customWidth="1"/>
    <col min="14851" max="14855" width="45.5703125" style="133" customWidth="1"/>
    <col min="14856" max="14856" width="54.7109375" style="133" customWidth="1"/>
    <col min="14857" max="14861" width="45.5703125" style="133" customWidth="1"/>
    <col min="14862" max="15104" width="12.42578125" style="133"/>
    <col min="15105" max="15105" width="186.7109375" style="133" customWidth="1"/>
    <col min="15106" max="15106" width="56.42578125" style="133" customWidth="1"/>
    <col min="15107" max="15111" width="45.5703125" style="133" customWidth="1"/>
    <col min="15112" max="15112" width="54.7109375" style="133" customWidth="1"/>
    <col min="15113" max="15117" width="45.5703125" style="133" customWidth="1"/>
    <col min="15118" max="15360" width="12.42578125" style="133"/>
    <col min="15361" max="15361" width="186.7109375" style="133" customWidth="1"/>
    <col min="15362" max="15362" width="56.42578125" style="133" customWidth="1"/>
    <col min="15363" max="15367" width="45.5703125" style="133" customWidth="1"/>
    <col min="15368" max="15368" width="54.7109375" style="133" customWidth="1"/>
    <col min="15369" max="15373" width="45.5703125" style="133" customWidth="1"/>
    <col min="15374" max="15616" width="12.42578125" style="133"/>
    <col min="15617" max="15617" width="186.7109375" style="133" customWidth="1"/>
    <col min="15618" max="15618" width="56.42578125" style="133" customWidth="1"/>
    <col min="15619" max="15623" width="45.5703125" style="133" customWidth="1"/>
    <col min="15624" max="15624" width="54.7109375" style="133" customWidth="1"/>
    <col min="15625" max="15629" width="45.5703125" style="133" customWidth="1"/>
    <col min="15630" max="15872" width="12.42578125" style="133"/>
    <col min="15873" max="15873" width="186.7109375" style="133" customWidth="1"/>
    <col min="15874" max="15874" width="56.42578125" style="133" customWidth="1"/>
    <col min="15875" max="15879" width="45.5703125" style="133" customWidth="1"/>
    <col min="15880" max="15880" width="54.7109375" style="133" customWidth="1"/>
    <col min="15881" max="15885" width="45.5703125" style="133" customWidth="1"/>
    <col min="15886" max="16128" width="12.42578125" style="133"/>
    <col min="16129" max="16129" width="186.7109375" style="133" customWidth="1"/>
    <col min="16130" max="16130" width="56.42578125" style="133" customWidth="1"/>
    <col min="16131" max="16135" width="45.5703125" style="133" customWidth="1"/>
    <col min="16136" max="16136" width="54.7109375" style="133" customWidth="1"/>
    <col min="16137" max="16141" width="45.5703125" style="133" customWidth="1"/>
    <col min="16142" max="16384" width="12.42578125" style="133"/>
  </cols>
  <sheetData>
    <row r="1" spans="1:17" s="11" customFormat="1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138</v>
      </c>
      <c r="L1" s="9"/>
      <c r="M1" s="8"/>
      <c r="N1" s="10"/>
      <c r="O1" s="10"/>
      <c r="P1" s="10"/>
      <c r="Q1" s="10"/>
    </row>
    <row r="2" spans="1:17" s="11" customFormat="1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s="11" customFormat="1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s="11" customFormat="1" ht="45" thickTop="1">
      <c r="A4" s="17"/>
      <c r="B4" s="18"/>
      <c r="C4" s="19"/>
      <c r="D4" s="18"/>
      <c r="E4" s="19"/>
      <c r="F4" s="18"/>
      <c r="G4" s="20"/>
      <c r="H4" s="18" t="s">
        <v>4</v>
      </c>
      <c r="I4" s="19"/>
      <c r="J4" s="18"/>
      <c r="K4" s="19"/>
      <c r="L4" s="18"/>
      <c r="M4" s="20"/>
    </row>
    <row r="5" spans="1:17" s="11" customFormat="1" ht="44.25">
      <c r="A5" s="21"/>
      <c r="B5" s="5"/>
      <c r="C5" s="22"/>
      <c r="D5" s="5"/>
      <c r="E5" s="22"/>
      <c r="F5" s="5"/>
      <c r="G5" s="23"/>
      <c r="H5" s="5"/>
      <c r="I5" s="22"/>
      <c r="J5" s="5"/>
      <c r="K5" s="22"/>
      <c r="L5" s="5"/>
      <c r="M5" s="23"/>
    </row>
    <row r="6" spans="1:17" s="11" customFormat="1" ht="45">
      <c r="A6" s="24"/>
      <c r="B6" s="25" t="s">
        <v>148</v>
      </c>
      <c r="C6" s="26"/>
      <c r="D6" s="27"/>
      <c r="E6" s="26"/>
      <c r="F6" s="27"/>
      <c r="G6" s="28"/>
      <c r="H6" s="25" t="s">
        <v>5</v>
      </c>
      <c r="I6" s="26"/>
      <c r="J6" s="27"/>
      <c r="K6" s="26"/>
      <c r="L6" s="27"/>
      <c r="M6" s="29" t="s">
        <v>4</v>
      </c>
    </row>
    <row r="7" spans="1:17" s="11" customFormat="1" ht="44.25">
      <c r="A7" s="21" t="s">
        <v>4</v>
      </c>
      <c r="B7" s="5" t="s">
        <v>4</v>
      </c>
      <c r="C7" s="22"/>
      <c r="D7" s="5" t="s">
        <v>4</v>
      </c>
      <c r="E7" s="22"/>
      <c r="F7" s="5" t="s">
        <v>4</v>
      </c>
      <c r="G7" s="23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 s="11" customFormat="1" ht="44.25">
      <c r="A8" s="21" t="s">
        <v>4</v>
      </c>
      <c r="B8" s="5" t="s">
        <v>4</v>
      </c>
      <c r="C8" s="22"/>
      <c r="D8" s="5" t="s">
        <v>4</v>
      </c>
      <c r="E8" s="22"/>
      <c r="F8" s="5" t="s">
        <v>4</v>
      </c>
      <c r="G8" s="23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s="11" customFormat="1" ht="45">
      <c r="A9" s="30" t="s">
        <v>4</v>
      </c>
      <c r="B9" s="570" t="s">
        <v>4</v>
      </c>
      <c r="C9" s="571" t="s">
        <v>6</v>
      </c>
      <c r="D9" s="572" t="s">
        <v>4</v>
      </c>
      <c r="E9" s="571" t="s">
        <v>6</v>
      </c>
      <c r="F9" s="572" t="s">
        <v>4</v>
      </c>
      <c r="G9" s="573" t="s">
        <v>6</v>
      </c>
      <c r="H9" s="570" t="s">
        <v>4</v>
      </c>
      <c r="I9" s="571" t="s">
        <v>6</v>
      </c>
      <c r="J9" s="572" t="s">
        <v>4</v>
      </c>
      <c r="K9" s="571" t="s">
        <v>6</v>
      </c>
      <c r="L9" s="572" t="s">
        <v>4</v>
      </c>
      <c r="M9" s="573" t="s">
        <v>6</v>
      </c>
      <c r="N9" s="35"/>
    </row>
    <row r="10" spans="1:17" s="11" customFormat="1" ht="45">
      <c r="A10" s="36" t="s">
        <v>7</v>
      </c>
      <c r="B10" s="37" t="s">
        <v>8</v>
      </c>
      <c r="C10" s="38" t="s">
        <v>9</v>
      </c>
      <c r="D10" s="39" t="s">
        <v>10</v>
      </c>
      <c r="E10" s="38" t="s">
        <v>9</v>
      </c>
      <c r="F10" s="39" t="s">
        <v>9</v>
      </c>
      <c r="G10" s="40" t="s">
        <v>9</v>
      </c>
      <c r="H10" s="37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35"/>
    </row>
    <row r="11" spans="1:17" s="11" customFormat="1" ht="44.25">
      <c r="A11" s="574" t="s">
        <v>11</v>
      </c>
      <c r="B11" s="575" t="s">
        <v>4</v>
      </c>
      <c r="C11" s="576"/>
      <c r="D11" s="577" t="s">
        <v>4</v>
      </c>
      <c r="E11" s="576"/>
      <c r="F11" s="577" t="s">
        <v>4</v>
      </c>
      <c r="G11" s="578"/>
      <c r="H11" s="575" t="s">
        <v>4</v>
      </c>
      <c r="I11" s="576"/>
      <c r="J11" s="577" t="s">
        <v>4</v>
      </c>
      <c r="K11" s="576"/>
      <c r="L11" s="577" t="s">
        <v>4</v>
      </c>
      <c r="M11" s="578" t="s">
        <v>11</v>
      </c>
      <c r="N11" s="35"/>
    </row>
    <row r="12" spans="1:17" s="11" customFormat="1" ht="45">
      <c r="A12" s="24" t="s">
        <v>12</v>
      </c>
      <c r="B12" s="46" t="s">
        <v>4</v>
      </c>
      <c r="C12" s="47" t="s">
        <v>4</v>
      </c>
      <c r="D12" s="48"/>
      <c r="E12" s="49"/>
      <c r="F12" s="48"/>
      <c r="G12" s="50"/>
      <c r="H12" s="46"/>
      <c r="I12" s="49"/>
      <c r="J12" s="48"/>
      <c r="K12" s="49"/>
      <c r="L12" s="48"/>
      <c r="M12" s="50"/>
      <c r="N12" s="35"/>
    </row>
    <row r="13" spans="1:17" s="10" customFormat="1" ht="44.25">
      <c r="A13" s="51" t="s">
        <v>13</v>
      </c>
      <c r="B13" s="9">
        <f>SUBOS!B13+SUBR!B13+SUNO!B13+SUS!B13+SULaw!B13+SUAg!B13</f>
        <v>58355288.060000002</v>
      </c>
      <c r="C13" s="52">
        <f t="shared" ref="C13:C74" si="0">IF(ISBLANK(B13),"  ",IF(F13&gt;0,B13/F13,IF(B13&gt;0,1,0)))</f>
        <v>1</v>
      </c>
      <c r="D13" s="53">
        <f>SUBOS!D13+SUBR!D13+SUNO!D13+SUS!D13+SULaw!D13+SUAg!D13</f>
        <v>0</v>
      </c>
      <c r="E13" s="54">
        <f>IF(ISBLANK(D13),"  ",IF(F13&gt;0,D13/F13,IF(D13&gt;0,1,0)))</f>
        <v>0</v>
      </c>
      <c r="F13" s="55">
        <f>D13+B13</f>
        <v>58355288.060000002</v>
      </c>
      <c r="G13" s="56">
        <f>IF(ISBLANK(F13),"  ",IF(F74&gt;0,F13/F74,IF(F13&gt;0,1,0)))</f>
        <v>0.24577262053254204</v>
      </c>
      <c r="H13" s="9">
        <f>SUBOS!H13+SUBR!H13+SUNO!H13+SUS!H13+SULaw!H13+SUAg!H13</f>
        <v>57508557</v>
      </c>
      <c r="I13" s="52">
        <f t="shared" ref="I13:I33" si="1">IF(ISBLANK(H13),"  ",IF(L13&gt;0,H13/L13,IF(H13&gt;0,1,0)))</f>
        <v>1</v>
      </c>
      <c r="J13" s="53">
        <f>SUBOS!J13+SUBR!J13+SUNO!J13+SUS!J13+SULaw!J13+SUAg!J13</f>
        <v>0</v>
      </c>
      <c r="K13" s="54">
        <f>IF(ISBLANK(J13),"  ",IF(L13&gt;0,J13/L13,IF(J13&gt;0,1,0)))</f>
        <v>0</v>
      </c>
      <c r="L13" s="55">
        <f>J13+H13</f>
        <v>57508557</v>
      </c>
      <c r="M13" s="56">
        <f>IF(ISBLANK(L13),"  ",IF(L74&gt;0,L13/L74,IF(L13&gt;0,1,0)))</f>
        <v>0.23947548829943105</v>
      </c>
      <c r="N13" s="57"/>
    </row>
    <row r="14" spans="1:17" s="11" customFormat="1" ht="44.25">
      <c r="A14" s="21" t="s">
        <v>14</v>
      </c>
      <c r="B14" s="9">
        <f>SUBOS!B14+SUBR!B14+SUNO!B14+SUS!B14+SULaw!B14+SUAg!B14</f>
        <v>0</v>
      </c>
      <c r="C14" s="563">
        <f t="shared" si="0"/>
        <v>0</v>
      </c>
      <c r="D14" s="53">
        <f>SUBOS!D14+SUBR!D14+SUNO!D14+SUS!D14+SULaw!D14+SUAg!D14</f>
        <v>0</v>
      </c>
      <c r="E14" s="579">
        <f>IF(ISBLANK(D14),"  ",IF(F14&gt;0,D14/F14,IF(D14&gt;0,1,0)))</f>
        <v>0</v>
      </c>
      <c r="F14" s="580">
        <f>D14+B14</f>
        <v>0</v>
      </c>
      <c r="G14" s="581">
        <f>IF(ISBLANK(F14),"  ",IF(F74&gt;0,F14/F74,IF(F14&gt;0,1,0)))</f>
        <v>0</v>
      </c>
      <c r="H14" s="9">
        <f>SUBOS!H14+SUBR!H14+SUNO!H14+SUS!H14+SULaw!H14+SUAg!H14</f>
        <v>0</v>
      </c>
      <c r="I14" s="563">
        <f t="shared" si="1"/>
        <v>0</v>
      </c>
      <c r="J14" s="53">
        <f>SUBOS!J14+SUBR!J14+SUNO!J14+SUS!J14+SULaw!J14+SUAg!J14</f>
        <v>0</v>
      </c>
      <c r="K14" s="579">
        <f>IF(ISBLANK(J14),"  ",IF(L14&gt;0,J14/L14,IF(J14&gt;0,1,0)))</f>
        <v>0</v>
      </c>
      <c r="L14" s="580">
        <f>J14+H14</f>
        <v>0</v>
      </c>
      <c r="M14" s="581">
        <f>IF(ISBLANK(L14),"  ",IF(L74&gt;0,L14/L74,IF(L14&gt;0,1,0)))</f>
        <v>0</v>
      </c>
      <c r="N14" s="35"/>
    </row>
    <row r="15" spans="1:17" s="11" customFormat="1" ht="44.25">
      <c r="A15" s="574" t="s">
        <v>15</v>
      </c>
      <c r="B15" s="582">
        <f>SUM(B16:B33)</f>
        <v>4998190.17</v>
      </c>
      <c r="C15" s="632">
        <f t="shared" si="0"/>
        <v>1</v>
      </c>
      <c r="D15" s="587">
        <f>SUM(D16:D33)</f>
        <v>0</v>
      </c>
      <c r="E15" s="584">
        <f>IF(ISBLANK(D15),"  ",IF(F15&gt;0,D15/F15,IF(D15&gt;0,1,0)))</f>
        <v>0</v>
      </c>
      <c r="F15" s="48">
        <f>D15+B15</f>
        <v>4998190.17</v>
      </c>
      <c r="G15" s="585">
        <f>IF(ISBLANK(F15),"  ",IF(F74&gt;0,F15/F74,IF(F15&gt;0,1,0)))</f>
        <v>2.1050676585433886E-2</v>
      </c>
      <c r="H15" s="582">
        <f>SUM(H16:H33)</f>
        <v>4754593</v>
      </c>
      <c r="I15" s="632">
        <f t="shared" si="1"/>
        <v>1</v>
      </c>
      <c r="J15" s="587">
        <f>SUM(J16:J33)</f>
        <v>0</v>
      </c>
      <c r="K15" s="584">
        <f>IF(ISBLANK(J15),"  ",IF(L15&gt;0,J15/L15,IF(J15&gt;0,1,0)))</f>
        <v>0</v>
      </c>
      <c r="L15" s="48">
        <f>J15+H15</f>
        <v>4754593</v>
      </c>
      <c r="M15" s="585">
        <f>IF(ISBLANK(L15),"  ",IF(L74&gt;0,L15/L74,IF(L15&gt;0,1,0)))</f>
        <v>1.9798940187980316E-2</v>
      </c>
      <c r="N15" s="35"/>
    </row>
    <row r="16" spans="1:17" s="11" customFormat="1" ht="44.25">
      <c r="A16" s="68" t="s">
        <v>16</v>
      </c>
      <c r="B16" s="9">
        <f>SUBOS!B16+SUBR!B16+SUNO!B16+SUS!B16+SULaw!B16+SUAg!B16</f>
        <v>50467.57</v>
      </c>
      <c r="C16" s="52">
        <f t="shared" si="0"/>
        <v>1</v>
      </c>
      <c r="D16" s="53">
        <f>SUBOS!D16+SUBR!D16+SUNO!D16+SUS!D16+SULaw!D16+SUAg!D16</f>
        <v>0</v>
      </c>
      <c r="E16" s="54">
        <f>IF(ISBLANK(D16),"  ",IF(F16&gt;0,D16/F16,IF(D16&gt;0,1,0)))</f>
        <v>0</v>
      </c>
      <c r="F16" s="69">
        <f t="shared" ref="F16:F38" si="2">D16+B16</f>
        <v>50467.57</v>
      </c>
      <c r="G16" s="56">
        <f>IF(ISBLANK(F16),"  ",IF(F74&gt;0,F16/F74,IF(F16&gt;0,1,0)))</f>
        <v>2.1255223550702666E-4</v>
      </c>
      <c r="H16" s="9">
        <f>SUBOS!H16+SUBR!H16+SUNO!H16+SUS!H16+SULaw!H16+SUAg!H16</f>
        <v>0</v>
      </c>
      <c r="I16" s="52">
        <f t="shared" si="1"/>
        <v>0</v>
      </c>
      <c r="J16" s="53">
        <f>SUBOS!J16+SUBR!J16+SUNO!J16+SUS!J16+SULaw!J16+SUAg!J16</f>
        <v>0</v>
      </c>
      <c r="K16" s="54">
        <f t="shared" ref="K16:K33" si="3">IF(ISBLANK(J16),"  ",IF(L16&gt;0,J16/L16,IF(J16&gt;0,1,0)))</f>
        <v>0</v>
      </c>
      <c r="L16" s="69">
        <f t="shared" ref="L16:L27" si="4">J16+H16</f>
        <v>0</v>
      </c>
      <c r="M16" s="56">
        <f>IF(ISBLANK(L16),"  ",IF(L74&gt;0,L16/L74,IF(L16&gt;0,1,0)))</f>
        <v>0</v>
      </c>
      <c r="N16" s="35"/>
    </row>
    <row r="17" spans="1:14" s="11" customFormat="1" ht="44.25">
      <c r="A17" s="586" t="s">
        <v>17</v>
      </c>
      <c r="B17" s="9">
        <f>SUBOS!B17+SUBR!B17+SUNO!B17+SUS!B17+SULaw!B17+SUAg!B17</f>
        <v>2822722.6</v>
      </c>
      <c r="C17" s="563">
        <f t="shared" si="0"/>
        <v>1</v>
      </c>
      <c r="D17" s="53">
        <f>SUBOS!D17+SUBR!D17+SUNO!D17+SUS!D17+SULaw!D17+SUAg!D17</f>
        <v>0</v>
      </c>
      <c r="E17" s="54">
        <f t="shared" ref="E17:E33" si="5">IF(ISBLANK(D17),"  ",IF(F17&gt;0,D17/F17,IF(D17&gt;0,1,0)))</f>
        <v>0</v>
      </c>
      <c r="F17" s="577">
        <f t="shared" si="2"/>
        <v>2822722.6</v>
      </c>
      <c r="G17" s="581">
        <f>IF(ISBLANK(F17),"  ",IF(F74&gt;0,F17/F74,IF(F17&gt;0,1,0)))</f>
        <v>1.1888347286112778E-2</v>
      </c>
      <c r="H17" s="9">
        <f>SUBOS!H17+SUBR!H17+SUNO!H17+SUS!H17+SULaw!H17+SUAg!H17</f>
        <v>2854593</v>
      </c>
      <c r="I17" s="563">
        <f t="shared" si="1"/>
        <v>1</v>
      </c>
      <c r="J17" s="53">
        <f>SUBOS!J17+SUBR!J17+SUNO!J17+SUS!J17+SULaw!J17+SUAg!J17</f>
        <v>0</v>
      </c>
      <c r="K17" s="579">
        <f t="shared" si="3"/>
        <v>0</v>
      </c>
      <c r="L17" s="577">
        <f t="shared" si="4"/>
        <v>2854593</v>
      </c>
      <c r="M17" s="581">
        <f>IF(ISBLANK(L17),"  ",IF(L74&gt;0,L17/L74,IF(L17&gt;0,1,0)))</f>
        <v>1.1887014528483782E-2</v>
      </c>
      <c r="N17" s="35"/>
    </row>
    <row r="18" spans="1:14" s="11" customFormat="1" ht="44.25">
      <c r="A18" s="586" t="s">
        <v>18</v>
      </c>
      <c r="B18" s="9">
        <f>SUBOS!B18+SUBR!B18+SUNO!B18+SUS!B18+SULaw!B18+SUAg!B18</f>
        <v>1000000</v>
      </c>
      <c r="C18" s="563">
        <f t="shared" si="0"/>
        <v>1</v>
      </c>
      <c r="D18" s="53">
        <f>SUBOS!D18+SUBR!D18+SUNO!D18+SUS!D18+SULaw!D18+SUAg!D18</f>
        <v>0</v>
      </c>
      <c r="E18" s="54">
        <f t="shared" si="5"/>
        <v>0</v>
      </c>
      <c r="F18" s="577">
        <f t="shared" si="2"/>
        <v>1000000</v>
      </c>
      <c r="G18" s="581">
        <f>IF(ISBLANK(F18),"  ",IF(F74&gt;0,F18/F74,IF(F18&gt;0,1,0)))</f>
        <v>4.2116597947360387E-3</v>
      </c>
      <c r="H18" s="9">
        <f>SUBOS!H18+SUBR!H18+SUNO!H18+SUS!H18+SULaw!H18+SUAg!H18</f>
        <v>1000000</v>
      </c>
      <c r="I18" s="563">
        <f t="shared" si="1"/>
        <v>1</v>
      </c>
      <c r="J18" s="53">
        <f>SUBOS!J18+SUBR!J18+SUNO!J18+SUS!J18+SULaw!J18+SUAg!J18</f>
        <v>0</v>
      </c>
      <c r="K18" s="579">
        <f t="shared" si="3"/>
        <v>0</v>
      </c>
      <c r="L18" s="577">
        <f t="shared" si="4"/>
        <v>1000000</v>
      </c>
      <c r="M18" s="581">
        <f>IF(ISBLANK(L18),"  ",IF(L74&gt;0,L18/L74,IF(L18&gt;0,1,0)))</f>
        <v>4.1641713997350172E-3</v>
      </c>
      <c r="N18" s="35"/>
    </row>
    <row r="19" spans="1:14" s="11" customFormat="1" ht="44.25">
      <c r="A19" s="586" t="s">
        <v>19</v>
      </c>
      <c r="B19" s="9">
        <f>SUBOS!B19+SUBR!B19+SUNO!B19+SUS!B19+SULaw!B19+SUAg!B19</f>
        <v>0</v>
      </c>
      <c r="C19" s="563">
        <f t="shared" si="0"/>
        <v>0</v>
      </c>
      <c r="D19" s="53">
        <f>SUBOS!D19+SUBR!D19+SUNO!D19+SUS!D19+SULaw!D19+SUAg!D19</f>
        <v>0</v>
      </c>
      <c r="E19" s="54">
        <f t="shared" si="5"/>
        <v>0</v>
      </c>
      <c r="F19" s="577">
        <f t="shared" si="2"/>
        <v>0</v>
      </c>
      <c r="G19" s="581">
        <f>IF(ISBLANK(F19),"  ",IF(F74&gt;0,F19/F74,IF(F19&gt;0,1,0)))</f>
        <v>0</v>
      </c>
      <c r="H19" s="9">
        <f>SUBOS!H19+SUBR!H19+SUNO!H19+SUS!H19+SULaw!H19+SUAg!H19</f>
        <v>0</v>
      </c>
      <c r="I19" s="563">
        <f t="shared" si="1"/>
        <v>0</v>
      </c>
      <c r="J19" s="53">
        <f>SUBOS!J19+SUBR!J19+SUNO!J19+SUS!J19+SULaw!J19+SUAg!J19</f>
        <v>0</v>
      </c>
      <c r="K19" s="579">
        <f t="shared" si="3"/>
        <v>0</v>
      </c>
      <c r="L19" s="577">
        <f t="shared" si="4"/>
        <v>0</v>
      </c>
      <c r="M19" s="581">
        <f>IF(ISBLANK(L19),"  ",IF(L74&gt;0,L19/L74,IF(L19&gt;0,1,0)))</f>
        <v>0</v>
      </c>
      <c r="N19" s="35"/>
    </row>
    <row r="20" spans="1:14" s="11" customFormat="1" ht="44.25">
      <c r="A20" s="586" t="s">
        <v>20</v>
      </c>
      <c r="B20" s="9">
        <f>SUBOS!B20+SUBR!B20+SUNO!B20+SUS!B20+SULaw!B20+SUAg!B20</f>
        <v>0</v>
      </c>
      <c r="C20" s="563">
        <f t="shared" si="0"/>
        <v>0</v>
      </c>
      <c r="D20" s="53">
        <f>SUBOS!D20+SUBR!D20+SUNO!D20+SUS!D20+SULaw!D20+SUAg!D20</f>
        <v>0</v>
      </c>
      <c r="E20" s="54">
        <f t="shared" si="5"/>
        <v>0</v>
      </c>
      <c r="F20" s="577">
        <f t="shared" si="2"/>
        <v>0</v>
      </c>
      <c r="G20" s="581">
        <f>IF(ISBLANK(F20),"  ",IF(F75&gt;0,F20/F75,IF(F20&gt;0,1,0)))</f>
        <v>0</v>
      </c>
      <c r="H20" s="9">
        <f>SUBOS!H20+SUBR!H20+SUNO!H20+SUS!H20+SULaw!H20+SUAg!H20</f>
        <v>0</v>
      </c>
      <c r="I20" s="563">
        <f t="shared" si="1"/>
        <v>0</v>
      </c>
      <c r="J20" s="53">
        <f>SUBOS!J20+SUBR!J20+SUNO!J20+SUS!J20+SULaw!J20+SUAg!J20</f>
        <v>0</v>
      </c>
      <c r="K20" s="579">
        <f t="shared" si="3"/>
        <v>0</v>
      </c>
      <c r="L20" s="577">
        <f t="shared" si="4"/>
        <v>0</v>
      </c>
      <c r="M20" s="581">
        <f>IF(ISBLANK(L20),"  ",IF(L75&gt;0,L20/L75,IF(L20&gt;0,1,0)))</f>
        <v>0</v>
      </c>
      <c r="N20" s="35"/>
    </row>
    <row r="21" spans="1:14" s="11" customFormat="1" ht="44.25">
      <c r="A21" s="586" t="s">
        <v>21</v>
      </c>
      <c r="B21" s="9">
        <f>SUBOS!B21+SUBR!B21+SUNO!B21+SUS!B21+SULaw!B21+SUAg!B21</f>
        <v>50000</v>
      </c>
      <c r="C21" s="563">
        <f t="shared" si="0"/>
        <v>1</v>
      </c>
      <c r="D21" s="53">
        <f>SUBOS!D21+SUBR!D21+SUNO!D21+SUS!D21+SULaw!D21+SUAg!D21</f>
        <v>0</v>
      </c>
      <c r="E21" s="54">
        <f t="shared" si="5"/>
        <v>0</v>
      </c>
      <c r="F21" s="577">
        <f t="shared" si="2"/>
        <v>50000</v>
      </c>
      <c r="G21" s="581">
        <f>IF(ISBLANK(F21),"  ",IF(F74&gt;0,F21/F74,IF(F21&gt;0,1,0)))</f>
        <v>2.1058298973680194E-4</v>
      </c>
      <c r="H21" s="9">
        <f>SUBOS!H21+SUBR!H21+SUNO!H21+SUS!H21+SULaw!H21+SUAg!H21</f>
        <v>50000</v>
      </c>
      <c r="I21" s="563">
        <f t="shared" si="1"/>
        <v>1</v>
      </c>
      <c r="J21" s="53">
        <f>SUBOS!J21+SUBR!J21+SUNO!J21+SUS!J21+SULaw!J21+SUAg!J21</f>
        <v>0</v>
      </c>
      <c r="K21" s="579">
        <f t="shared" si="3"/>
        <v>0</v>
      </c>
      <c r="L21" s="577">
        <f t="shared" si="4"/>
        <v>50000</v>
      </c>
      <c r="M21" s="581">
        <f>IF(ISBLANK(L21),"  ",IF(L74&gt;0,L21/L74,IF(L21&gt;0,1,0)))</f>
        <v>2.0820856998675087E-4</v>
      </c>
      <c r="N21" s="35"/>
    </row>
    <row r="22" spans="1:14" s="11" customFormat="1" ht="44.25">
      <c r="A22" s="586" t="s">
        <v>22</v>
      </c>
      <c r="B22" s="9">
        <f>SUBOS!B22+SUBR!B22+SUNO!B22+SUS!B22+SULaw!B22+SUAg!B22</f>
        <v>750000</v>
      </c>
      <c r="C22" s="563">
        <f t="shared" si="0"/>
        <v>1</v>
      </c>
      <c r="D22" s="53">
        <f>SUBOS!D22+SUBR!D22+SUNO!D22+SUS!D22+SULaw!D22+SUAg!D22</f>
        <v>0</v>
      </c>
      <c r="E22" s="54">
        <f t="shared" si="5"/>
        <v>0</v>
      </c>
      <c r="F22" s="577">
        <f t="shared" si="2"/>
        <v>750000</v>
      </c>
      <c r="G22" s="581">
        <f>IF(ISBLANK(F22),"  ",IF(F74&gt;0,F22/F74,IF(F22&gt;0,1,0)))</f>
        <v>3.158744846052029E-3</v>
      </c>
      <c r="H22" s="9">
        <f>SUBOS!H22+SUBR!H22+SUNO!H22+SUS!H22+SULaw!H22+SUAg!H22</f>
        <v>750000</v>
      </c>
      <c r="I22" s="563">
        <f t="shared" si="1"/>
        <v>1</v>
      </c>
      <c r="J22" s="53">
        <f>SUBOS!J22+SUBR!J22+SUNO!J22+SUS!J22+SULaw!J22+SUAg!J22</f>
        <v>0</v>
      </c>
      <c r="K22" s="579">
        <f t="shared" si="3"/>
        <v>0</v>
      </c>
      <c r="L22" s="577">
        <f t="shared" si="4"/>
        <v>750000</v>
      </c>
      <c r="M22" s="581">
        <f>IF(ISBLANK(L22),"  ",IF(L74&gt;0,L22/L74,IF(L22&gt;0,1,0)))</f>
        <v>3.1231285498012633E-3</v>
      </c>
      <c r="N22" s="35"/>
    </row>
    <row r="23" spans="1:14" s="11" customFormat="1" ht="44.25">
      <c r="A23" s="586" t="s">
        <v>23</v>
      </c>
      <c r="B23" s="9">
        <f>SUBOS!B23+SUBR!B23+SUNO!B23+SUS!B23+SULaw!B23+SUAg!B23</f>
        <v>0</v>
      </c>
      <c r="C23" s="563">
        <f t="shared" si="0"/>
        <v>0</v>
      </c>
      <c r="D23" s="53">
        <f>SUBOS!D23+SUBR!D23+SUNO!D23+SUS!D23+SULaw!D23+SUAg!D23</f>
        <v>0</v>
      </c>
      <c r="E23" s="54">
        <f t="shared" si="5"/>
        <v>0</v>
      </c>
      <c r="F23" s="577">
        <f t="shared" si="2"/>
        <v>0</v>
      </c>
      <c r="G23" s="581">
        <f>IF(ISBLANK(F23),"  ",IF(F74&gt;0,F23/F74,IF(F23&gt;0,1,0)))</f>
        <v>0</v>
      </c>
      <c r="H23" s="9">
        <f>SUBOS!H23+SUBR!H23+SUNO!H23+SUS!H23+SULaw!H23+SUAg!H23</f>
        <v>0</v>
      </c>
      <c r="I23" s="563">
        <f t="shared" si="1"/>
        <v>0</v>
      </c>
      <c r="J23" s="53">
        <f>SUBOS!J23+SUBR!J23+SUNO!J23+SUS!J23+SULaw!J23+SUAg!J23</f>
        <v>0</v>
      </c>
      <c r="K23" s="579">
        <f t="shared" si="3"/>
        <v>0</v>
      </c>
      <c r="L23" s="577">
        <f t="shared" si="4"/>
        <v>0</v>
      </c>
      <c r="M23" s="581">
        <f>IF(ISBLANK(L23),"  ",IF(L74&gt;0,L23/L74,IF(L23&gt;0,1,0)))</f>
        <v>0</v>
      </c>
      <c r="N23" s="35"/>
    </row>
    <row r="24" spans="1:14" s="11" customFormat="1" ht="44.25">
      <c r="A24" s="586" t="s">
        <v>24</v>
      </c>
      <c r="B24" s="9">
        <f>SUBOS!B24+SUBR!B24+SUNO!B24+SUS!B24+SULaw!B24+SUAg!B24</f>
        <v>0</v>
      </c>
      <c r="C24" s="563">
        <f t="shared" si="0"/>
        <v>0</v>
      </c>
      <c r="D24" s="53">
        <f>SUBOS!D24+SUBR!D24+SUNO!D24+SUS!D24+SULaw!D24+SUAg!D24</f>
        <v>0</v>
      </c>
      <c r="E24" s="54">
        <f t="shared" si="5"/>
        <v>0</v>
      </c>
      <c r="F24" s="577">
        <f t="shared" si="2"/>
        <v>0</v>
      </c>
      <c r="G24" s="581">
        <f>IF(ISBLANK(F24),"  ",IF(F74&gt;0,F24/F74,IF(F24&gt;0,1,0)))</f>
        <v>0</v>
      </c>
      <c r="H24" s="9">
        <f>SUBOS!H24+SUBR!H24+SUNO!H24+SUS!H24+SULaw!H24+SUAg!H24</f>
        <v>0</v>
      </c>
      <c r="I24" s="563">
        <f t="shared" si="1"/>
        <v>0</v>
      </c>
      <c r="J24" s="53">
        <f>SUBOS!J24+SUBR!J24+SUNO!J24+SUS!J24+SULaw!J24+SUAg!J24</f>
        <v>0</v>
      </c>
      <c r="K24" s="579">
        <f t="shared" si="3"/>
        <v>0</v>
      </c>
      <c r="L24" s="577">
        <f t="shared" si="4"/>
        <v>0</v>
      </c>
      <c r="M24" s="581">
        <f>IF(ISBLANK(L24),"  ",IF(L74&gt;0,L24/L74,IF(L24&gt;0,1,0)))</f>
        <v>0</v>
      </c>
      <c r="N24" s="35"/>
    </row>
    <row r="25" spans="1:14" s="11" customFormat="1" ht="44.25">
      <c r="A25" s="586" t="s">
        <v>25</v>
      </c>
      <c r="B25" s="9">
        <f>SUBOS!B25+SUBR!B25+SUNO!B25+SUS!B25+SULaw!B25+SUAg!B25</f>
        <v>0</v>
      </c>
      <c r="C25" s="563">
        <f t="shared" si="0"/>
        <v>0</v>
      </c>
      <c r="D25" s="53">
        <f>SUBOS!D25+SUBR!D25+SUNO!D25+SUS!D25+SULaw!D25+SUAg!D25</f>
        <v>0</v>
      </c>
      <c r="E25" s="54">
        <f t="shared" si="5"/>
        <v>0</v>
      </c>
      <c r="F25" s="577">
        <f t="shared" si="2"/>
        <v>0</v>
      </c>
      <c r="G25" s="581">
        <f>IF(ISBLANK(F25),"  ",IF(F74&gt;0,F25/F74,IF(F25&gt;0,1,0)))</f>
        <v>0</v>
      </c>
      <c r="H25" s="9">
        <f>SUBOS!H25+SUBR!H25+SUNO!H25+SUS!H25+SULaw!H25+SUAg!H25</f>
        <v>0</v>
      </c>
      <c r="I25" s="563">
        <f t="shared" si="1"/>
        <v>0</v>
      </c>
      <c r="J25" s="53">
        <f>SUBOS!J25+SUBR!J25+SUNO!J25+SUS!J25+SULaw!J25+SUAg!J25</f>
        <v>0</v>
      </c>
      <c r="K25" s="579">
        <f t="shared" si="3"/>
        <v>0</v>
      </c>
      <c r="L25" s="577">
        <f t="shared" si="4"/>
        <v>0</v>
      </c>
      <c r="M25" s="581">
        <f>IF(ISBLANK(L25),"  ",IF(L74&gt;0,L25/L74,IF(L25&gt;0,1,0)))</f>
        <v>0</v>
      </c>
      <c r="N25" s="35"/>
    </row>
    <row r="26" spans="1:14" s="11" customFormat="1" ht="44.25">
      <c r="A26" s="586" t="s">
        <v>26</v>
      </c>
      <c r="B26" s="9">
        <f>SUBOS!B26+SUBR!B26+SUNO!B26+SUS!B26+SULaw!B26+SUAg!B26</f>
        <v>0</v>
      </c>
      <c r="C26" s="563">
        <f t="shared" si="0"/>
        <v>0</v>
      </c>
      <c r="D26" s="53">
        <f>SUBOS!D26+SUBR!D26+SUNO!D26+SUS!D26+SULaw!D26+SUAg!D26</f>
        <v>0</v>
      </c>
      <c r="E26" s="54">
        <f t="shared" si="5"/>
        <v>0</v>
      </c>
      <c r="F26" s="577">
        <f t="shared" si="2"/>
        <v>0</v>
      </c>
      <c r="G26" s="581">
        <f>IF(ISBLANK(F26),"  ",IF(F74&gt;0,F26/F74,IF(F26&gt;0,1,0)))</f>
        <v>0</v>
      </c>
      <c r="H26" s="9">
        <f>SUBOS!H26+SUBR!H26+SUNO!H26+SUS!H26+SULaw!H26+SUAg!H26</f>
        <v>0</v>
      </c>
      <c r="I26" s="563">
        <f t="shared" si="1"/>
        <v>0</v>
      </c>
      <c r="J26" s="53">
        <f>SUBOS!J26+SUBR!J26+SUNO!J26+SUS!J26+SULaw!J26+SUAg!J26</f>
        <v>0</v>
      </c>
      <c r="K26" s="579">
        <f t="shared" si="3"/>
        <v>0</v>
      </c>
      <c r="L26" s="577">
        <f t="shared" si="4"/>
        <v>0</v>
      </c>
      <c r="M26" s="581">
        <f>IF(ISBLANK(L26),"  ",IF(L74&gt;0,L26/L74,IF(L26&gt;0,1,0)))</f>
        <v>0</v>
      </c>
      <c r="N26" s="35"/>
    </row>
    <row r="27" spans="1:14" s="11" customFormat="1" ht="44.25">
      <c r="A27" s="586" t="s">
        <v>27</v>
      </c>
      <c r="B27" s="9">
        <f>SUBOS!B27+SUBR!B27+SUNO!B27+SUS!B27+SULaw!B27+SUAg!B27</f>
        <v>0</v>
      </c>
      <c r="C27" s="563">
        <f t="shared" si="0"/>
        <v>0</v>
      </c>
      <c r="D27" s="53">
        <f>SUBOS!D27+SUBR!D27+SUNO!D27+SUS!D27+SULaw!D27+SUAg!D27</f>
        <v>0</v>
      </c>
      <c r="E27" s="54">
        <f t="shared" si="5"/>
        <v>0</v>
      </c>
      <c r="F27" s="577">
        <f t="shared" si="2"/>
        <v>0</v>
      </c>
      <c r="G27" s="581">
        <f>IF(ISBLANK(F27),"  ",IF(F74&gt;0,F27/F74,IF(F27&gt;0,1,0)))</f>
        <v>0</v>
      </c>
      <c r="H27" s="9">
        <f>SUBOS!H27+SUBR!H27+SUNO!H27+SUS!H27+SULaw!H27+SUAg!H27</f>
        <v>0</v>
      </c>
      <c r="I27" s="563">
        <f t="shared" si="1"/>
        <v>0</v>
      </c>
      <c r="J27" s="53">
        <f>SUBOS!J27+SUBR!J27+SUNO!J27+SUS!J27+SULaw!J27+SUAg!J27</f>
        <v>0</v>
      </c>
      <c r="K27" s="579">
        <f t="shared" si="3"/>
        <v>0</v>
      </c>
      <c r="L27" s="577">
        <f t="shared" si="4"/>
        <v>0</v>
      </c>
      <c r="M27" s="581">
        <f>IF(ISBLANK(L27),"  ",IF(L74&gt;0,L27/L74,IF(L27&gt;0,1,0)))</f>
        <v>0</v>
      </c>
      <c r="N27" s="35"/>
    </row>
    <row r="28" spans="1:14" s="11" customFormat="1" ht="44.25">
      <c r="A28" s="588" t="s">
        <v>28</v>
      </c>
      <c r="B28" s="9">
        <f>SUBOS!B28+SUBR!B28+SUNO!B28+SUS!B28+SULaw!B28+SUAg!B28</f>
        <v>0</v>
      </c>
      <c r="C28" s="563">
        <f t="shared" si="0"/>
        <v>0</v>
      </c>
      <c r="D28" s="53">
        <f>SUBOS!D28+SUBR!D28+SUNO!D28+SUS!D28+SULaw!D28+SUAg!D28</f>
        <v>0</v>
      </c>
      <c r="E28" s="54">
        <f t="shared" si="5"/>
        <v>0</v>
      </c>
      <c r="F28" s="577">
        <f t="shared" ref="F28:F33" si="6">D28+B28</f>
        <v>0</v>
      </c>
      <c r="G28" s="581">
        <f>IF(ISBLANK(F28),"  ",IF(F74&gt;0,F28/F74,IF(F28&gt;0,1,0)))</f>
        <v>0</v>
      </c>
      <c r="H28" s="9">
        <f>SUBOS!H28+SUBR!H28+SUNO!H28+SUS!H28+SULaw!H28+SUAg!H28</f>
        <v>0</v>
      </c>
      <c r="I28" s="563">
        <f t="shared" si="1"/>
        <v>0</v>
      </c>
      <c r="J28" s="53">
        <f>SUBOS!J28+SUBR!J28+SUNO!J28+SUS!J28+SULaw!J28+SUAg!J28</f>
        <v>0</v>
      </c>
      <c r="K28" s="579">
        <f t="shared" si="3"/>
        <v>0</v>
      </c>
      <c r="L28" s="577">
        <f t="shared" ref="L28:L33" si="7">J28+H28</f>
        <v>0</v>
      </c>
      <c r="M28" s="581">
        <f>IF(ISBLANK(L28),"  ",IF(L74&gt;0,L28/L74,IF(L28&gt;0,1,0)))</f>
        <v>0</v>
      </c>
      <c r="N28" s="35"/>
    </row>
    <row r="29" spans="1:14" s="11" customFormat="1" ht="44.25">
      <c r="A29" s="588" t="s">
        <v>29</v>
      </c>
      <c r="B29" s="9">
        <f>SUBOS!B29+SUBR!B29+SUNO!B29+SUS!B29+SULaw!B29+SUAg!B29</f>
        <v>0</v>
      </c>
      <c r="C29" s="563">
        <f t="shared" si="0"/>
        <v>0</v>
      </c>
      <c r="D29" s="53">
        <f>SUBOS!D29+SUBR!D29+SUNO!D29+SUS!D29+SULaw!D29+SUAg!D29</f>
        <v>0</v>
      </c>
      <c r="E29" s="54">
        <f t="shared" si="5"/>
        <v>0</v>
      </c>
      <c r="F29" s="577">
        <f t="shared" si="6"/>
        <v>0</v>
      </c>
      <c r="G29" s="581">
        <f>IF(ISBLANK(F29),"  ",IF(F74&gt;0,F29/F74,IF(F29&gt;0,1,0)))</f>
        <v>0</v>
      </c>
      <c r="H29" s="9">
        <f>SUBOS!H29+SUBR!H29+SUNO!H29+SUS!H29+SULaw!H29+SUAg!H29</f>
        <v>0</v>
      </c>
      <c r="I29" s="563">
        <f t="shared" si="1"/>
        <v>0</v>
      </c>
      <c r="J29" s="53">
        <f>SUBOS!J29+SUBR!J29+SUNO!J29+SUS!J29+SULaw!J29+SUAg!J29</f>
        <v>0</v>
      </c>
      <c r="K29" s="579">
        <f t="shared" si="3"/>
        <v>0</v>
      </c>
      <c r="L29" s="577">
        <f t="shared" si="7"/>
        <v>0</v>
      </c>
      <c r="M29" s="581">
        <f>IF(ISBLANK(L29),"  ",IF(L74&gt;0,L29/L74,IF(L29&gt;0,1,0)))</f>
        <v>0</v>
      </c>
      <c r="N29" s="35"/>
    </row>
    <row r="30" spans="1:14" s="11" customFormat="1" ht="44.25">
      <c r="A30" s="588" t="s">
        <v>30</v>
      </c>
      <c r="B30" s="9">
        <f>SUBOS!B30+SUBR!B30+SUNO!B30+SUS!B30+SULaw!B30+SUAg!B30</f>
        <v>0</v>
      </c>
      <c r="C30" s="563">
        <f t="shared" si="0"/>
        <v>0</v>
      </c>
      <c r="D30" s="53">
        <f>SUBOS!D30+SUBR!D30+SUNO!D30+SUS!D30+SULaw!D30+SUAg!D30</f>
        <v>0</v>
      </c>
      <c r="E30" s="54">
        <f t="shared" si="5"/>
        <v>0</v>
      </c>
      <c r="F30" s="577">
        <f t="shared" si="6"/>
        <v>0</v>
      </c>
      <c r="G30" s="581">
        <f>IF(ISBLANK(F30),"  ",IF(F75&gt;0,F30/F75,IF(F30&gt;0,1,0)))</f>
        <v>0</v>
      </c>
      <c r="H30" s="9">
        <f>SUBOS!H30+SUBR!H30+SUNO!H30+SUS!H30+SULaw!H30+SUAg!H30</f>
        <v>0</v>
      </c>
      <c r="I30" s="563">
        <f t="shared" si="1"/>
        <v>0</v>
      </c>
      <c r="J30" s="53">
        <f>SUBOS!J30+SUBR!J30+SUNO!J30+SUS!J30+SULaw!J30+SUAg!J30</f>
        <v>0</v>
      </c>
      <c r="K30" s="579">
        <f t="shared" si="3"/>
        <v>0</v>
      </c>
      <c r="L30" s="577">
        <f t="shared" si="7"/>
        <v>0</v>
      </c>
      <c r="M30" s="581">
        <f>IF(ISBLANK(L30),"  ",IF(L75&gt;0,L30/L75,IF(L30&gt;0,1,0)))</f>
        <v>0</v>
      </c>
      <c r="N30" s="35"/>
    </row>
    <row r="31" spans="1:14" s="11" customFormat="1" ht="44.25">
      <c r="A31" s="588" t="s">
        <v>31</v>
      </c>
      <c r="B31" s="9">
        <f>SUBOS!B31+SUBR!B31+SUNO!B31+SUS!B31+SULaw!B31+SUAg!B31</f>
        <v>0</v>
      </c>
      <c r="C31" s="563">
        <f t="shared" si="0"/>
        <v>0</v>
      </c>
      <c r="D31" s="53">
        <f>SUBOS!D31+SUBR!D31+SUNO!D31+SUS!D31+SULaw!D31+SUAg!D31</f>
        <v>0</v>
      </c>
      <c r="E31" s="54">
        <f t="shared" si="5"/>
        <v>0</v>
      </c>
      <c r="F31" s="577">
        <f t="shared" si="6"/>
        <v>0</v>
      </c>
      <c r="G31" s="581">
        <f>IF(ISBLANK(F31),"  ",IF(F76&gt;0,F31/F76,IF(F31&gt;0,1,0)))</f>
        <v>0</v>
      </c>
      <c r="H31" s="9">
        <f>SUBOS!H31+SUBR!H31+SUNO!H31+SUS!H31+SULaw!H31+SUAg!H31</f>
        <v>0</v>
      </c>
      <c r="I31" s="563">
        <f t="shared" si="1"/>
        <v>0</v>
      </c>
      <c r="J31" s="53">
        <f>SUBOS!J31+SUBR!J31+SUNO!J31+SUS!J31+SULaw!J31+SUAg!J31</f>
        <v>0</v>
      </c>
      <c r="K31" s="579">
        <f t="shared" si="3"/>
        <v>0</v>
      </c>
      <c r="L31" s="577">
        <f t="shared" si="7"/>
        <v>0</v>
      </c>
      <c r="M31" s="581">
        <f>IF(ISBLANK(L31),"  ",IF(L76&gt;0,L31/L76,IF(L31&gt;0,1,0)))</f>
        <v>0</v>
      </c>
      <c r="N31" s="35"/>
    </row>
    <row r="32" spans="1:14" s="11" customFormat="1" ht="44.25">
      <c r="A32" s="588" t="s">
        <v>32</v>
      </c>
      <c r="B32" s="9">
        <f>SUBOS!B32+SUBR!B32+SUNO!B32+SUS!B32+SULaw!B32+SUAg!B32</f>
        <v>0</v>
      </c>
      <c r="C32" s="563">
        <f t="shared" si="0"/>
        <v>0</v>
      </c>
      <c r="D32" s="53">
        <f>SUBOS!D32+SUBR!D32+SUNO!D32+SUS!D32+SULaw!D32+SUAg!D32</f>
        <v>0</v>
      </c>
      <c r="E32" s="54">
        <f t="shared" si="5"/>
        <v>0</v>
      </c>
      <c r="F32" s="577">
        <f t="shared" si="6"/>
        <v>0</v>
      </c>
      <c r="G32" s="581">
        <f>IF(ISBLANK(F32),"  ",IF(F77&gt;0,F32/F77,IF(F32&gt;0,1,0)))</f>
        <v>0</v>
      </c>
      <c r="H32" s="9">
        <f>SUBOS!H32+SUBR!H32+SUNO!H32+SUS!H32+SULaw!H32+SUAg!H32</f>
        <v>0</v>
      </c>
      <c r="I32" s="563">
        <f t="shared" si="1"/>
        <v>0</v>
      </c>
      <c r="J32" s="53">
        <f>SUBOS!J32+SUBR!J32+SUNO!J32+SUS!J32+SULaw!J32+SUAg!J32</f>
        <v>0</v>
      </c>
      <c r="K32" s="579">
        <f t="shared" si="3"/>
        <v>0</v>
      </c>
      <c r="L32" s="577">
        <f t="shared" si="7"/>
        <v>0</v>
      </c>
      <c r="M32" s="581">
        <f>IF(ISBLANK(L32),"  ",IF(L77&gt;0,L32/L77,IF(L32&gt;0,1,0)))</f>
        <v>0</v>
      </c>
      <c r="N32" s="35"/>
    </row>
    <row r="33" spans="1:14" s="11" customFormat="1" ht="44.25">
      <c r="A33" s="588" t="s">
        <v>33</v>
      </c>
      <c r="B33" s="9">
        <f>SUBOS!B33+SUBR!B33+SUNO!B33+SUS!B33+SULaw!B33+SUAg!B33</f>
        <v>325000</v>
      </c>
      <c r="C33" s="563">
        <f t="shared" si="0"/>
        <v>1</v>
      </c>
      <c r="D33" s="53">
        <f>SUBOS!D33+SUBR!D33+SUNO!D33+SUS!D33+SULaw!D33+SUAg!D33</f>
        <v>0</v>
      </c>
      <c r="E33" s="54">
        <f t="shared" si="5"/>
        <v>0</v>
      </c>
      <c r="F33" s="577">
        <f t="shared" si="6"/>
        <v>325000</v>
      </c>
      <c r="G33" s="581">
        <f>IF(ISBLANK(F33),"  ",IF(F74&gt;0,F33/F74,IF(F33&gt;0,1,0)))</f>
        <v>1.3687894332892127E-3</v>
      </c>
      <c r="H33" s="9">
        <f>SUBOS!H33+SUBR!H33+SUNO!H33+SUS!H33+SULaw!H33+SUAg!H33</f>
        <v>100000</v>
      </c>
      <c r="I33" s="563">
        <f t="shared" si="1"/>
        <v>1</v>
      </c>
      <c r="J33" s="53">
        <f>SUBOS!J33+SUBR!J33+SUNO!J33+SUS!J33+SULaw!J33+SUAg!J33</f>
        <v>0</v>
      </c>
      <c r="K33" s="579">
        <f t="shared" si="3"/>
        <v>0</v>
      </c>
      <c r="L33" s="577">
        <f t="shared" si="7"/>
        <v>100000</v>
      </c>
      <c r="M33" s="581">
        <f>IF(ISBLANK(L33),"  ",IF(L74&gt;0,L33/L74,IF(L33&gt;0,1,0)))</f>
        <v>4.1641713997350174E-4</v>
      </c>
      <c r="N33" s="35"/>
    </row>
    <row r="34" spans="1:14" s="11" customFormat="1" ht="45">
      <c r="A34" s="589" t="s">
        <v>34</v>
      </c>
      <c r="B34" s="631"/>
      <c r="C34" s="591" t="s">
        <v>4</v>
      </c>
      <c r="D34" s="633"/>
      <c r="E34" s="592" t="s">
        <v>4</v>
      </c>
      <c r="F34" s="577"/>
      <c r="G34" s="593" t="s">
        <v>4</v>
      </c>
      <c r="H34" s="631"/>
      <c r="I34" s="591" t="s">
        <v>4</v>
      </c>
      <c r="J34" s="633"/>
      <c r="K34" s="592" t="s">
        <v>4</v>
      </c>
      <c r="L34" s="577"/>
      <c r="M34" s="593" t="s">
        <v>4</v>
      </c>
      <c r="N34" s="35"/>
    </row>
    <row r="35" spans="1:14" s="11" customFormat="1" ht="44.25">
      <c r="A35" s="68" t="s">
        <v>35</v>
      </c>
      <c r="B35" s="9">
        <f>SUBOS!B35+SUBR!B35+SUNO!B35+SUS!B35+SULaw!B35+SUAg!B35</f>
        <v>0</v>
      </c>
      <c r="C35" s="563">
        <f t="shared" si="0"/>
        <v>0</v>
      </c>
      <c r="D35" s="53">
        <f>SUBOS!D35+SUBR!D35+SUNO!D35+SUS!D35+SULaw!D35+SUAg!D35</f>
        <v>0</v>
      </c>
      <c r="E35" s="579">
        <f>IF(ISBLANK(D35),"  ",IF(F35&gt;0,D35/F35,IF(D35&gt;0,1,0)))</f>
        <v>0</v>
      </c>
      <c r="F35" s="577">
        <f t="shared" si="2"/>
        <v>0</v>
      </c>
      <c r="G35" s="581">
        <f>IF(ISBLANK(F35),"  ",IF(F74&gt;0,F35/F74,IF(F35&gt;0,1,0)))</f>
        <v>0</v>
      </c>
      <c r="H35" s="9">
        <f>SUBOS!H35+SUBR!H35+SUNO!H35+SUS!H35+SULaw!H35+SUAg!H35</f>
        <v>0</v>
      </c>
      <c r="I35" s="563">
        <f>IF(ISBLANK(H35),"  ",IF(L35&gt;0,H35/L35,IF(H35&gt;0,1,0)))</f>
        <v>0</v>
      </c>
      <c r="J35" s="53">
        <f>SUBOS!J35+SUBR!J35+SUNO!J35+SUS!J35+SULaw!J35+SUAg!J35</f>
        <v>0</v>
      </c>
      <c r="K35" s="579">
        <f>IF(ISBLANK(J35),"  ",IF(L35&gt;0,J35/L35,IF(J35&gt;0,1,0)))</f>
        <v>0</v>
      </c>
      <c r="L35" s="577">
        <f>J35+H35</f>
        <v>0</v>
      </c>
      <c r="M35" s="581">
        <f>IF(ISBLANK(L35),"  ",IF(L74&gt;0,L35/L74,IF(L35&gt;0,1,0)))</f>
        <v>0</v>
      </c>
      <c r="N35" s="35"/>
    </row>
    <row r="36" spans="1:14" s="11" customFormat="1" ht="45">
      <c r="A36" s="589" t="s">
        <v>36</v>
      </c>
      <c r="B36" s="631"/>
      <c r="C36" s="591" t="s">
        <v>4</v>
      </c>
      <c r="D36" s="633"/>
      <c r="E36" s="592" t="s">
        <v>4</v>
      </c>
      <c r="F36" s="577"/>
      <c r="G36" s="593" t="s">
        <v>4</v>
      </c>
      <c r="H36" s="631"/>
      <c r="I36" s="591" t="s">
        <v>4</v>
      </c>
      <c r="J36" s="633"/>
      <c r="K36" s="592" t="s">
        <v>4</v>
      </c>
      <c r="L36" s="577"/>
      <c r="M36" s="593" t="s">
        <v>4</v>
      </c>
      <c r="N36" s="35"/>
    </row>
    <row r="37" spans="1:14" s="11" customFormat="1" ht="44.25">
      <c r="A37" s="586" t="s">
        <v>35</v>
      </c>
      <c r="B37" s="9">
        <f>SUBOS!B37+SUBR!B37+SUNO!B37+SUS!B37+SULaw!B37+SUAg!B37</f>
        <v>0</v>
      </c>
      <c r="C37" s="563">
        <f t="shared" si="0"/>
        <v>0</v>
      </c>
      <c r="D37" s="53">
        <f>SUBOS!D37+SUBR!D37+SUNO!D37+SUS!D37+SULaw!D37+SUAg!D37</f>
        <v>0</v>
      </c>
      <c r="E37" s="579">
        <f>IF(ISBLANK(D37),"  ",IF(F37&gt;0,D37/F37,IF(D37&gt;0,1,0)))</f>
        <v>0</v>
      </c>
      <c r="F37" s="596">
        <f t="shared" si="2"/>
        <v>0</v>
      </c>
      <c r="G37" s="581">
        <f>IF(ISBLANK(F37),"  ",IF(F74&gt;0,F37/F74,IF(F37&gt;0,1,0)))</f>
        <v>0</v>
      </c>
      <c r="H37" s="9">
        <f>SUBOS!H37+SUBR!H37+SUNO!H37+SUS!H37+SULaw!H37+SUAg!H37</f>
        <v>0</v>
      </c>
      <c r="I37" s="563">
        <f>IF(ISBLANK(H37),"  ",IF(L37&gt;0,H37/L37,IF(H37&gt;0,1,0)))</f>
        <v>0</v>
      </c>
      <c r="J37" s="53">
        <f>SUBOS!J37+SUBR!J37+SUNO!J37+SUS!J37+SULaw!J37+SUAg!J37</f>
        <v>0</v>
      </c>
      <c r="K37" s="579">
        <f>IF(ISBLANK(J37),"  ",IF(L37&gt;0,J37/L37,IF(J37&gt;0,1,0)))</f>
        <v>0</v>
      </c>
      <c r="L37" s="596">
        <f>J37+H37</f>
        <v>0</v>
      </c>
      <c r="M37" s="581">
        <f>IF(ISBLANK(L37),"  ",IF(L74&gt;0,L37/L74,IF(L37&gt;0,1,0)))</f>
        <v>0</v>
      </c>
      <c r="N37" s="35"/>
    </row>
    <row r="38" spans="1:14" s="11" customFormat="1" ht="44.25">
      <c r="A38" s="586" t="s">
        <v>76</v>
      </c>
      <c r="B38" s="9">
        <f>SUBOS!B38+SUBR!B38+SUNO!B38+SUS!B38+SULaw!B38+SUAg!B38</f>
        <v>0</v>
      </c>
      <c r="C38" s="563">
        <f t="shared" si="0"/>
        <v>0</v>
      </c>
      <c r="D38" s="53">
        <f>SUBOS!D38+SUBR!D38+SUNO!D38+SUS!D38+SULaw!D38+SUAg!D38</f>
        <v>0</v>
      </c>
      <c r="E38" s="54">
        <f>IF(ISBLANK(D38),"  ",IF(F38&gt;0,D38/F38,IF(D38&gt;0,1,0)))</f>
        <v>0</v>
      </c>
      <c r="F38" s="577">
        <f t="shared" si="2"/>
        <v>0</v>
      </c>
      <c r="G38" s="581">
        <f>IF(ISBLANK(F38),"  ",IF(F74&gt;0,F38/F74,IF(F38&gt;0,1,0)))</f>
        <v>0</v>
      </c>
      <c r="H38" s="9">
        <f>SUBOS!H38+SUBR!H38+SUNO!H38+SUS!H38+SULaw!H38+SUAg!H38</f>
        <v>0</v>
      </c>
      <c r="I38" s="563">
        <f>IF(ISBLANK(H38),"  ",IF(L38&gt;0,H38/L38,IF(H38&gt;0,1,0)))</f>
        <v>0</v>
      </c>
      <c r="J38" s="53">
        <f>SUBOS!J38+SUBR!J38+SUNO!J38+SUS!J38+SULaw!J38+SUAg!J38</f>
        <v>0</v>
      </c>
      <c r="K38" s="579">
        <f>IF(ISBLANK(J38),"  ",IF(L38&gt;0,J38/L38,IF(J38&gt;0,1,0)))</f>
        <v>0</v>
      </c>
      <c r="L38" s="577">
        <f>J38+H38</f>
        <v>0</v>
      </c>
      <c r="M38" s="581">
        <f>IF(ISBLANK(L38),"  ",IF(L74&gt;0,L38/L74,IF(L38&gt;0,1,0)))</f>
        <v>0</v>
      </c>
      <c r="N38" s="35"/>
    </row>
    <row r="39" spans="1:14" s="85" customFormat="1" ht="45">
      <c r="A39" s="589" t="s">
        <v>37</v>
      </c>
      <c r="B39" s="597">
        <f>B38+B37+B35+B33+B29+B28+B26+B27+B25+B24+B23+B22+B21+B20+B19+B18+B17+B16+B14+B13+B30+B31+B32</f>
        <v>63353478.230000004</v>
      </c>
      <c r="C39" s="567">
        <f t="shared" si="0"/>
        <v>1</v>
      </c>
      <c r="D39" s="634">
        <f>D38+D37+D35+D33+D29+D28+D26+D27+D25+D24+D23+D22+D21+D20+D19+D18+D17+D16+D14+D13+D30+D31+D32</f>
        <v>0</v>
      </c>
      <c r="E39" s="127">
        <f>IF(ISBLANK(D39),"  ",IF(F39&gt;0,D39/F39,IF(D39&gt;0,1,0)))</f>
        <v>0</v>
      </c>
      <c r="F39" s="597">
        <f>F38+F37+F35+F33+F29+F28+F26+F27+F25+F24+F23+F22+F21+F20+F19+F18+F17+F16+F14+F13+F30+F31+F32</f>
        <v>63353478.230000004</v>
      </c>
      <c r="G39" s="598">
        <f>IF(ISBLANK(F39),"  ",IF(F74&gt;0,F39/F74,IF(F39&gt;0,1,0)))</f>
        <v>0.26682329711797592</v>
      </c>
      <c r="H39" s="597">
        <f>H38+H37+H35+H33+H29+H28+H26+H27+H25+H24+H23+H22+H21+H20+H19+H18+H17+H16+H14+H13+H30+H31+H32</f>
        <v>62263150</v>
      </c>
      <c r="I39" s="567">
        <f>IF(ISBLANK(H39),"  ",IF(L39&gt;0,H39/L39,IF(H39&gt;0,1,0)))</f>
        <v>1</v>
      </c>
      <c r="J39" s="634">
        <f>J38+J37+J35+J33+J29+J28+J26+J27+J25+J24+J23+J22+J21+J20+J19+J18+J17+J16+J14+J13+J30+J31+J32</f>
        <v>0</v>
      </c>
      <c r="K39" s="599">
        <f>IF(ISBLANK(J39),"  ",IF(L39&gt;0,J39/L39,IF(J39&gt;0,1,0)))</f>
        <v>0</v>
      </c>
      <c r="L39" s="597">
        <f>L38+L37+L35+L33+L29+L28+L26+L27+L25+L24+L23+L22+L21+L20+L19+L18+L17+L16+L14+L13+L30+L31+L32</f>
        <v>62263150</v>
      </c>
      <c r="M39" s="598">
        <f>IF(ISBLANK(L39),"  ",IF(L74&gt;0,L39/L74,IF(L39&gt;0,1,0)))</f>
        <v>0.25927442848741133</v>
      </c>
      <c r="N39" s="84"/>
    </row>
    <row r="40" spans="1:14" s="11" customFormat="1" ht="45">
      <c r="A40" s="600" t="s">
        <v>38</v>
      </c>
      <c r="B40" s="582"/>
      <c r="C40" s="591" t="s">
        <v>4</v>
      </c>
      <c r="D40" s="587"/>
      <c r="E40" s="592" t="s">
        <v>4</v>
      </c>
      <c r="F40" s="577"/>
      <c r="G40" s="593" t="s">
        <v>4</v>
      </c>
      <c r="H40" s="582"/>
      <c r="I40" s="591" t="s">
        <v>4</v>
      </c>
      <c r="J40" s="587"/>
      <c r="K40" s="592" t="s">
        <v>4</v>
      </c>
      <c r="L40" s="577"/>
      <c r="M40" s="593" t="s">
        <v>4</v>
      </c>
      <c r="N40" s="35"/>
    </row>
    <row r="41" spans="1:14" s="11" customFormat="1" ht="44.25">
      <c r="A41" s="21" t="s">
        <v>39</v>
      </c>
      <c r="B41" s="9">
        <f>SUBOS!B41+SUBR!B41+SUNO!B41+SUS!B41+SULaw!B41+SUAg!B41</f>
        <v>0</v>
      </c>
      <c r="C41" s="52">
        <f t="shared" si="0"/>
        <v>0</v>
      </c>
      <c r="D41" s="53">
        <f>SUBOS!D41+SUBR!D41+SUNO!D41+SUS!D41+SULaw!D41+SUAg!D41</f>
        <v>0</v>
      </c>
      <c r="E41" s="54">
        <f t="shared" ref="E41:E47" si="8">IF(ISBLANK(D41),"  ",IF(F41&gt;0,D41/F41,IF(D41&gt;0,1,0)))</f>
        <v>0</v>
      </c>
      <c r="F41" s="48">
        <f>D41+B41</f>
        <v>0</v>
      </c>
      <c r="G41" s="56">
        <f>IF(ISBLANK(F41),"  ",IF(F74&gt;0,F41/D74,IF(F41&gt;0,1,0)))</f>
        <v>0</v>
      </c>
      <c r="H41" s="9">
        <f>SUBOS!H41+SUBR!H41+SUNO!H41+SUS!H41+SULaw!H41+SUAg!H41</f>
        <v>0</v>
      </c>
      <c r="I41" s="52">
        <f t="shared" ref="I41:I47" si="9">IF(ISBLANK(H41),"  ",IF(L41&gt;0,H41/L41,IF(H41&gt;0,1,0)))</f>
        <v>0</v>
      </c>
      <c r="J41" s="53">
        <f>SUBOS!J41+SUBR!J41+SUNO!J41+SUS!J41+SULaw!J41+SUAg!J41</f>
        <v>0</v>
      </c>
      <c r="K41" s="54">
        <f t="shared" ref="K41:K47" si="10">IF(ISBLANK(J41),"  ",IF(L41&gt;0,J41/L41,IF(J41&gt;0,1,0)))</f>
        <v>0</v>
      </c>
      <c r="L41" s="48">
        <f>J41+H41</f>
        <v>0</v>
      </c>
      <c r="M41" s="56">
        <f>IF(ISBLANK(L41),"  ",IF(L74&gt;0,L41/J74,IF(L41&gt;0,1,0)))</f>
        <v>0</v>
      </c>
      <c r="N41" s="35"/>
    </row>
    <row r="42" spans="1:14" s="11" customFormat="1" ht="44.25">
      <c r="A42" s="601" t="s">
        <v>40</v>
      </c>
      <c r="B42" s="9">
        <f>SUBOS!B42+SUBR!B42+SUNO!B42+SUS!B42+SULaw!B42+SUAg!B42</f>
        <v>0</v>
      </c>
      <c r="C42" s="563">
        <f t="shared" si="0"/>
        <v>0</v>
      </c>
      <c r="D42" s="53">
        <f>SUBOS!D42+SUBR!D42+SUNO!D42+SUS!D42+SULaw!D42+SUAg!D42</f>
        <v>0</v>
      </c>
      <c r="E42" s="579">
        <f t="shared" si="8"/>
        <v>0</v>
      </c>
      <c r="F42" s="577">
        <f>D42+B42</f>
        <v>0</v>
      </c>
      <c r="G42" s="581">
        <f>IF(ISBLANK(F42),"  ",IF(D74&gt;0,F42/D74,IF(F42&gt;0,1,0)))</f>
        <v>0</v>
      </c>
      <c r="H42" s="9">
        <f>SUBOS!H42+SUBR!H42+SUNO!H42+SUS!H42+SULaw!H42+SUAg!H42</f>
        <v>0</v>
      </c>
      <c r="I42" s="563">
        <f t="shared" si="9"/>
        <v>0</v>
      </c>
      <c r="J42" s="53">
        <f>SUBOS!J42+SUBR!J42+SUNO!J42+SUS!J42+SULaw!J42+SUAg!J42</f>
        <v>0</v>
      </c>
      <c r="K42" s="579">
        <f t="shared" si="10"/>
        <v>0</v>
      </c>
      <c r="L42" s="577">
        <f>J42+H42</f>
        <v>0</v>
      </c>
      <c r="M42" s="581">
        <f>IF(ISBLANK(L42),"  ",IF(J74&gt;0,L42/J74,IF(L42&gt;0,1,0)))</f>
        <v>0</v>
      </c>
      <c r="N42" s="35"/>
    </row>
    <row r="43" spans="1:14" s="11" customFormat="1" ht="44.25">
      <c r="A43" s="89" t="s">
        <v>41</v>
      </c>
      <c r="B43" s="9">
        <f>SUBOS!B43+SUBR!B43+SUNO!B43+SUS!B43+SULaw!B43+SUAg!B43</f>
        <v>0</v>
      </c>
      <c r="C43" s="563">
        <f t="shared" si="0"/>
        <v>0</v>
      </c>
      <c r="D43" s="53">
        <f>SUBOS!D43+SUBR!D43+SUNO!D43+SUS!D43+SULaw!D43+SUAg!D43</f>
        <v>0</v>
      </c>
      <c r="E43" s="579">
        <f t="shared" si="8"/>
        <v>0</v>
      </c>
      <c r="F43" s="596">
        <f>D43+B43</f>
        <v>0</v>
      </c>
      <c r="G43" s="581">
        <f>IF(ISBLANK(F43),"  ",IF(D74&gt;0,F43/D74,IF(F43&gt;0,1,0)))</f>
        <v>0</v>
      </c>
      <c r="H43" s="9">
        <f>SUBOS!H43+SUBR!H43+SUNO!H43+SUS!H43+SULaw!H43+SUAg!H43</f>
        <v>0</v>
      </c>
      <c r="I43" s="563">
        <f t="shared" si="9"/>
        <v>0</v>
      </c>
      <c r="J43" s="53">
        <f>SUBOS!J43+SUBR!J43+SUNO!J43+SUS!J43+SULaw!J43+SUAg!J43</f>
        <v>0</v>
      </c>
      <c r="K43" s="579">
        <f t="shared" si="10"/>
        <v>0</v>
      </c>
      <c r="L43" s="596">
        <f>J43+H43</f>
        <v>0</v>
      </c>
      <c r="M43" s="581">
        <f>IF(ISBLANK(L43),"  ",IF(J74&gt;0,L43/J74,IF(L43&gt;0,1,0)))</f>
        <v>0</v>
      </c>
      <c r="N43" s="35"/>
    </row>
    <row r="44" spans="1:14" s="11" customFormat="1" ht="44.25">
      <c r="A44" s="574" t="s">
        <v>42</v>
      </c>
      <c r="B44" s="9">
        <f>SUBOS!B44+SUBR!B44+SUNO!B44+SUS!B44+SULaw!B44+SUAg!B44</f>
        <v>1450165</v>
      </c>
      <c r="C44" s="563">
        <f t="shared" si="0"/>
        <v>1</v>
      </c>
      <c r="D44" s="53">
        <f>SUBOS!D44+SUBR!D44+SUNO!D44+SUS!D44+SULaw!D44+SUAg!D44</f>
        <v>0</v>
      </c>
      <c r="E44" s="579">
        <f t="shared" si="8"/>
        <v>0</v>
      </c>
      <c r="F44" s="596">
        <f>D44+B44</f>
        <v>1450165</v>
      </c>
      <c r="G44" s="581">
        <f>IF(ISBLANK(F44),"  ",IF(D74&gt;0,F44/D74,IF(F44&gt;0,1,0)))</f>
        <v>1.5551077611921241E-2</v>
      </c>
      <c r="H44" s="9">
        <f>SUBOS!H44+SUBR!H44+SUNO!H44+SUS!H44+SULaw!H44+SUAg!H44</f>
        <v>1701411</v>
      </c>
      <c r="I44" s="563">
        <f t="shared" si="9"/>
        <v>1</v>
      </c>
      <c r="J44" s="53">
        <f>SUBOS!J44+SUBR!J44+SUNO!J44+SUS!J44+SULaw!J44+SUAg!J44</f>
        <v>0</v>
      </c>
      <c r="K44" s="579">
        <f t="shared" si="10"/>
        <v>0</v>
      </c>
      <c r="L44" s="596">
        <f>J44+H44</f>
        <v>1701411</v>
      </c>
      <c r="M44" s="581">
        <f>IF(ISBLANK(L44),"  ",IF(J74&gt;0,L44/J74,IF(L44&gt;0,1,0)))</f>
        <v>1.6728414854258512E-2</v>
      </c>
      <c r="N44" s="35"/>
    </row>
    <row r="45" spans="1:14" s="11" customFormat="1" ht="44.25">
      <c r="A45" s="601" t="s">
        <v>43</v>
      </c>
      <c r="B45" s="9">
        <f>SUBOS!B45+SUBR!B45+SUNO!B45+SUS!B45+SULaw!B45+SUAg!B45</f>
        <v>20687</v>
      </c>
      <c r="C45" s="563">
        <f t="shared" si="0"/>
        <v>1</v>
      </c>
      <c r="D45" s="53">
        <f>SUBOS!D45+SUBR!D45+SUNO!D45+SUS!D45+SULaw!D45+SUAg!D45</f>
        <v>0</v>
      </c>
      <c r="E45" s="579">
        <f t="shared" si="8"/>
        <v>0</v>
      </c>
      <c r="F45" s="596">
        <f>D45+B45</f>
        <v>20687</v>
      </c>
      <c r="G45" s="581">
        <f>IF(ISBLANK(F45),"  ",IF(F74&gt;0,F45/F74,IF(F45&gt;0,1,0)))</f>
        <v>8.7126606173704431E-5</v>
      </c>
      <c r="H45" s="9">
        <f>SUBOS!H45+SUBR!H45+SUNO!H45+SUS!H45+SULaw!H45+SUAg!H45</f>
        <v>25291</v>
      </c>
      <c r="I45" s="563">
        <f t="shared" si="9"/>
        <v>1</v>
      </c>
      <c r="J45" s="53">
        <f>SUBOS!J45+SUBR!J45+SUNO!J45+SUS!J45+SULaw!J45+SUAg!J45</f>
        <v>0</v>
      </c>
      <c r="K45" s="579">
        <f t="shared" si="10"/>
        <v>0</v>
      </c>
      <c r="L45" s="596">
        <f>J45+H45</f>
        <v>25291</v>
      </c>
      <c r="M45" s="581">
        <f>IF(ISBLANK(L45),"  ",IF(L74&gt;0,L45/L74,IF(L45&gt;0,1,0)))</f>
        <v>1.0531605887069833E-4</v>
      </c>
      <c r="N45" s="35"/>
    </row>
    <row r="46" spans="1:14" s="85" customFormat="1" ht="45">
      <c r="A46" s="600" t="s">
        <v>44</v>
      </c>
      <c r="B46" s="637">
        <f>B45+B44+B43+B42+B41</f>
        <v>1470852</v>
      </c>
      <c r="C46" s="567">
        <f t="shared" si="0"/>
        <v>1</v>
      </c>
      <c r="D46" s="636">
        <f>D45+D44+D43+D42+D41</f>
        <v>0</v>
      </c>
      <c r="E46" s="599">
        <f t="shared" si="8"/>
        <v>0</v>
      </c>
      <c r="F46" s="604">
        <f>F45+F44+F43+F42+F41</f>
        <v>1470852</v>
      </c>
      <c r="G46" s="598">
        <f>IF(ISBLANK(F46),"  ",IF(F74&gt;0,F46/F74,IF(F46&gt;0,1,0)))</f>
        <v>6.1947282324070919E-3</v>
      </c>
      <c r="H46" s="637">
        <f>H45+H44+H43+H42+H41</f>
        <v>1726702</v>
      </c>
      <c r="I46" s="567">
        <f t="shared" si="9"/>
        <v>1</v>
      </c>
      <c r="J46" s="636">
        <f>J45+J44+J43+J42+J41</f>
        <v>0</v>
      </c>
      <c r="K46" s="599">
        <f t="shared" si="10"/>
        <v>0</v>
      </c>
      <c r="L46" s="604">
        <f>L45+L44+L43+L42+L41</f>
        <v>1726702</v>
      </c>
      <c r="M46" s="598">
        <f>IF(ISBLANK(L46),"  ",IF(L74&gt;0,L46/L74,IF(L46&gt;0,1,0)))</f>
        <v>7.1902830842652541E-3</v>
      </c>
      <c r="N46" s="84"/>
    </row>
    <row r="47" spans="1:14" s="85" customFormat="1" ht="45">
      <c r="A47" s="605" t="s">
        <v>45</v>
      </c>
      <c r="B47" s="629">
        <f>SUBOS!B47+SUBR!B47+SUNO!B47+SUS!B47+SULaw!B47+SUAg!B47</f>
        <v>18662014</v>
      </c>
      <c r="C47" s="567">
        <f t="shared" si="0"/>
        <v>1</v>
      </c>
      <c r="D47" s="635">
        <f>SUBOS!D47+SUBR!D47+SUNO!D47+SUS!D47+SULaw!D47+SUAg!D47</f>
        <v>0</v>
      </c>
      <c r="E47" s="599">
        <f t="shared" si="8"/>
        <v>0</v>
      </c>
      <c r="F47" s="608">
        <f>D47+B47</f>
        <v>18662014</v>
      </c>
      <c r="G47" s="598">
        <f>IF(ISBLANK(F47),"  ",IF(F74&gt;0,F47/F74,IF(F47&gt;0,1,0)))</f>
        <v>7.8598054052601077E-2</v>
      </c>
      <c r="H47" s="629">
        <f>SUBOS!H47+SUBR!H47+SUNO!H47+SUS!H47+SULaw!H47+SUAg!H47</f>
        <v>0</v>
      </c>
      <c r="I47" s="567">
        <f t="shared" si="9"/>
        <v>0</v>
      </c>
      <c r="J47" s="635">
        <f>SUBOS!J47+SUBR!J47+SUNO!J47+SUS!J47+SULaw!J47+SUAg!J47</f>
        <v>0</v>
      </c>
      <c r="K47" s="599">
        <f t="shared" si="10"/>
        <v>0</v>
      </c>
      <c r="L47" s="608">
        <f>J47+H47</f>
        <v>0</v>
      </c>
      <c r="M47" s="598">
        <f>IF(ISBLANK(L47),"  ",IF(L74&gt;0,L47/L74,IF(L47&gt;0,1,0)))</f>
        <v>0</v>
      </c>
      <c r="N47" s="84"/>
    </row>
    <row r="48" spans="1:14" s="11" customFormat="1" ht="45">
      <c r="A48" s="24" t="s">
        <v>46</v>
      </c>
      <c r="B48" s="96"/>
      <c r="C48" s="97" t="s">
        <v>4</v>
      </c>
      <c r="D48" s="59"/>
      <c r="E48" s="98" t="s">
        <v>4</v>
      </c>
      <c r="F48" s="48"/>
      <c r="G48" s="99" t="s">
        <v>4</v>
      </c>
      <c r="H48" s="96"/>
      <c r="I48" s="97" t="s">
        <v>4</v>
      </c>
      <c r="J48" s="59"/>
      <c r="K48" s="98" t="s">
        <v>4</v>
      </c>
      <c r="L48" s="48"/>
      <c r="M48" s="99" t="s">
        <v>4</v>
      </c>
      <c r="N48" s="35"/>
    </row>
    <row r="49" spans="1:14" s="11" customFormat="1" ht="44.25">
      <c r="A49" s="21" t="s">
        <v>47</v>
      </c>
      <c r="B49" s="9">
        <f>SUBOS!B49+SUBR!B49+SUNO!B49+SUS!B49+SULaw!B49+SUAg!B49</f>
        <v>40738246.619999997</v>
      </c>
      <c r="C49" s="52">
        <f t="shared" si="0"/>
        <v>1</v>
      </c>
      <c r="D49" s="53">
        <f>SUBOS!D49+SUBR!D49+SUNO!D49+SUS!D49+SULaw!D49+SUAg!D49</f>
        <v>0</v>
      </c>
      <c r="E49" s="54">
        <f t="shared" ref="E49:E65" si="11">IF(ISBLANK(D49),"  ",IF(F49&gt;0,D49/F49,IF(D49&gt;0,1,0)))</f>
        <v>0</v>
      </c>
      <c r="F49" s="100">
        <f>D49+B49</f>
        <v>40738246.619999997</v>
      </c>
      <c r="G49" s="56">
        <f>IF(ISBLANK(F49),"  ",IF(F74&gt;0,F49/F74,IF(F49&gt;0,1,0)))</f>
        <v>0.17157563539749532</v>
      </c>
      <c r="H49" s="9">
        <f>SUBOS!H49+SUBR!H49+SUNO!H49+SUS!H49+SULaw!H49+SUAg!H49</f>
        <v>44723374</v>
      </c>
      <c r="I49" s="52">
        <f t="shared" ref="I49:I65" si="12">IF(ISBLANK(H49),"  ",IF(L49&gt;0,H49/L49,IF(H49&gt;0,1,0)))</f>
        <v>1</v>
      </c>
      <c r="J49" s="53">
        <f>SUBOS!J49+SUBR!J49+SUNO!J49+SUS!J49+SULaw!J49+SUAg!J49</f>
        <v>0</v>
      </c>
      <c r="K49" s="54">
        <f t="shared" ref="K49:K65" si="13">IF(ISBLANK(J49),"  ",IF(L49&gt;0,J49/L49,IF(J49&gt;0,1,0)))</f>
        <v>0</v>
      </c>
      <c r="L49" s="100">
        <f>J49+H49</f>
        <v>44723374</v>
      </c>
      <c r="M49" s="56">
        <f>IF(ISBLANK(L49),"  ",IF(L74&gt;0,L49/L74,IF(L49&gt;0,1,0)))</f>
        <v>0.1862357949104527</v>
      </c>
      <c r="N49" s="35"/>
    </row>
    <row r="50" spans="1:14" s="11" customFormat="1" ht="44.25">
      <c r="A50" s="574" t="s">
        <v>48</v>
      </c>
      <c r="B50" s="9">
        <f>SUBOS!B50+SUBR!B50+SUNO!B50+SUS!B50+SULaw!B50+SUAg!B50</f>
        <v>6031323.0999999996</v>
      </c>
      <c r="C50" s="563">
        <f t="shared" si="0"/>
        <v>1</v>
      </c>
      <c r="D50" s="53">
        <f>SUBOS!D50+SUBR!D50+SUNO!D50+SUS!D50+SULaw!D50+SUAg!D50</f>
        <v>0</v>
      </c>
      <c r="E50" s="579">
        <f t="shared" si="11"/>
        <v>0</v>
      </c>
      <c r="F50" s="609">
        <f>D50+B50</f>
        <v>6031323.0999999996</v>
      </c>
      <c r="G50" s="581">
        <f>IF(ISBLANK(F50),"  ",IF(F74&gt;0,F50/F74,IF(F50&gt;0,1,0)))</f>
        <v>2.5401881009332727E-2</v>
      </c>
      <c r="H50" s="9">
        <f>SUBOS!H50+SUBR!H50+SUNO!H50+SUS!H50+SULaw!H50+SUAg!H50</f>
        <v>6618036</v>
      </c>
      <c r="I50" s="563">
        <f t="shared" si="12"/>
        <v>1</v>
      </c>
      <c r="J50" s="53">
        <f>SUBOS!J50+SUBR!J50+SUNO!J50+SUS!J50+SULaw!J50+SUAg!J50</f>
        <v>0</v>
      </c>
      <c r="K50" s="579">
        <f t="shared" si="13"/>
        <v>0</v>
      </c>
      <c r="L50" s="609">
        <f>J50+H50</f>
        <v>6618036</v>
      </c>
      <c r="M50" s="581">
        <f>IF(ISBLANK(L50),"  ",IF(L74&gt;0,L50/L74,IF(L50&gt;0,1,0)))</f>
        <v>2.7558636233616738E-2</v>
      </c>
      <c r="N50" s="35"/>
    </row>
    <row r="51" spans="1:14" s="11" customFormat="1" ht="44.25">
      <c r="A51" s="610" t="s">
        <v>49</v>
      </c>
      <c r="B51" s="9">
        <f>SUBOS!B51+SUBR!B51+SUNO!B51+SUS!B51+SULaw!B51+SUAg!B51</f>
        <v>3096921.9299999997</v>
      </c>
      <c r="C51" s="563">
        <f t="shared" si="0"/>
        <v>1</v>
      </c>
      <c r="D51" s="53">
        <f>SUBOS!D51+SUBR!D51+SUNO!D51+SUS!D51+SULaw!D51+SUAg!D51</f>
        <v>0</v>
      </c>
      <c r="E51" s="579">
        <f t="shared" si="11"/>
        <v>0</v>
      </c>
      <c r="F51" s="613">
        <f>D51+B51</f>
        <v>3096921.9299999997</v>
      </c>
      <c r="G51" s="581">
        <f>IF(ISBLANK(F51),"  ",IF(F74&gt;0,F51/F74,IF(F51&gt;0,1,0)))</f>
        <v>1.3043181580017335E-2</v>
      </c>
      <c r="H51" s="9">
        <f>SUBOS!H51+SUBR!H51+SUNO!H51+SUS!H51+SULaw!H51+SUAg!H51</f>
        <v>3430030</v>
      </c>
      <c r="I51" s="563">
        <f t="shared" si="12"/>
        <v>0.84338563999747229</v>
      </c>
      <c r="J51" s="53">
        <f>SUBOS!J51+SUBR!J51+SUNO!J51+SUS!J51+SULaw!J51+SUAg!J51</f>
        <v>636947</v>
      </c>
      <c r="K51" s="579">
        <f t="shared" si="13"/>
        <v>0.15661436000252768</v>
      </c>
      <c r="L51" s="613">
        <f>J51+H51</f>
        <v>4066977</v>
      </c>
      <c r="M51" s="581">
        <f>IF(ISBLANK(L51),"  ",IF(L74&gt;0,L51/L74,IF(L51&gt;0,1,0)))</f>
        <v>1.6935589306780123E-2</v>
      </c>
      <c r="N51" s="35"/>
    </row>
    <row r="52" spans="1:14" s="11" customFormat="1" ht="44.25">
      <c r="A52" s="610" t="s">
        <v>50</v>
      </c>
      <c r="B52" s="9">
        <f>SUBOS!B52+SUBR!B52+SUNO!B52+SUS!B52+SULaw!B52+SUAg!B52</f>
        <v>1065094.58</v>
      </c>
      <c r="C52" s="563">
        <f t="shared" si="0"/>
        <v>0.7620525218915386</v>
      </c>
      <c r="D52" s="53">
        <f>SUBOS!D52+SUBR!D52+SUNO!D52+SUS!D52+SULaw!D52+SUAg!D52</f>
        <v>332571</v>
      </c>
      <c r="E52" s="579">
        <f t="shared" si="11"/>
        <v>0.2379474781084614</v>
      </c>
      <c r="F52" s="613">
        <f>D52+B52</f>
        <v>1397665.58</v>
      </c>
      <c r="G52" s="581">
        <f>IF(ISBLANK(F52),"  ",IF(F74&gt;0,F52/F74,IF(F52&gt;0,1,0)))</f>
        <v>5.8864919297724272E-3</v>
      </c>
      <c r="H52" s="9">
        <f>SUBOS!H52+SUBR!H52+SUNO!H52+SUS!H52+SULaw!H52+SUAg!H52</f>
        <v>1038798</v>
      </c>
      <c r="I52" s="563">
        <f t="shared" si="12"/>
        <v>0.7717836312162859</v>
      </c>
      <c r="J52" s="53">
        <f>SUBOS!J52+SUBR!J52+SUNO!J52+SUS!J52+SULaw!J52+SUAg!J52</f>
        <v>307172.5</v>
      </c>
      <c r="K52" s="579">
        <f t="shared" si="13"/>
        <v>0.22821636878371407</v>
      </c>
      <c r="L52" s="613">
        <f>J52+H52</f>
        <v>1345970.5</v>
      </c>
      <c r="M52" s="581">
        <f>IF(ISBLANK(L52),"  ",IF(L74&gt;0,L52/L74,IF(L52&gt;0,1,0)))</f>
        <v>5.6048518609870413E-3</v>
      </c>
      <c r="N52" s="35"/>
    </row>
    <row r="53" spans="1:14" s="11" customFormat="1" ht="44.25">
      <c r="A53" s="574" t="s">
        <v>51</v>
      </c>
      <c r="B53" s="9">
        <f>SUBOS!B53+SUBR!B53+SUNO!B53+SUS!B53+SULaw!B53+SUAg!B53</f>
        <v>1253490.6099999999</v>
      </c>
      <c r="C53" s="563">
        <f t="shared" si="0"/>
        <v>0.14228434859351269</v>
      </c>
      <c r="D53" s="53">
        <f>SUBOS!D53+SUBR!D53+SUNO!D53+SUS!D53+SULaw!D53+SUAg!D53</f>
        <v>7556266.9100000001</v>
      </c>
      <c r="E53" s="579">
        <f t="shared" si="11"/>
        <v>0.85771565140648731</v>
      </c>
      <c r="F53" s="609">
        <f>D53+B53</f>
        <v>8809757.5199999996</v>
      </c>
      <c r="G53" s="581">
        <f>IF(ISBLANK(F53),"  ",IF(F74&gt;0,F53/F74,IF(F53&gt;0,1,0)))</f>
        <v>3.7103701548357473E-2</v>
      </c>
      <c r="H53" s="9">
        <f>SUBOS!H53+SUBR!H53+SUNO!H53+SUS!H53+SULaw!H53+SUAg!H53</f>
        <v>3106953</v>
      </c>
      <c r="I53" s="563">
        <f t="shared" si="12"/>
        <v>0.21392476426952092</v>
      </c>
      <c r="J53" s="53">
        <f>SUBOS!J53+SUBR!J53+SUNO!J53+SUS!J53+SULaw!J53+SUAg!J53</f>
        <v>11416625</v>
      </c>
      <c r="K53" s="579">
        <f t="shared" si="13"/>
        <v>0.7860752357304791</v>
      </c>
      <c r="L53" s="609">
        <f>J53+H53</f>
        <v>14523578</v>
      </c>
      <c r="M53" s="581">
        <f>IF(ISBLANK(L53),"  ",IF(L74&gt;0,L53/L74,IF(L53&gt;0,1,0)))</f>
        <v>6.047866812942071E-2</v>
      </c>
      <c r="N53" s="35"/>
    </row>
    <row r="54" spans="1:14" s="85" customFormat="1" ht="45">
      <c r="A54" s="605" t="s">
        <v>52</v>
      </c>
      <c r="B54" s="630">
        <f>B53+B52+B51+B50+B49</f>
        <v>52185076.839999996</v>
      </c>
      <c r="C54" s="567">
        <f t="shared" si="0"/>
        <v>0.86868114150992626</v>
      </c>
      <c r="D54" s="636">
        <f>D53+D52+D51+D50+D49</f>
        <v>7888837.9100000001</v>
      </c>
      <c r="E54" s="599">
        <f t="shared" si="11"/>
        <v>0.13131885849007369</v>
      </c>
      <c r="F54" s="615">
        <f>F53+F52+F51+F50+F49</f>
        <v>60073914.75</v>
      </c>
      <c r="G54" s="598">
        <f>IF(ISBLANK(F54),"  ",IF(F74&gt;0,F54/F74,IF(F54&gt;0,1,0)))</f>
        <v>0.2530108914649753</v>
      </c>
      <c r="H54" s="630">
        <f>H53+H52+H51+H50+H49</f>
        <v>58917191</v>
      </c>
      <c r="I54" s="567">
        <f t="shared" si="12"/>
        <v>0.82658385918037702</v>
      </c>
      <c r="J54" s="636">
        <f>J53+J52+J51+J50+J49</f>
        <v>12360744.5</v>
      </c>
      <c r="K54" s="599">
        <f t="shared" si="13"/>
        <v>0.17341614081962292</v>
      </c>
      <c r="L54" s="615">
        <f>L53+L52+L51+L50+L49</f>
        <v>71277935.5</v>
      </c>
      <c r="M54" s="598">
        <f>IF(ISBLANK(L54),"  ",IF(L74&gt;0,L54/L74,IF(L54&gt;0,1,0)))</f>
        <v>0.2968135404412573</v>
      </c>
      <c r="N54" s="84"/>
    </row>
    <row r="55" spans="1:14" s="11" customFormat="1" ht="44.25">
      <c r="A55" s="51" t="s">
        <v>53</v>
      </c>
      <c r="B55" s="9">
        <f>SUBOS!B55+SUBR!B55+SUNO!B55+SUS!B55+SULaw!B55+SUAg!B55</f>
        <v>0</v>
      </c>
      <c r="C55" s="563">
        <f t="shared" si="0"/>
        <v>0</v>
      </c>
      <c r="D55" s="53">
        <f>SUBOS!D55+SUBR!D55+SUNO!D55+SUS!D55+SULaw!D55+SUAg!D55</f>
        <v>0</v>
      </c>
      <c r="E55" s="579">
        <f t="shared" si="11"/>
        <v>0</v>
      </c>
      <c r="F55" s="618">
        <f t="shared" ref="F55:F64" si="14">D55+B55</f>
        <v>0</v>
      </c>
      <c r="G55" s="581">
        <f>IF(ISBLANK(F55),"  ",IF(F74&gt;0,F55/F74,IF(F55&gt;0,1,0)))</f>
        <v>0</v>
      </c>
      <c r="H55" s="9">
        <f>SUBOS!H55+SUBR!H55+SUNO!H55+SUS!H55+SULaw!H55+SUAg!H55</f>
        <v>0</v>
      </c>
      <c r="I55" s="563">
        <f t="shared" si="12"/>
        <v>0</v>
      </c>
      <c r="J55" s="53">
        <f>SUBOS!J55+SUBR!J55+SUNO!J55+SUS!J55+SULaw!J55+SUAg!J55</f>
        <v>0</v>
      </c>
      <c r="K55" s="579">
        <f t="shared" si="13"/>
        <v>0</v>
      </c>
      <c r="L55" s="618">
        <f t="shared" ref="L55:L64" si="15">J55+H55</f>
        <v>0</v>
      </c>
      <c r="M55" s="581">
        <f>IF(ISBLANK(L55),"  ",IF(L74&gt;0,L55/L74,IF(L55&gt;0,1,0)))</f>
        <v>0</v>
      </c>
      <c r="N55" s="35"/>
    </row>
    <row r="56" spans="1:14" s="11" customFormat="1" ht="44.25">
      <c r="A56" s="111" t="s">
        <v>54</v>
      </c>
      <c r="B56" s="9">
        <f>SUBOS!B56+SUBR!B56+SUNO!B56+SUS!B56+SULaw!B56+SUAg!B56</f>
        <v>0</v>
      </c>
      <c r="C56" s="563">
        <f t="shared" si="0"/>
        <v>0</v>
      </c>
      <c r="D56" s="53">
        <f>SUBOS!D56+SUBR!D56+SUNO!D56+SUS!D56+SULaw!D56+SUAg!D56</f>
        <v>0</v>
      </c>
      <c r="E56" s="579">
        <f t="shared" si="11"/>
        <v>0</v>
      </c>
      <c r="F56" s="577">
        <f t="shared" si="14"/>
        <v>0</v>
      </c>
      <c r="G56" s="581">
        <f>IF(ISBLANK(F56),"  ",IF(F74&gt;0,F56/F74,IF(F56&gt;0,1,0)))</f>
        <v>0</v>
      </c>
      <c r="H56" s="9">
        <f>SUBOS!H56+SUBR!H56+SUNO!H56+SUS!H56+SULaw!H56+SUAg!H56</f>
        <v>0</v>
      </c>
      <c r="I56" s="563">
        <f t="shared" si="12"/>
        <v>0</v>
      </c>
      <c r="J56" s="53">
        <f>SUBOS!J56+SUBR!J56+SUNO!J56+SUS!J56+SULaw!J56+SUAg!J56</f>
        <v>0</v>
      </c>
      <c r="K56" s="579">
        <f t="shared" si="13"/>
        <v>0</v>
      </c>
      <c r="L56" s="577">
        <f t="shared" si="15"/>
        <v>0</v>
      </c>
      <c r="M56" s="581">
        <f>IF(ISBLANK(L56),"  ",IF(L74&gt;0,L56/L74,IF(L56&gt;0,1,0)))</f>
        <v>0</v>
      </c>
      <c r="N56" s="35"/>
    </row>
    <row r="57" spans="1:14" s="11" customFormat="1" ht="44.25">
      <c r="A57" s="89" t="s">
        <v>55</v>
      </c>
      <c r="B57" s="9">
        <f>SUBOS!B57+SUBR!B57+SUNO!B57+SUS!B57+SULaw!B57+SUAg!B57</f>
        <v>0</v>
      </c>
      <c r="C57" s="563">
        <f t="shared" si="0"/>
        <v>0</v>
      </c>
      <c r="D57" s="53">
        <f>SUBOS!D57+SUBR!D57+SUNO!D57+SUS!D57+SULaw!D57+SUAg!D57</f>
        <v>0</v>
      </c>
      <c r="E57" s="579">
        <f t="shared" si="11"/>
        <v>0</v>
      </c>
      <c r="F57" s="577">
        <f t="shared" si="14"/>
        <v>0</v>
      </c>
      <c r="G57" s="581">
        <f>IF(ISBLANK(F57),"  ",IF(F74&gt;0,F57/F74,IF(F57&gt;0,1,0)))</f>
        <v>0</v>
      </c>
      <c r="H57" s="9">
        <f>SUBOS!H57+SUBR!H57+SUNO!H57+SUS!H57+SULaw!H57+SUAg!H57</f>
        <v>0</v>
      </c>
      <c r="I57" s="563">
        <f t="shared" si="12"/>
        <v>0</v>
      </c>
      <c r="J57" s="53">
        <f>SUBOS!J57+SUBR!J57+SUNO!J57+SUS!J57+SULaw!J57+SUAg!J57</f>
        <v>0</v>
      </c>
      <c r="K57" s="579">
        <f t="shared" si="13"/>
        <v>0</v>
      </c>
      <c r="L57" s="577">
        <f t="shared" si="15"/>
        <v>0</v>
      </c>
      <c r="M57" s="581">
        <f>IF(ISBLANK(L57),"  ",IF(L74&gt;0,L57/L74,IF(L57&gt;0,1,0)))</f>
        <v>0</v>
      </c>
      <c r="N57" s="35"/>
    </row>
    <row r="58" spans="1:14" s="11" customFormat="1" ht="44.25">
      <c r="A58" s="601" t="s">
        <v>56</v>
      </c>
      <c r="B58" s="9">
        <f>SUBOS!B58+SUBR!B58+SUNO!B58+SUS!B58+SULaw!B58+SUAg!B58</f>
        <v>0</v>
      </c>
      <c r="C58" s="563">
        <f t="shared" si="0"/>
        <v>0</v>
      </c>
      <c r="D58" s="53">
        <f>SUBOS!D58+SUBR!D58+SUNO!D58+SUS!D58+SULaw!D58+SUAg!D58</f>
        <v>2306508.62</v>
      </c>
      <c r="E58" s="579">
        <f t="shared" si="11"/>
        <v>1</v>
      </c>
      <c r="F58" s="596">
        <f t="shared" si="14"/>
        <v>2306508.62</v>
      </c>
      <c r="G58" s="581">
        <f>IF(ISBLANK(F58),"  ",IF(F74&gt;0,F58/F74,IF(F58&gt;0,1,0)))</f>
        <v>9.7142296210661044E-3</v>
      </c>
      <c r="H58" s="9">
        <f>SUBOS!H58+SUBR!H58+SUNO!H58+SUS!H58+SULaw!H58+SUAg!H58</f>
        <v>0</v>
      </c>
      <c r="I58" s="563">
        <f t="shared" si="12"/>
        <v>0</v>
      </c>
      <c r="J58" s="53">
        <f>SUBOS!J58+SUBR!J58+SUNO!J58+SUS!J58+SULaw!J58+SUAg!J58</f>
        <v>1538572</v>
      </c>
      <c r="K58" s="579">
        <f t="shared" si="13"/>
        <v>1</v>
      </c>
      <c r="L58" s="596">
        <f t="shared" si="15"/>
        <v>1538572</v>
      </c>
      <c r="M58" s="581">
        <f>IF(ISBLANK(L58),"  ",IF(L74&gt;0,L58/L74,IF(L58&gt;0,1,0)))</f>
        <v>6.406877518833105E-3</v>
      </c>
      <c r="N58" s="35"/>
    </row>
    <row r="59" spans="1:14" s="11" customFormat="1" ht="44.25">
      <c r="A59" s="112" t="s">
        <v>57</v>
      </c>
      <c r="B59" s="9">
        <f>SUBOS!B59+SUBR!B59+SUNO!B59+SUS!B59+SULaw!B59+SUAg!B59</f>
        <v>0</v>
      </c>
      <c r="C59" s="563">
        <f t="shared" si="0"/>
        <v>0</v>
      </c>
      <c r="D59" s="53">
        <f>SUBOS!D59+SUBR!D59+SUNO!D59+SUS!D59+SULaw!D59+SUAg!D59</f>
        <v>0</v>
      </c>
      <c r="E59" s="579">
        <f t="shared" si="11"/>
        <v>0</v>
      </c>
      <c r="F59" s="577">
        <f t="shared" si="14"/>
        <v>0</v>
      </c>
      <c r="G59" s="581">
        <f>IF(ISBLANK(F59),"  ",IF(F74&gt;0,F59/F74,IF(F59&gt;0,1,0)))</f>
        <v>0</v>
      </c>
      <c r="H59" s="9">
        <f>SUBOS!H59+SUBR!H59+SUNO!H59+SUS!H59+SULaw!H59+SUAg!H59</f>
        <v>0</v>
      </c>
      <c r="I59" s="563">
        <f t="shared" si="12"/>
        <v>0</v>
      </c>
      <c r="J59" s="53">
        <f>SUBOS!J59+SUBR!J59+SUNO!J59+SUS!J59+SULaw!J59+SUAg!J59</f>
        <v>0</v>
      </c>
      <c r="K59" s="579">
        <f t="shared" si="13"/>
        <v>0</v>
      </c>
      <c r="L59" s="577">
        <f t="shared" si="15"/>
        <v>0</v>
      </c>
      <c r="M59" s="581">
        <f>IF(ISBLANK(L59),"  ",IF(L74&gt;0,L59/L74,IF(L59&gt;0,1,0)))</f>
        <v>0</v>
      </c>
      <c r="N59" s="35"/>
    </row>
    <row r="60" spans="1:14" s="11" customFormat="1" ht="44.25">
      <c r="A60" s="112" t="s">
        <v>58</v>
      </c>
      <c r="B60" s="9">
        <f>SUBOS!B60+SUBR!B60+SUNO!B60+SUS!B60+SULaw!B60+SUAg!B60</f>
        <v>0</v>
      </c>
      <c r="C60" s="563">
        <f t="shared" si="0"/>
        <v>0</v>
      </c>
      <c r="D60" s="53">
        <f>SUBOS!D60+SUBR!D60+SUNO!D60+SUS!D60+SULaw!D60+SUAg!D60</f>
        <v>2939734.6100000003</v>
      </c>
      <c r="E60" s="579">
        <f t="shared" si="11"/>
        <v>1</v>
      </c>
      <c r="F60" s="577">
        <f t="shared" si="14"/>
        <v>2939734.6100000003</v>
      </c>
      <c r="G60" s="581">
        <f>IF(ISBLANK(F60),"  ",IF(F74&gt;0,F60/F74,IF(F60&gt;0,1,0)))</f>
        <v>1.238116206413103E-2</v>
      </c>
      <c r="H60" s="9">
        <f>SUBOS!H60+SUBR!H60+SUNO!H60+SUS!H60+SULaw!H60+SUAg!H60</f>
        <v>0</v>
      </c>
      <c r="I60" s="563">
        <f t="shared" si="12"/>
        <v>0</v>
      </c>
      <c r="J60" s="53">
        <f>SUBOS!J60+SUBR!J60+SUNO!J60+SUS!J60+SULaw!J60+SUAg!J60</f>
        <v>2701120</v>
      </c>
      <c r="K60" s="579">
        <f t="shared" si="13"/>
        <v>1</v>
      </c>
      <c r="L60" s="577">
        <f t="shared" si="15"/>
        <v>2701120</v>
      </c>
      <c r="M60" s="581">
        <f>IF(ISBLANK(L60),"  ",IF(L74&gt;0,L60/L74,IF(L60&gt;0,1,0)))</f>
        <v>1.124792665125225E-2</v>
      </c>
      <c r="N60" s="35"/>
    </row>
    <row r="61" spans="1:14" s="11" customFormat="1" ht="44.25">
      <c r="A61" s="113" t="s">
        <v>59</v>
      </c>
      <c r="B61" s="9">
        <f>SUBOS!B61+SUBR!B61+SUNO!B61+SUS!B61+SULaw!B61+SUAg!B61</f>
        <v>0</v>
      </c>
      <c r="C61" s="563">
        <f t="shared" si="0"/>
        <v>0</v>
      </c>
      <c r="D61" s="53">
        <f>SUBOS!D61+SUBR!D61+SUNO!D61+SUS!D61+SULaw!D61+SUAg!D61</f>
        <v>10568697.52</v>
      </c>
      <c r="E61" s="579">
        <f t="shared" si="11"/>
        <v>1</v>
      </c>
      <c r="F61" s="577">
        <f t="shared" si="14"/>
        <v>10568697.52</v>
      </c>
      <c r="G61" s="581">
        <f>IF(ISBLANK(F61),"  ",IF(F74&gt;0,F61/F74,IF(F61&gt;0,1,0)))</f>
        <v>4.4511758427710484E-2</v>
      </c>
      <c r="H61" s="9">
        <f>SUBOS!H61+SUBR!H61+SUNO!H61+SUS!H61+SULaw!H61+SUAg!H61</f>
        <v>0</v>
      </c>
      <c r="I61" s="563">
        <f t="shared" si="12"/>
        <v>0</v>
      </c>
      <c r="J61" s="53">
        <f>SUBOS!J61+SUBR!J61+SUNO!J61+SUS!J61+SULaw!J61+SUAg!J61</f>
        <v>11748275</v>
      </c>
      <c r="K61" s="579">
        <f t="shared" si="13"/>
        <v>1</v>
      </c>
      <c r="L61" s="577">
        <f t="shared" si="15"/>
        <v>11748275</v>
      </c>
      <c r="M61" s="581">
        <f>IF(ISBLANK(L61),"  ",IF(L74&gt;0,L61/L74,IF(L61&gt;0,1,0)))</f>
        <v>4.8921830751221911E-2</v>
      </c>
      <c r="N61" s="35"/>
    </row>
    <row r="62" spans="1:14" s="11" customFormat="1" ht="44.25">
      <c r="A62" s="113" t="s">
        <v>60</v>
      </c>
      <c r="B62" s="9">
        <f>SUBOS!B62+SUBR!B62+SUNO!B62+SUS!B62+SULaw!B62+SUAg!B62</f>
        <v>0</v>
      </c>
      <c r="C62" s="563">
        <f t="shared" si="0"/>
        <v>0</v>
      </c>
      <c r="D62" s="53">
        <f>SUBOS!D62+SUBR!D62+SUNO!D62+SUS!D62+SULaw!D62+SUAg!D62</f>
        <v>0</v>
      </c>
      <c r="E62" s="579">
        <f t="shared" si="11"/>
        <v>0</v>
      </c>
      <c r="F62" s="577">
        <f t="shared" si="14"/>
        <v>0</v>
      </c>
      <c r="G62" s="581">
        <f>IF(ISBLANK(F62),"  ",IF(F74&gt;0,F62/F74,IF(F62&gt;0,1,0)))</f>
        <v>0</v>
      </c>
      <c r="H62" s="9">
        <f>SUBOS!H62+SUBR!H62+SUNO!H62+SUS!H62+SULaw!H62+SUAg!H62</f>
        <v>0</v>
      </c>
      <c r="I62" s="563">
        <f t="shared" si="12"/>
        <v>0</v>
      </c>
      <c r="J62" s="53">
        <f>SUBOS!J62+SUBR!J62+SUNO!J62+SUS!J62+SULaw!J62+SUAg!J62</f>
        <v>0</v>
      </c>
      <c r="K62" s="579">
        <f t="shared" si="13"/>
        <v>0</v>
      </c>
      <c r="L62" s="577">
        <f t="shared" si="15"/>
        <v>0</v>
      </c>
      <c r="M62" s="581">
        <f>IF(ISBLANK(L62),"  ",IF(L74&gt;0,L62/L74,IF(L62&gt;0,1,0)))</f>
        <v>0</v>
      </c>
      <c r="N62" s="35"/>
    </row>
    <row r="63" spans="1:14" s="11" customFormat="1" ht="44.25">
      <c r="A63" s="89" t="s">
        <v>61</v>
      </c>
      <c r="B63" s="9">
        <f>SUBOS!B63+SUBR!B63+SUNO!B63+SUS!B63+SULaw!B63+SUAg!B63</f>
        <v>0</v>
      </c>
      <c r="C63" s="563">
        <f t="shared" si="0"/>
        <v>0</v>
      </c>
      <c r="D63" s="53">
        <f>SUBOS!D63+SUBR!D63+SUNO!D63+SUS!D63+SULaw!D63+SUAg!D63</f>
        <v>961320.66999999993</v>
      </c>
      <c r="E63" s="579">
        <f t="shared" si="11"/>
        <v>1</v>
      </c>
      <c r="F63" s="577">
        <f t="shared" si="14"/>
        <v>961320.66999999993</v>
      </c>
      <c r="G63" s="581">
        <f>IF(ISBLANK(F63),"  ",IF(F74&gt;0,F63/F74,IF(F63&gt;0,1,0)))</f>
        <v>4.0487556156877111E-3</v>
      </c>
      <c r="H63" s="9">
        <f>SUBOS!H63+SUBR!H63+SUNO!H63+SUS!H63+SULaw!H63+SUAg!H63</f>
        <v>0</v>
      </c>
      <c r="I63" s="563">
        <f t="shared" si="12"/>
        <v>0</v>
      </c>
      <c r="J63" s="53">
        <f>SUBOS!J63+SUBR!J63+SUNO!J63+SUS!J63+SULaw!J63+SUAg!J63</f>
        <v>366553</v>
      </c>
      <c r="K63" s="579">
        <f t="shared" si="13"/>
        <v>1</v>
      </c>
      <c r="L63" s="577">
        <f t="shared" si="15"/>
        <v>366553</v>
      </c>
      <c r="M63" s="581">
        <f>IF(ISBLANK(L63),"  ",IF(L74&gt;0,L63/L74,IF(L63&gt;0,1,0)))</f>
        <v>1.5263895190870699E-3</v>
      </c>
      <c r="N63" s="35"/>
    </row>
    <row r="64" spans="1:14" s="11" customFormat="1" ht="44.25">
      <c r="A64" s="601" t="s">
        <v>62</v>
      </c>
      <c r="B64" s="9">
        <f>SUBOS!B64+SUBR!B64+SUNO!B64+SUS!B64+SULaw!B64+SUAg!B64</f>
        <v>5133171.8099999996</v>
      </c>
      <c r="C64" s="563">
        <f t="shared" si="0"/>
        <v>1</v>
      </c>
      <c r="D64" s="53">
        <f>SUBOS!D64+SUBR!D64+SUNO!D64+SUS!D64+SULaw!D64+SUAg!D64</f>
        <v>0</v>
      </c>
      <c r="E64" s="579">
        <f t="shared" si="11"/>
        <v>0</v>
      </c>
      <c r="F64" s="577">
        <f t="shared" si="14"/>
        <v>5133171.8099999996</v>
      </c>
      <c r="G64" s="581">
        <f>IF(ISBLANK(F64),"  ",IF(F74&gt;0,F64/F74,IF(F64&gt;0,1,0)))</f>
        <v>2.1619173331649418E-2</v>
      </c>
      <c r="H64" s="9">
        <f>SUBOS!H64+SUBR!H64+SUNO!H64+SUS!H64+SULaw!H64+SUAg!H64</f>
        <v>12149175</v>
      </c>
      <c r="I64" s="563">
        <f t="shared" si="12"/>
        <v>1</v>
      </c>
      <c r="J64" s="53">
        <f>SUBOS!J64+SUBR!J64+SUNO!J64+SUS!J64+SULaw!J64+SUAg!J64</f>
        <v>0</v>
      </c>
      <c r="K64" s="579">
        <f t="shared" si="13"/>
        <v>0</v>
      </c>
      <c r="L64" s="577">
        <f t="shared" si="15"/>
        <v>12149175</v>
      </c>
      <c r="M64" s="581">
        <f>IF(ISBLANK(L64),"  ",IF(L74&gt;0,L64/L74,IF(L64&gt;0,1,0)))</f>
        <v>5.0591247065375683E-2</v>
      </c>
      <c r="N64" s="35"/>
    </row>
    <row r="65" spans="1:14" s="85" customFormat="1" ht="45">
      <c r="A65" s="114" t="s">
        <v>63</v>
      </c>
      <c r="B65" s="602">
        <f>B64+B63+B62+B61+B60+B59+B58+B57+B56+B55+B54</f>
        <v>57318248.649999999</v>
      </c>
      <c r="C65" s="567">
        <f t="shared" si="0"/>
        <v>0.6991450100815948</v>
      </c>
      <c r="D65" s="603">
        <f>D64+D63+D62+D61+D60+D59+D58+D57+D56+D55+D54</f>
        <v>24665099.330000002</v>
      </c>
      <c r="E65" s="599">
        <f t="shared" si="11"/>
        <v>0.30085498991840515</v>
      </c>
      <c r="F65" s="602">
        <f>F64+F63+F62+F61+F60+F59+F58+F57+F56+F55+F54</f>
        <v>81983347.980000004</v>
      </c>
      <c r="G65" s="598">
        <f>IF(ISBLANK(F65),"  ",IF(F74&gt;0,F65/F74,IF(F65&gt;0,1,0)))</f>
        <v>0.34528597052522003</v>
      </c>
      <c r="H65" s="602">
        <f>H64+H63+H62+H61+H60+H59+H58+H57+H56+H55+H54</f>
        <v>71066366</v>
      </c>
      <c r="I65" s="567">
        <f t="shared" si="12"/>
        <v>0.71221892891397476</v>
      </c>
      <c r="J65" s="603">
        <f>J64+J63+J62+J61+J60+J59+J58+J57+J56+J55+J54</f>
        <v>28715264.5</v>
      </c>
      <c r="K65" s="599">
        <f t="shared" si="13"/>
        <v>0.28778107108602519</v>
      </c>
      <c r="L65" s="602">
        <f>L64+L63+L62+L61+L60+L59+L58+L57+L56+L55+L54</f>
        <v>99781630.5</v>
      </c>
      <c r="M65" s="598">
        <f>IF(ISBLANK(L65),"  ",IF(L74&gt;0,L65/L74,IF(L65&gt;0,1,0)))</f>
        <v>0.41550781194702729</v>
      </c>
      <c r="N65" s="84"/>
    </row>
    <row r="66" spans="1:14" s="11" customFormat="1" ht="45">
      <c r="A66" s="24" t="s">
        <v>64</v>
      </c>
      <c r="B66" s="582"/>
      <c r="C66" s="591" t="s">
        <v>4</v>
      </c>
      <c r="D66" s="587"/>
      <c r="E66" s="592" t="s">
        <v>4</v>
      </c>
      <c r="F66" s="577"/>
      <c r="G66" s="593" t="s">
        <v>4</v>
      </c>
      <c r="H66" s="582"/>
      <c r="I66" s="591" t="s">
        <v>4</v>
      </c>
      <c r="J66" s="587"/>
      <c r="K66" s="592" t="s">
        <v>4</v>
      </c>
      <c r="L66" s="577"/>
      <c r="M66" s="593" t="s">
        <v>4</v>
      </c>
    </row>
    <row r="67" spans="1:14" s="11" customFormat="1" ht="44.25">
      <c r="A67" s="115" t="s">
        <v>65</v>
      </c>
      <c r="B67" s="9">
        <f>SUBOS!B67+SUBR!B67+SUNO!B67+SUS!B67+SULaw!B67+SUAg!B67</f>
        <v>3379752</v>
      </c>
      <c r="C67" s="52">
        <f t="shared" si="0"/>
        <v>1</v>
      </c>
      <c r="D67" s="53">
        <f>SUBOS!D67+SUBR!D67+SUNO!D67+SUS!D67+SULaw!D67+SUAg!D67</f>
        <v>0</v>
      </c>
      <c r="E67" s="54">
        <f>IF(ISBLANK(D67),"  ",IF(F67&gt;0,D67/F67,IF(D67&gt;0,1,0)))</f>
        <v>0</v>
      </c>
      <c r="F67" s="69">
        <f>D67+B67</f>
        <v>3379752</v>
      </c>
      <c r="G67" s="56">
        <f>IF(ISBLANK(F67),"  ",IF(F74&gt;0,F67/F74,IF(F67&gt;0,1,0)))</f>
        <v>1.4234365614578717E-2</v>
      </c>
      <c r="H67" s="9">
        <f>SUBOS!H67+SUBR!H67+SUNO!H67+SUS!H67+SULaw!H67+SUAg!H67</f>
        <v>3379752</v>
      </c>
      <c r="I67" s="52">
        <f>IF(ISBLANK(H67),"  ",IF(L67&gt;0,H67/L67,IF(H67&gt;0,1,0)))</f>
        <v>1</v>
      </c>
      <c r="J67" s="53">
        <f>SUBOS!J67+SUBR!J67+SUNO!J67+SUS!J67+SULaw!J67+SUAg!J67</f>
        <v>0</v>
      </c>
      <c r="K67" s="54">
        <f>IF(ISBLANK(J67),"  ",IF(L67&gt;0,J67/L67,IF(J67&gt;0,1,0)))</f>
        <v>0</v>
      </c>
      <c r="L67" s="69">
        <f>J67+H67</f>
        <v>3379752</v>
      </c>
      <c r="M67" s="56">
        <f>IF(ISBLANK(L67),"  ",IF(L74&gt;0,L67/L74,IF(L67&gt;0,1,0)))</f>
        <v>1.4073866616597226E-2</v>
      </c>
    </row>
    <row r="68" spans="1:14" s="11" customFormat="1" ht="44.25">
      <c r="A68" s="574" t="s">
        <v>66</v>
      </c>
      <c r="B68" s="9">
        <f>SUBOS!B68+SUBR!B68+SUNO!B68+SUS!B68+SULaw!B68+SUAg!B68</f>
        <v>0</v>
      </c>
      <c r="C68" s="563">
        <f t="shared" si="0"/>
        <v>0</v>
      </c>
      <c r="D68" s="53">
        <f>SUBOS!D68+SUBR!D68+SUNO!D68+SUS!D68+SULaw!D68+SUAg!D68</f>
        <v>0</v>
      </c>
      <c r="E68" s="579">
        <f>IF(ISBLANK(D68),"  ",IF(F68&gt;0,D68/F68,IF(D68&gt;0,1,0)))</f>
        <v>0</v>
      </c>
      <c r="F68" s="577">
        <f>D68+B68</f>
        <v>0</v>
      </c>
      <c r="G68" s="581">
        <f>IF(ISBLANK(F68),"  ",IF(F74&gt;0,F68/F74,IF(F68&gt;0,1,0)))</f>
        <v>0</v>
      </c>
      <c r="H68" s="9">
        <f>SUBOS!H68+SUBR!H68+SUNO!H68+SUS!H68+SULaw!H68+SUAg!H68</f>
        <v>0</v>
      </c>
      <c r="I68" s="563">
        <f>IF(ISBLANK(H68),"  ",IF(L68&gt;0,H68/L68,IF(H68&gt;0,1,0)))</f>
        <v>0</v>
      </c>
      <c r="J68" s="53">
        <f>SUBOS!J68+SUBR!J68+SUNO!J68+SUS!J68+SULaw!J68+SUAg!J68</f>
        <v>0</v>
      </c>
      <c r="K68" s="579">
        <f>IF(ISBLANK(J68),"  ",IF(L68&gt;0,J68/L68,IF(J68&gt;0,1,0)))</f>
        <v>0</v>
      </c>
      <c r="L68" s="577">
        <f>J68+H68</f>
        <v>0</v>
      </c>
      <c r="M68" s="581">
        <f>IF(ISBLANK(L68),"  ",IF(L74&gt;0,L68/L74,IF(L68&gt;0,1,0)))</f>
        <v>0</v>
      </c>
    </row>
    <row r="69" spans="1:14" s="11" customFormat="1" ht="45">
      <c r="A69" s="619" t="s">
        <v>67</v>
      </c>
      <c r="B69" s="582"/>
      <c r="C69" s="591" t="s">
        <v>4</v>
      </c>
      <c r="D69" s="587"/>
      <c r="E69" s="592" t="s">
        <v>4</v>
      </c>
      <c r="F69" s="577"/>
      <c r="G69" s="593" t="s">
        <v>4</v>
      </c>
      <c r="H69" s="582"/>
      <c r="I69" s="591" t="s">
        <v>4</v>
      </c>
      <c r="J69" s="587"/>
      <c r="K69" s="592" t="s">
        <v>4</v>
      </c>
      <c r="L69" s="577"/>
      <c r="M69" s="593" t="s">
        <v>4</v>
      </c>
    </row>
    <row r="70" spans="1:14" s="11" customFormat="1" ht="44.25">
      <c r="A70" s="89" t="s">
        <v>68</v>
      </c>
      <c r="B70" s="9">
        <f>SUBOS!B70+SUBR!B70+SUNO!B70+SUS!B70+SULaw!B70+SUAg!B70</f>
        <v>0</v>
      </c>
      <c r="C70" s="52">
        <f t="shared" si="0"/>
        <v>0</v>
      </c>
      <c r="D70" s="53">
        <f>SUBOS!D70+SUBR!D70+SUNO!D70+SUS!D70+SULaw!D70+SUAg!D70</f>
        <v>8566090</v>
      </c>
      <c r="E70" s="54">
        <f>IF(ISBLANK(D70),"  ",IF(F70&gt;0,D70/F70,IF(D70&gt;0,1,0)))</f>
        <v>1</v>
      </c>
      <c r="F70" s="69">
        <f>D70+B70</f>
        <v>8566090</v>
      </c>
      <c r="G70" s="56">
        <f>IF(ISBLANK(F70),"  ",IF(F74&gt;0,F70/F74,IF(F70&gt;0,1,0)))</f>
        <v>3.6077456851090435E-2</v>
      </c>
      <c r="H70" s="9">
        <f>SUBOS!H70+SUBR!H70+SUNO!H70+SUS!H70+SULaw!H70+SUAg!H70</f>
        <v>0</v>
      </c>
      <c r="I70" s="52">
        <f>IF(ISBLANK(H70),"  ",IF(L70&gt;0,H70/L70,IF(H70&gt;0,1,0)))</f>
        <v>0</v>
      </c>
      <c r="J70" s="53">
        <f>SUBOS!J70+SUBR!J70+SUNO!J70+SUS!J70+SULaw!J70+SUAg!J70</f>
        <v>9063521</v>
      </c>
      <c r="K70" s="54">
        <f>IF(ISBLANK(J70),"  ",IF(L70&gt;0,J70/L70,IF(J70&gt;0,1,0)))</f>
        <v>1</v>
      </c>
      <c r="L70" s="69">
        <f>J70+H70</f>
        <v>9063521</v>
      </c>
      <c r="M70" s="56">
        <f>IF(ISBLANK(L70),"  ",IF(L74&gt;0,L70/L74,IF(L70&gt;0,1,0)))</f>
        <v>3.7742054929097726E-2</v>
      </c>
    </row>
    <row r="71" spans="1:14" s="11" customFormat="1" ht="44.25">
      <c r="A71" s="574" t="s">
        <v>69</v>
      </c>
      <c r="B71" s="9">
        <f>SUBOS!B71+SUBR!B71+SUNO!B71+SUS!B71+SULaw!B71+SUAg!B71</f>
        <v>0</v>
      </c>
      <c r="C71" s="563">
        <f t="shared" si="0"/>
        <v>0</v>
      </c>
      <c r="D71" s="53">
        <f>SUBOS!D71+SUBR!D71+SUNO!D71+SUS!D71+SULaw!D71+SUAg!D71</f>
        <v>60020547.700000003</v>
      </c>
      <c r="E71" s="579">
        <f>IF(ISBLANK(D71),"  ",IF(F71&gt;0,D71/F71,IF(D71&gt;0,1,0)))</f>
        <v>1</v>
      </c>
      <c r="F71" s="577">
        <f>D71+B71</f>
        <v>60020547.700000003</v>
      </c>
      <c r="G71" s="581">
        <f>IF(ISBLANK(F71),"  ",IF(F74&gt;0,F71/F74,IF(F71&gt;0,1,0)))</f>
        <v>0.25278612760612662</v>
      </c>
      <c r="H71" s="9">
        <f>SUBOS!H71+SUBR!H71+SUNO!H71+SUS!H71+SULaw!H71+SUAg!H71</f>
        <v>0</v>
      </c>
      <c r="I71" s="563">
        <f>IF(ISBLANK(H71),"  ",IF(L71&gt;0,H71/L71,IF(H71&gt;0,1,0)))</f>
        <v>0</v>
      </c>
      <c r="J71" s="53">
        <f>SUBOS!J71+SUBR!J71+SUNO!J71+SUS!J71+SULaw!J71+SUAg!J71</f>
        <v>63929058</v>
      </c>
      <c r="K71" s="579">
        <f>IF(ISBLANK(J71),"  ",IF(L71&gt;0,J71/L71,IF(J71&gt;0,1,0)))</f>
        <v>1</v>
      </c>
      <c r="L71" s="577">
        <f>J71+H71</f>
        <v>63929058</v>
      </c>
      <c r="M71" s="581">
        <f>IF(ISBLANK(L71),"  ",IF(L74&gt;0,L71/L74,IF(L71&gt;0,1,0)))</f>
        <v>0.26621155493560111</v>
      </c>
    </row>
    <row r="72" spans="1:14" s="85" customFormat="1" ht="45">
      <c r="A72" s="600" t="s">
        <v>70</v>
      </c>
      <c r="B72" s="620">
        <f>B71+B70+B68+B67</f>
        <v>3379752</v>
      </c>
      <c r="C72" s="567">
        <f t="shared" si="0"/>
        <v>4.6962922748923164E-2</v>
      </c>
      <c r="D72" s="607">
        <f>D71+D70+D68+D67</f>
        <v>68586637.700000003</v>
      </c>
      <c r="E72" s="599">
        <f>IF(ISBLANK(D72),"  ",IF(F72&gt;0,D72/F72,IF(D72&gt;0,1,0)))</f>
        <v>0.95303707725107678</v>
      </c>
      <c r="F72" s="621">
        <f>F71+F70+F69+F68+F67</f>
        <v>71966389.700000003</v>
      </c>
      <c r="G72" s="598">
        <f>IF(ISBLANK(F72),"  ",IF(F74&gt;0,F72/F74,IF(F72&gt;0,1,0)))</f>
        <v>0.3030979500717958</v>
      </c>
      <c r="H72" s="620">
        <f>H71+H70+H68+H67</f>
        <v>3379752</v>
      </c>
      <c r="I72" s="567">
        <f>IF(ISBLANK(H72),"  ",IF(L72&gt;0,H72/L72,IF(H72&gt;0,1,0)))</f>
        <v>4.4253618499610806E-2</v>
      </c>
      <c r="J72" s="607">
        <f>J71+J70+J68+J67</f>
        <v>72992579</v>
      </c>
      <c r="K72" s="599">
        <f>IF(ISBLANK(J72),"  ",IF(L72&gt;0,J72/L72,IF(J72&gt;0,1,0)))</f>
        <v>0.95574638150038915</v>
      </c>
      <c r="L72" s="621">
        <f>L71+L70+L69+L68+L67</f>
        <v>76372331</v>
      </c>
      <c r="M72" s="598">
        <f>IF(ISBLANK(L72),"  ",IF(L74&gt;0,L72/L74,IF(L72&gt;0,1,0)))</f>
        <v>0.31802747648129609</v>
      </c>
    </row>
    <row r="73" spans="1:14" s="85" customFormat="1" ht="45">
      <c r="A73" s="600" t="s">
        <v>71</v>
      </c>
      <c r="B73" s="629">
        <f>SUBOS!B73+SUBR!B73+SUNO!B73+SUS!B73+SULaw!B73+SUAg!B73</f>
        <v>0</v>
      </c>
      <c r="C73" s="567">
        <f t="shared" si="0"/>
        <v>0</v>
      </c>
      <c r="D73" s="635">
        <f>SUBOS!D73+SUBR!D73+SUNO!D73+SUS!D73+SULaw!D73+SUAg!D73</f>
        <v>0</v>
      </c>
      <c r="E73" s="599">
        <f>IF(ISBLANK(D73),"  ",IF(F73&gt;0,D73/F73,IF(D73&gt;0,1,0)))</f>
        <v>0</v>
      </c>
      <c r="F73" s="129">
        <f>D73+B73</f>
        <v>0</v>
      </c>
      <c r="G73" s="598">
        <f>IF(ISBLANK(F73),"  ",IF(F75&gt;0,F73/F75,IF(F73&gt;0,1,0)))</f>
        <v>0</v>
      </c>
      <c r="H73" s="629">
        <f>SUBOS!H73+SUBR!H73+SUNO!H73+SUS!H73+SULaw!H73+SUAg!H73</f>
        <v>0</v>
      </c>
      <c r="I73" s="567">
        <f>IF(ISBLANK(H73),"  ",IF(L73&gt;0,H73/L73,IF(H73&gt;0,1,0)))</f>
        <v>0</v>
      </c>
      <c r="J73" s="635">
        <f>SUBOS!J73+SUBR!J73+SUNO!J73+SUS!J73+SULaw!J73+SUAg!J73</f>
        <v>0</v>
      </c>
      <c r="K73" s="599">
        <f>IF(ISBLANK(J73),"  ",IF(L73&gt;0,J73/L73,IF(J73&gt;0,1,0)))</f>
        <v>0</v>
      </c>
      <c r="L73" s="129">
        <f>J73+H73</f>
        <v>0</v>
      </c>
      <c r="M73" s="598">
        <f>IF(ISBLANK(L73),"  ",IF(L75&gt;0,L73/L75,IF(L73&gt;0,1,0)))</f>
        <v>0</v>
      </c>
    </row>
    <row r="74" spans="1:14" s="85" customFormat="1" ht="45.75" thickBot="1">
      <c r="A74" s="622" t="s">
        <v>72</v>
      </c>
      <c r="B74" s="120">
        <f>B72+B65+B46+B39+B47+B73</f>
        <v>144184344.88</v>
      </c>
      <c r="C74" s="623">
        <f t="shared" si="0"/>
        <v>0.60725540836145098</v>
      </c>
      <c r="D74" s="120">
        <f>D72+D65+D46+D39+D47+D73</f>
        <v>93251737.030000001</v>
      </c>
      <c r="E74" s="624">
        <f>IF(ISBLANK(D74),"  ",IF(F74&gt;0,D74/F74,IF(D74&gt;0,1,0)))</f>
        <v>0.39274459163854886</v>
      </c>
      <c r="F74" s="120">
        <f>F72+F65+F46+F39+F47+F73</f>
        <v>237436081.91000003</v>
      </c>
      <c r="G74" s="625">
        <f>IF(ISBLANK(F74),"  ",IF(F74&gt;0,F74/F74,IF(F74&gt;0,1,0)))</f>
        <v>1</v>
      </c>
      <c r="H74" s="120">
        <f>H72+H65+H46+H39+H47+H73</f>
        <v>138435970</v>
      </c>
      <c r="I74" s="623">
        <f>IF(ISBLANK(H74),"  ",IF(L74&gt;0,H74/L74,IF(H74&gt;0,1,0)))</f>
        <v>0.57647110696857484</v>
      </c>
      <c r="J74" s="120">
        <f>J72+J65+J46+J39+J47+J73</f>
        <v>101707843.5</v>
      </c>
      <c r="K74" s="624">
        <f>IF(ISBLANK(J74),"  ",IF(L74&gt;0,J74/L74,IF(J74&gt;0,1,0)))</f>
        <v>0.4235288930314251</v>
      </c>
      <c r="L74" s="120">
        <f>L72+L65+L46+L39+L47+L73</f>
        <v>240143813.5</v>
      </c>
      <c r="M74" s="625">
        <f>IF(ISBLANK(L74),"  ",IF(L74&gt;0,L74/L74,IF(L74&gt;0,1,0)))</f>
        <v>1</v>
      </c>
    </row>
    <row r="75" spans="1:14" ht="21" thickTop="1">
      <c r="A75" s="130"/>
      <c r="B75" s="131"/>
      <c r="C75" s="132"/>
      <c r="D75" s="131"/>
      <c r="E75" s="132"/>
      <c r="F75" s="131"/>
      <c r="G75" s="132"/>
      <c r="H75" s="131"/>
      <c r="I75" s="132"/>
      <c r="J75" s="131"/>
      <c r="K75" s="132"/>
      <c r="L75" s="131"/>
      <c r="M75" s="132"/>
    </row>
    <row r="76" spans="1:14" s="11" customFormat="1" ht="44.25">
      <c r="A76" s="4" t="s">
        <v>4</v>
      </c>
      <c r="B76" s="2"/>
      <c r="C76" s="4"/>
      <c r="D76" s="2"/>
      <c r="E76" s="4"/>
      <c r="F76" s="2"/>
      <c r="G76" s="4"/>
      <c r="H76" s="2"/>
      <c r="I76" s="4" t="s">
        <v>4</v>
      </c>
      <c r="J76" s="2"/>
      <c r="K76" s="4"/>
      <c r="L76" s="2"/>
      <c r="M76" s="4"/>
    </row>
    <row r="77" spans="1:14" s="11" customFormat="1" ht="44.25">
      <c r="A77" s="4" t="s">
        <v>73</v>
      </c>
      <c r="B77" s="2"/>
      <c r="C77" s="4"/>
      <c r="D77" s="2"/>
      <c r="E77" s="4"/>
      <c r="F77" s="2"/>
      <c r="G77" s="4"/>
      <c r="H77" s="2"/>
      <c r="I77" s="4"/>
      <c r="J77" s="2"/>
      <c r="K77" s="4"/>
      <c r="L77" s="2"/>
      <c r="M77" s="4"/>
    </row>
  </sheetData>
  <pageMargins left="0.28999999999999998" right="0.26" top="0.45" bottom="0.3" header="0.3" footer="0.54"/>
  <pageSetup scale="17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7"/>
  <sheetViews>
    <sheetView topLeftCell="A4" zoomScale="30" zoomScaleNormal="30" workbookViewId="0">
      <selection activeCell="B1" sqref="B1"/>
    </sheetView>
  </sheetViews>
  <sheetFormatPr defaultColWidth="12.42578125" defaultRowHeight="15"/>
  <cols>
    <col min="1" max="1" width="186.7109375" style="133" customWidth="1"/>
    <col min="2" max="2" width="56.42578125" style="134" customWidth="1"/>
    <col min="3" max="3" width="45.5703125" style="133" customWidth="1"/>
    <col min="4" max="4" width="45.5703125" style="134" customWidth="1"/>
    <col min="5" max="5" width="45.5703125" style="133" customWidth="1"/>
    <col min="6" max="6" width="45.5703125" style="134" customWidth="1"/>
    <col min="7" max="7" width="45.5703125" style="133" customWidth="1"/>
    <col min="8" max="8" width="54.7109375" style="134" customWidth="1"/>
    <col min="9" max="9" width="45.5703125" style="133" customWidth="1"/>
    <col min="10" max="10" width="45.5703125" style="134" customWidth="1"/>
    <col min="11" max="11" width="45.5703125" style="133" customWidth="1"/>
    <col min="12" max="12" width="45.5703125" style="134" customWidth="1"/>
    <col min="13" max="13" width="45.5703125" style="133" customWidth="1"/>
    <col min="14" max="256" width="12.42578125" style="133"/>
    <col min="257" max="257" width="186.7109375" style="133" customWidth="1"/>
    <col min="258" max="258" width="56.42578125" style="133" customWidth="1"/>
    <col min="259" max="263" width="45.5703125" style="133" customWidth="1"/>
    <col min="264" max="264" width="54.7109375" style="133" customWidth="1"/>
    <col min="265" max="269" width="45.5703125" style="133" customWidth="1"/>
    <col min="270" max="512" width="12.42578125" style="133"/>
    <col min="513" max="513" width="186.7109375" style="133" customWidth="1"/>
    <col min="514" max="514" width="56.42578125" style="133" customWidth="1"/>
    <col min="515" max="519" width="45.5703125" style="133" customWidth="1"/>
    <col min="520" max="520" width="54.7109375" style="133" customWidth="1"/>
    <col min="521" max="525" width="45.5703125" style="133" customWidth="1"/>
    <col min="526" max="768" width="12.42578125" style="133"/>
    <col min="769" max="769" width="186.7109375" style="133" customWidth="1"/>
    <col min="770" max="770" width="56.42578125" style="133" customWidth="1"/>
    <col min="771" max="775" width="45.5703125" style="133" customWidth="1"/>
    <col min="776" max="776" width="54.7109375" style="133" customWidth="1"/>
    <col min="777" max="781" width="45.5703125" style="133" customWidth="1"/>
    <col min="782" max="1024" width="12.42578125" style="133"/>
    <col min="1025" max="1025" width="186.7109375" style="133" customWidth="1"/>
    <col min="1026" max="1026" width="56.42578125" style="133" customWidth="1"/>
    <col min="1027" max="1031" width="45.5703125" style="133" customWidth="1"/>
    <col min="1032" max="1032" width="54.7109375" style="133" customWidth="1"/>
    <col min="1033" max="1037" width="45.5703125" style="133" customWidth="1"/>
    <col min="1038" max="1280" width="12.42578125" style="133"/>
    <col min="1281" max="1281" width="186.7109375" style="133" customWidth="1"/>
    <col min="1282" max="1282" width="56.42578125" style="133" customWidth="1"/>
    <col min="1283" max="1287" width="45.5703125" style="133" customWidth="1"/>
    <col min="1288" max="1288" width="54.7109375" style="133" customWidth="1"/>
    <col min="1289" max="1293" width="45.5703125" style="133" customWidth="1"/>
    <col min="1294" max="1536" width="12.42578125" style="133"/>
    <col min="1537" max="1537" width="186.7109375" style="133" customWidth="1"/>
    <col min="1538" max="1538" width="56.42578125" style="133" customWidth="1"/>
    <col min="1539" max="1543" width="45.5703125" style="133" customWidth="1"/>
    <col min="1544" max="1544" width="54.7109375" style="133" customWidth="1"/>
    <col min="1545" max="1549" width="45.5703125" style="133" customWidth="1"/>
    <col min="1550" max="1792" width="12.42578125" style="133"/>
    <col min="1793" max="1793" width="186.7109375" style="133" customWidth="1"/>
    <col min="1794" max="1794" width="56.42578125" style="133" customWidth="1"/>
    <col min="1795" max="1799" width="45.5703125" style="133" customWidth="1"/>
    <col min="1800" max="1800" width="54.7109375" style="133" customWidth="1"/>
    <col min="1801" max="1805" width="45.5703125" style="133" customWidth="1"/>
    <col min="1806" max="2048" width="12.42578125" style="133"/>
    <col min="2049" max="2049" width="186.7109375" style="133" customWidth="1"/>
    <col min="2050" max="2050" width="56.42578125" style="133" customWidth="1"/>
    <col min="2051" max="2055" width="45.5703125" style="133" customWidth="1"/>
    <col min="2056" max="2056" width="54.7109375" style="133" customWidth="1"/>
    <col min="2057" max="2061" width="45.5703125" style="133" customWidth="1"/>
    <col min="2062" max="2304" width="12.42578125" style="133"/>
    <col min="2305" max="2305" width="186.7109375" style="133" customWidth="1"/>
    <col min="2306" max="2306" width="56.42578125" style="133" customWidth="1"/>
    <col min="2307" max="2311" width="45.5703125" style="133" customWidth="1"/>
    <col min="2312" max="2312" width="54.7109375" style="133" customWidth="1"/>
    <col min="2313" max="2317" width="45.5703125" style="133" customWidth="1"/>
    <col min="2318" max="2560" width="12.42578125" style="133"/>
    <col min="2561" max="2561" width="186.7109375" style="133" customWidth="1"/>
    <col min="2562" max="2562" width="56.42578125" style="133" customWidth="1"/>
    <col min="2563" max="2567" width="45.5703125" style="133" customWidth="1"/>
    <col min="2568" max="2568" width="54.7109375" style="133" customWidth="1"/>
    <col min="2569" max="2573" width="45.5703125" style="133" customWidth="1"/>
    <col min="2574" max="2816" width="12.42578125" style="133"/>
    <col min="2817" max="2817" width="186.7109375" style="133" customWidth="1"/>
    <col min="2818" max="2818" width="56.42578125" style="133" customWidth="1"/>
    <col min="2819" max="2823" width="45.5703125" style="133" customWidth="1"/>
    <col min="2824" max="2824" width="54.7109375" style="133" customWidth="1"/>
    <col min="2825" max="2829" width="45.5703125" style="133" customWidth="1"/>
    <col min="2830" max="3072" width="12.42578125" style="133"/>
    <col min="3073" max="3073" width="186.7109375" style="133" customWidth="1"/>
    <col min="3074" max="3074" width="56.42578125" style="133" customWidth="1"/>
    <col min="3075" max="3079" width="45.5703125" style="133" customWidth="1"/>
    <col min="3080" max="3080" width="54.7109375" style="133" customWidth="1"/>
    <col min="3081" max="3085" width="45.5703125" style="133" customWidth="1"/>
    <col min="3086" max="3328" width="12.42578125" style="133"/>
    <col min="3329" max="3329" width="186.7109375" style="133" customWidth="1"/>
    <col min="3330" max="3330" width="56.42578125" style="133" customWidth="1"/>
    <col min="3331" max="3335" width="45.5703125" style="133" customWidth="1"/>
    <col min="3336" max="3336" width="54.7109375" style="133" customWidth="1"/>
    <col min="3337" max="3341" width="45.5703125" style="133" customWidth="1"/>
    <col min="3342" max="3584" width="12.42578125" style="133"/>
    <col min="3585" max="3585" width="186.7109375" style="133" customWidth="1"/>
    <col min="3586" max="3586" width="56.42578125" style="133" customWidth="1"/>
    <col min="3587" max="3591" width="45.5703125" style="133" customWidth="1"/>
    <col min="3592" max="3592" width="54.7109375" style="133" customWidth="1"/>
    <col min="3593" max="3597" width="45.5703125" style="133" customWidth="1"/>
    <col min="3598" max="3840" width="12.42578125" style="133"/>
    <col min="3841" max="3841" width="186.7109375" style="133" customWidth="1"/>
    <col min="3842" max="3842" width="56.42578125" style="133" customWidth="1"/>
    <col min="3843" max="3847" width="45.5703125" style="133" customWidth="1"/>
    <col min="3848" max="3848" width="54.7109375" style="133" customWidth="1"/>
    <col min="3849" max="3853" width="45.5703125" style="133" customWidth="1"/>
    <col min="3854" max="4096" width="12.42578125" style="133"/>
    <col min="4097" max="4097" width="186.7109375" style="133" customWidth="1"/>
    <col min="4098" max="4098" width="56.42578125" style="133" customWidth="1"/>
    <col min="4099" max="4103" width="45.5703125" style="133" customWidth="1"/>
    <col min="4104" max="4104" width="54.7109375" style="133" customWidth="1"/>
    <col min="4105" max="4109" width="45.5703125" style="133" customWidth="1"/>
    <col min="4110" max="4352" width="12.42578125" style="133"/>
    <col min="4353" max="4353" width="186.7109375" style="133" customWidth="1"/>
    <col min="4354" max="4354" width="56.42578125" style="133" customWidth="1"/>
    <col min="4355" max="4359" width="45.5703125" style="133" customWidth="1"/>
    <col min="4360" max="4360" width="54.7109375" style="133" customWidth="1"/>
    <col min="4361" max="4365" width="45.5703125" style="133" customWidth="1"/>
    <col min="4366" max="4608" width="12.42578125" style="133"/>
    <col min="4609" max="4609" width="186.7109375" style="133" customWidth="1"/>
    <col min="4610" max="4610" width="56.42578125" style="133" customWidth="1"/>
    <col min="4611" max="4615" width="45.5703125" style="133" customWidth="1"/>
    <col min="4616" max="4616" width="54.7109375" style="133" customWidth="1"/>
    <col min="4617" max="4621" width="45.5703125" style="133" customWidth="1"/>
    <col min="4622" max="4864" width="12.42578125" style="133"/>
    <col min="4865" max="4865" width="186.7109375" style="133" customWidth="1"/>
    <col min="4866" max="4866" width="56.42578125" style="133" customWidth="1"/>
    <col min="4867" max="4871" width="45.5703125" style="133" customWidth="1"/>
    <col min="4872" max="4872" width="54.7109375" style="133" customWidth="1"/>
    <col min="4873" max="4877" width="45.5703125" style="133" customWidth="1"/>
    <col min="4878" max="5120" width="12.42578125" style="133"/>
    <col min="5121" max="5121" width="186.7109375" style="133" customWidth="1"/>
    <col min="5122" max="5122" width="56.42578125" style="133" customWidth="1"/>
    <col min="5123" max="5127" width="45.5703125" style="133" customWidth="1"/>
    <col min="5128" max="5128" width="54.7109375" style="133" customWidth="1"/>
    <col min="5129" max="5133" width="45.5703125" style="133" customWidth="1"/>
    <col min="5134" max="5376" width="12.42578125" style="133"/>
    <col min="5377" max="5377" width="186.7109375" style="133" customWidth="1"/>
    <col min="5378" max="5378" width="56.42578125" style="133" customWidth="1"/>
    <col min="5379" max="5383" width="45.5703125" style="133" customWidth="1"/>
    <col min="5384" max="5384" width="54.7109375" style="133" customWidth="1"/>
    <col min="5385" max="5389" width="45.5703125" style="133" customWidth="1"/>
    <col min="5390" max="5632" width="12.42578125" style="133"/>
    <col min="5633" max="5633" width="186.7109375" style="133" customWidth="1"/>
    <col min="5634" max="5634" width="56.42578125" style="133" customWidth="1"/>
    <col min="5635" max="5639" width="45.5703125" style="133" customWidth="1"/>
    <col min="5640" max="5640" width="54.7109375" style="133" customWidth="1"/>
    <col min="5641" max="5645" width="45.5703125" style="133" customWidth="1"/>
    <col min="5646" max="5888" width="12.42578125" style="133"/>
    <col min="5889" max="5889" width="186.7109375" style="133" customWidth="1"/>
    <col min="5890" max="5890" width="56.42578125" style="133" customWidth="1"/>
    <col min="5891" max="5895" width="45.5703125" style="133" customWidth="1"/>
    <col min="5896" max="5896" width="54.7109375" style="133" customWidth="1"/>
    <col min="5897" max="5901" width="45.5703125" style="133" customWidth="1"/>
    <col min="5902" max="6144" width="12.42578125" style="133"/>
    <col min="6145" max="6145" width="186.7109375" style="133" customWidth="1"/>
    <col min="6146" max="6146" width="56.42578125" style="133" customWidth="1"/>
    <col min="6147" max="6151" width="45.5703125" style="133" customWidth="1"/>
    <col min="6152" max="6152" width="54.7109375" style="133" customWidth="1"/>
    <col min="6153" max="6157" width="45.5703125" style="133" customWidth="1"/>
    <col min="6158" max="6400" width="12.42578125" style="133"/>
    <col min="6401" max="6401" width="186.7109375" style="133" customWidth="1"/>
    <col min="6402" max="6402" width="56.42578125" style="133" customWidth="1"/>
    <col min="6403" max="6407" width="45.5703125" style="133" customWidth="1"/>
    <col min="6408" max="6408" width="54.7109375" style="133" customWidth="1"/>
    <col min="6409" max="6413" width="45.5703125" style="133" customWidth="1"/>
    <col min="6414" max="6656" width="12.42578125" style="133"/>
    <col min="6657" max="6657" width="186.7109375" style="133" customWidth="1"/>
    <col min="6658" max="6658" width="56.42578125" style="133" customWidth="1"/>
    <col min="6659" max="6663" width="45.5703125" style="133" customWidth="1"/>
    <col min="6664" max="6664" width="54.7109375" style="133" customWidth="1"/>
    <col min="6665" max="6669" width="45.5703125" style="133" customWidth="1"/>
    <col min="6670" max="6912" width="12.42578125" style="133"/>
    <col min="6913" max="6913" width="186.7109375" style="133" customWidth="1"/>
    <col min="6914" max="6914" width="56.42578125" style="133" customWidth="1"/>
    <col min="6915" max="6919" width="45.5703125" style="133" customWidth="1"/>
    <col min="6920" max="6920" width="54.7109375" style="133" customWidth="1"/>
    <col min="6921" max="6925" width="45.5703125" style="133" customWidth="1"/>
    <col min="6926" max="7168" width="12.42578125" style="133"/>
    <col min="7169" max="7169" width="186.7109375" style="133" customWidth="1"/>
    <col min="7170" max="7170" width="56.42578125" style="133" customWidth="1"/>
    <col min="7171" max="7175" width="45.5703125" style="133" customWidth="1"/>
    <col min="7176" max="7176" width="54.7109375" style="133" customWidth="1"/>
    <col min="7177" max="7181" width="45.5703125" style="133" customWidth="1"/>
    <col min="7182" max="7424" width="12.42578125" style="133"/>
    <col min="7425" max="7425" width="186.7109375" style="133" customWidth="1"/>
    <col min="7426" max="7426" width="56.42578125" style="133" customWidth="1"/>
    <col min="7427" max="7431" width="45.5703125" style="133" customWidth="1"/>
    <col min="7432" max="7432" width="54.7109375" style="133" customWidth="1"/>
    <col min="7433" max="7437" width="45.5703125" style="133" customWidth="1"/>
    <col min="7438" max="7680" width="12.42578125" style="133"/>
    <col min="7681" max="7681" width="186.7109375" style="133" customWidth="1"/>
    <col min="7682" max="7682" width="56.42578125" style="133" customWidth="1"/>
    <col min="7683" max="7687" width="45.5703125" style="133" customWidth="1"/>
    <col min="7688" max="7688" width="54.7109375" style="133" customWidth="1"/>
    <col min="7689" max="7693" width="45.5703125" style="133" customWidth="1"/>
    <col min="7694" max="7936" width="12.42578125" style="133"/>
    <col min="7937" max="7937" width="186.7109375" style="133" customWidth="1"/>
    <col min="7938" max="7938" width="56.42578125" style="133" customWidth="1"/>
    <col min="7939" max="7943" width="45.5703125" style="133" customWidth="1"/>
    <col min="7944" max="7944" width="54.7109375" style="133" customWidth="1"/>
    <col min="7945" max="7949" width="45.5703125" style="133" customWidth="1"/>
    <col min="7950" max="8192" width="12.42578125" style="133"/>
    <col min="8193" max="8193" width="186.7109375" style="133" customWidth="1"/>
    <col min="8194" max="8194" width="56.42578125" style="133" customWidth="1"/>
    <col min="8195" max="8199" width="45.5703125" style="133" customWidth="1"/>
    <col min="8200" max="8200" width="54.7109375" style="133" customWidth="1"/>
    <col min="8201" max="8205" width="45.5703125" style="133" customWidth="1"/>
    <col min="8206" max="8448" width="12.42578125" style="133"/>
    <col min="8449" max="8449" width="186.7109375" style="133" customWidth="1"/>
    <col min="8450" max="8450" width="56.42578125" style="133" customWidth="1"/>
    <col min="8451" max="8455" width="45.5703125" style="133" customWidth="1"/>
    <col min="8456" max="8456" width="54.7109375" style="133" customWidth="1"/>
    <col min="8457" max="8461" width="45.5703125" style="133" customWidth="1"/>
    <col min="8462" max="8704" width="12.42578125" style="133"/>
    <col min="8705" max="8705" width="186.7109375" style="133" customWidth="1"/>
    <col min="8706" max="8706" width="56.42578125" style="133" customWidth="1"/>
    <col min="8707" max="8711" width="45.5703125" style="133" customWidth="1"/>
    <col min="8712" max="8712" width="54.7109375" style="133" customWidth="1"/>
    <col min="8713" max="8717" width="45.5703125" style="133" customWidth="1"/>
    <col min="8718" max="8960" width="12.42578125" style="133"/>
    <col min="8961" max="8961" width="186.7109375" style="133" customWidth="1"/>
    <col min="8962" max="8962" width="56.42578125" style="133" customWidth="1"/>
    <col min="8963" max="8967" width="45.5703125" style="133" customWidth="1"/>
    <col min="8968" max="8968" width="54.7109375" style="133" customWidth="1"/>
    <col min="8969" max="8973" width="45.5703125" style="133" customWidth="1"/>
    <col min="8974" max="9216" width="12.42578125" style="133"/>
    <col min="9217" max="9217" width="186.7109375" style="133" customWidth="1"/>
    <col min="9218" max="9218" width="56.42578125" style="133" customWidth="1"/>
    <col min="9219" max="9223" width="45.5703125" style="133" customWidth="1"/>
    <col min="9224" max="9224" width="54.7109375" style="133" customWidth="1"/>
    <col min="9225" max="9229" width="45.5703125" style="133" customWidth="1"/>
    <col min="9230" max="9472" width="12.42578125" style="133"/>
    <col min="9473" max="9473" width="186.7109375" style="133" customWidth="1"/>
    <col min="9474" max="9474" width="56.42578125" style="133" customWidth="1"/>
    <col min="9475" max="9479" width="45.5703125" style="133" customWidth="1"/>
    <col min="9480" max="9480" width="54.7109375" style="133" customWidth="1"/>
    <col min="9481" max="9485" width="45.5703125" style="133" customWidth="1"/>
    <col min="9486" max="9728" width="12.42578125" style="133"/>
    <col min="9729" max="9729" width="186.7109375" style="133" customWidth="1"/>
    <col min="9730" max="9730" width="56.42578125" style="133" customWidth="1"/>
    <col min="9731" max="9735" width="45.5703125" style="133" customWidth="1"/>
    <col min="9736" max="9736" width="54.7109375" style="133" customWidth="1"/>
    <col min="9737" max="9741" width="45.5703125" style="133" customWidth="1"/>
    <col min="9742" max="9984" width="12.42578125" style="133"/>
    <col min="9985" max="9985" width="186.7109375" style="133" customWidth="1"/>
    <col min="9986" max="9986" width="56.42578125" style="133" customWidth="1"/>
    <col min="9987" max="9991" width="45.5703125" style="133" customWidth="1"/>
    <col min="9992" max="9992" width="54.7109375" style="133" customWidth="1"/>
    <col min="9993" max="9997" width="45.5703125" style="133" customWidth="1"/>
    <col min="9998" max="10240" width="12.42578125" style="133"/>
    <col min="10241" max="10241" width="186.7109375" style="133" customWidth="1"/>
    <col min="10242" max="10242" width="56.42578125" style="133" customWidth="1"/>
    <col min="10243" max="10247" width="45.5703125" style="133" customWidth="1"/>
    <col min="10248" max="10248" width="54.7109375" style="133" customWidth="1"/>
    <col min="10249" max="10253" width="45.5703125" style="133" customWidth="1"/>
    <col min="10254" max="10496" width="12.42578125" style="133"/>
    <col min="10497" max="10497" width="186.7109375" style="133" customWidth="1"/>
    <col min="10498" max="10498" width="56.42578125" style="133" customWidth="1"/>
    <col min="10499" max="10503" width="45.5703125" style="133" customWidth="1"/>
    <col min="10504" max="10504" width="54.7109375" style="133" customWidth="1"/>
    <col min="10505" max="10509" width="45.5703125" style="133" customWidth="1"/>
    <col min="10510" max="10752" width="12.42578125" style="133"/>
    <col min="10753" max="10753" width="186.7109375" style="133" customWidth="1"/>
    <col min="10754" max="10754" width="56.42578125" style="133" customWidth="1"/>
    <col min="10755" max="10759" width="45.5703125" style="133" customWidth="1"/>
    <col min="10760" max="10760" width="54.7109375" style="133" customWidth="1"/>
    <col min="10761" max="10765" width="45.5703125" style="133" customWidth="1"/>
    <col min="10766" max="11008" width="12.42578125" style="133"/>
    <col min="11009" max="11009" width="186.7109375" style="133" customWidth="1"/>
    <col min="11010" max="11010" width="56.42578125" style="133" customWidth="1"/>
    <col min="11011" max="11015" width="45.5703125" style="133" customWidth="1"/>
    <col min="11016" max="11016" width="54.7109375" style="133" customWidth="1"/>
    <col min="11017" max="11021" width="45.5703125" style="133" customWidth="1"/>
    <col min="11022" max="11264" width="12.42578125" style="133"/>
    <col min="11265" max="11265" width="186.7109375" style="133" customWidth="1"/>
    <col min="11266" max="11266" width="56.42578125" style="133" customWidth="1"/>
    <col min="11267" max="11271" width="45.5703125" style="133" customWidth="1"/>
    <col min="11272" max="11272" width="54.7109375" style="133" customWidth="1"/>
    <col min="11273" max="11277" width="45.5703125" style="133" customWidth="1"/>
    <col min="11278" max="11520" width="12.42578125" style="133"/>
    <col min="11521" max="11521" width="186.7109375" style="133" customWidth="1"/>
    <col min="11522" max="11522" width="56.42578125" style="133" customWidth="1"/>
    <col min="11523" max="11527" width="45.5703125" style="133" customWidth="1"/>
    <col min="11528" max="11528" width="54.7109375" style="133" customWidth="1"/>
    <col min="11529" max="11533" width="45.5703125" style="133" customWidth="1"/>
    <col min="11534" max="11776" width="12.42578125" style="133"/>
    <col min="11777" max="11777" width="186.7109375" style="133" customWidth="1"/>
    <col min="11778" max="11778" width="56.42578125" style="133" customWidth="1"/>
    <col min="11779" max="11783" width="45.5703125" style="133" customWidth="1"/>
    <col min="11784" max="11784" width="54.7109375" style="133" customWidth="1"/>
    <col min="11785" max="11789" width="45.5703125" style="133" customWidth="1"/>
    <col min="11790" max="12032" width="12.42578125" style="133"/>
    <col min="12033" max="12033" width="186.7109375" style="133" customWidth="1"/>
    <col min="12034" max="12034" width="56.42578125" style="133" customWidth="1"/>
    <col min="12035" max="12039" width="45.5703125" style="133" customWidth="1"/>
    <col min="12040" max="12040" width="54.7109375" style="133" customWidth="1"/>
    <col min="12041" max="12045" width="45.5703125" style="133" customWidth="1"/>
    <col min="12046" max="12288" width="12.42578125" style="133"/>
    <col min="12289" max="12289" width="186.7109375" style="133" customWidth="1"/>
    <col min="12290" max="12290" width="56.42578125" style="133" customWidth="1"/>
    <col min="12291" max="12295" width="45.5703125" style="133" customWidth="1"/>
    <col min="12296" max="12296" width="54.7109375" style="133" customWidth="1"/>
    <col min="12297" max="12301" width="45.5703125" style="133" customWidth="1"/>
    <col min="12302" max="12544" width="12.42578125" style="133"/>
    <col min="12545" max="12545" width="186.7109375" style="133" customWidth="1"/>
    <col min="12546" max="12546" width="56.42578125" style="133" customWidth="1"/>
    <col min="12547" max="12551" width="45.5703125" style="133" customWidth="1"/>
    <col min="12552" max="12552" width="54.7109375" style="133" customWidth="1"/>
    <col min="12553" max="12557" width="45.5703125" style="133" customWidth="1"/>
    <col min="12558" max="12800" width="12.42578125" style="133"/>
    <col min="12801" max="12801" width="186.7109375" style="133" customWidth="1"/>
    <col min="12802" max="12802" width="56.42578125" style="133" customWidth="1"/>
    <col min="12803" max="12807" width="45.5703125" style="133" customWidth="1"/>
    <col min="12808" max="12808" width="54.7109375" style="133" customWidth="1"/>
    <col min="12809" max="12813" width="45.5703125" style="133" customWidth="1"/>
    <col min="12814" max="13056" width="12.42578125" style="133"/>
    <col min="13057" max="13057" width="186.7109375" style="133" customWidth="1"/>
    <col min="13058" max="13058" width="56.42578125" style="133" customWidth="1"/>
    <col min="13059" max="13063" width="45.5703125" style="133" customWidth="1"/>
    <col min="13064" max="13064" width="54.7109375" style="133" customWidth="1"/>
    <col min="13065" max="13069" width="45.5703125" style="133" customWidth="1"/>
    <col min="13070" max="13312" width="12.42578125" style="133"/>
    <col min="13313" max="13313" width="186.7109375" style="133" customWidth="1"/>
    <col min="13314" max="13314" width="56.42578125" style="133" customWidth="1"/>
    <col min="13315" max="13319" width="45.5703125" style="133" customWidth="1"/>
    <col min="13320" max="13320" width="54.7109375" style="133" customWidth="1"/>
    <col min="13321" max="13325" width="45.5703125" style="133" customWidth="1"/>
    <col min="13326" max="13568" width="12.42578125" style="133"/>
    <col min="13569" max="13569" width="186.7109375" style="133" customWidth="1"/>
    <col min="13570" max="13570" width="56.42578125" style="133" customWidth="1"/>
    <col min="13571" max="13575" width="45.5703125" style="133" customWidth="1"/>
    <col min="13576" max="13576" width="54.7109375" style="133" customWidth="1"/>
    <col min="13577" max="13581" width="45.5703125" style="133" customWidth="1"/>
    <col min="13582" max="13824" width="12.42578125" style="133"/>
    <col min="13825" max="13825" width="186.7109375" style="133" customWidth="1"/>
    <col min="13826" max="13826" width="56.42578125" style="133" customWidth="1"/>
    <col min="13827" max="13831" width="45.5703125" style="133" customWidth="1"/>
    <col min="13832" max="13832" width="54.7109375" style="133" customWidth="1"/>
    <col min="13833" max="13837" width="45.5703125" style="133" customWidth="1"/>
    <col min="13838" max="14080" width="12.42578125" style="133"/>
    <col min="14081" max="14081" width="186.7109375" style="133" customWidth="1"/>
    <col min="14082" max="14082" width="56.42578125" style="133" customWidth="1"/>
    <col min="14083" max="14087" width="45.5703125" style="133" customWidth="1"/>
    <col min="14088" max="14088" width="54.7109375" style="133" customWidth="1"/>
    <col min="14089" max="14093" width="45.5703125" style="133" customWidth="1"/>
    <col min="14094" max="14336" width="12.42578125" style="133"/>
    <col min="14337" max="14337" width="186.7109375" style="133" customWidth="1"/>
    <col min="14338" max="14338" width="56.42578125" style="133" customWidth="1"/>
    <col min="14339" max="14343" width="45.5703125" style="133" customWidth="1"/>
    <col min="14344" max="14344" width="54.7109375" style="133" customWidth="1"/>
    <col min="14345" max="14349" width="45.5703125" style="133" customWidth="1"/>
    <col min="14350" max="14592" width="12.42578125" style="133"/>
    <col min="14593" max="14593" width="186.7109375" style="133" customWidth="1"/>
    <col min="14594" max="14594" width="56.42578125" style="133" customWidth="1"/>
    <col min="14595" max="14599" width="45.5703125" style="133" customWidth="1"/>
    <col min="14600" max="14600" width="54.7109375" style="133" customWidth="1"/>
    <col min="14601" max="14605" width="45.5703125" style="133" customWidth="1"/>
    <col min="14606" max="14848" width="12.42578125" style="133"/>
    <col min="14849" max="14849" width="186.7109375" style="133" customWidth="1"/>
    <col min="14850" max="14850" width="56.42578125" style="133" customWidth="1"/>
    <col min="14851" max="14855" width="45.5703125" style="133" customWidth="1"/>
    <col min="14856" max="14856" width="54.7109375" style="133" customWidth="1"/>
    <col min="14857" max="14861" width="45.5703125" style="133" customWidth="1"/>
    <col min="14862" max="15104" width="12.42578125" style="133"/>
    <col min="15105" max="15105" width="186.7109375" style="133" customWidth="1"/>
    <col min="15106" max="15106" width="56.42578125" style="133" customWidth="1"/>
    <col min="15107" max="15111" width="45.5703125" style="133" customWidth="1"/>
    <col min="15112" max="15112" width="54.7109375" style="133" customWidth="1"/>
    <col min="15113" max="15117" width="45.5703125" style="133" customWidth="1"/>
    <col min="15118" max="15360" width="12.42578125" style="133"/>
    <col min="15361" max="15361" width="186.7109375" style="133" customWidth="1"/>
    <col min="15362" max="15362" width="56.42578125" style="133" customWidth="1"/>
    <col min="15363" max="15367" width="45.5703125" style="133" customWidth="1"/>
    <col min="15368" max="15368" width="54.7109375" style="133" customWidth="1"/>
    <col min="15369" max="15373" width="45.5703125" style="133" customWidth="1"/>
    <col min="15374" max="15616" width="12.42578125" style="133"/>
    <col min="15617" max="15617" width="186.7109375" style="133" customWidth="1"/>
    <col min="15618" max="15618" width="56.42578125" style="133" customWidth="1"/>
    <col min="15619" max="15623" width="45.5703125" style="133" customWidth="1"/>
    <col min="15624" max="15624" width="54.7109375" style="133" customWidth="1"/>
    <col min="15625" max="15629" width="45.5703125" style="133" customWidth="1"/>
    <col min="15630" max="15872" width="12.42578125" style="133"/>
    <col min="15873" max="15873" width="186.7109375" style="133" customWidth="1"/>
    <col min="15874" max="15874" width="56.42578125" style="133" customWidth="1"/>
    <col min="15875" max="15879" width="45.5703125" style="133" customWidth="1"/>
    <col min="15880" max="15880" width="54.7109375" style="133" customWidth="1"/>
    <col min="15881" max="15885" width="45.5703125" style="133" customWidth="1"/>
    <col min="15886" max="16128" width="12.42578125" style="133"/>
    <col min="16129" max="16129" width="186.7109375" style="133" customWidth="1"/>
    <col min="16130" max="16130" width="56.42578125" style="133" customWidth="1"/>
    <col min="16131" max="16135" width="45.5703125" style="133" customWidth="1"/>
    <col min="16136" max="16136" width="54.7109375" style="133" customWidth="1"/>
    <col min="16137" max="16141" width="45.5703125" style="133" customWidth="1"/>
    <col min="16142" max="16384" width="12.42578125" style="133"/>
  </cols>
  <sheetData>
    <row r="1" spans="1:17" s="11" customFormat="1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78</v>
      </c>
      <c r="L1" s="9"/>
      <c r="M1" s="8"/>
      <c r="N1" s="10"/>
      <c r="O1" s="10"/>
      <c r="P1" s="10"/>
      <c r="Q1" s="10"/>
    </row>
    <row r="2" spans="1:17" s="11" customFormat="1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s="11" customFormat="1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s="11" customFormat="1" ht="19.5" customHeight="1" thickTop="1">
      <c r="A4" s="17"/>
      <c r="B4" s="18"/>
      <c r="C4" s="19"/>
      <c r="D4" s="18"/>
      <c r="E4" s="19"/>
      <c r="F4" s="18"/>
      <c r="G4" s="20"/>
      <c r="H4" s="18" t="s">
        <v>4</v>
      </c>
      <c r="I4" s="19"/>
      <c r="J4" s="18"/>
      <c r="K4" s="19"/>
      <c r="L4" s="18"/>
      <c r="M4" s="20"/>
    </row>
    <row r="5" spans="1:17" s="11" customFormat="1" ht="19.5" customHeight="1">
      <c r="A5" s="21"/>
      <c r="B5" s="5"/>
      <c r="C5" s="22"/>
      <c r="D5" s="5"/>
      <c r="E5" s="22"/>
      <c r="F5" s="5"/>
      <c r="G5" s="23"/>
      <c r="H5" s="5"/>
      <c r="I5" s="22"/>
      <c r="J5" s="5"/>
      <c r="K5" s="22"/>
      <c r="L5" s="5"/>
      <c r="M5" s="23"/>
    </row>
    <row r="6" spans="1:17" s="11" customFormat="1" ht="45">
      <c r="A6" s="24"/>
      <c r="B6" s="25" t="s">
        <v>148</v>
      </c>
      <c r="C6" s="26"/>
      <c r="D6" s="27"/>
      <c r="E6" s="26"/>
      <c r="F6" s="27"/>
      <c r="G6" s="28"/>
      <c r="H6" s="25" t="s">
        <v>5</v>
      </c>
      <c r="I6" s="26"/>
      <c r="J6" s="27"/>
      <c r="K6" s="26"/>
      <c r="L6" s="27"/>
      <c r="M6" s="29" t="s">
        <v>4</v>
      </c>
    </row>
    <row r="7" spans="1:17" s="11" customFormat="1" ht="18.75" customHeight="1">
      <c r="A7" s="21" t="s">
        <v>4</v>
      </c>
      <c r="B7" s="5" t="s">
        <v>4</v>
      </c>
      <c r="C7" s="22"/>
      <c r="D7" s="5" t="s">
        <v>4</v>
      </c>
      <c r="E7" s="22"/>
      <c r="F7" s="5" t="s">
        <v>4</v>
      </c>
      <c r="G7" s="23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 s="11" customFormat="1" ht="18.75" customHeight="1">
      <c r="A8" s="21" t="s">
        <v>4</v>
      </c>
      <c r="B8" s="5" t="s">
        <v>4</v>
      </c>
      <c r="C8" s="22"/>
      <c r="D8" s="5" t="s">
        <v>4</v>
      </c>
      <c r="E8" s="22"/>
      <c r="F8" s="5" t="s">
        <v>4</v>
      </c>
      <c r="G8" s="23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s="11" customFormat="1" ht="45">
      <c r="A9" s="30" t="s">
        <v>4</v>
      </c>
      <c r="B9" s="570" t="s">
        <v>4</v>
      </c>
      <c r="C9" s="571" t="s">
        <v>6</v>
      </c>
      <c r="D9" s="572" t="s">
        <v>4</v>
      </c>
      <c r="E9" s="571" t="s">
        <v>6</v>
      </c>
      <c r="F9" s="572" t="s">
        <v>4</v>
      </c>
      <c r="G9" s="573" t="s">
        <v>6</v>
      </c>
      <c r="H9" s="31" t="s">
        <v>4</v>
      </c>
      <c r="I9" s="32" t="s">
        <v>6</v>
      </c>
      <c r="J9" s="33" t="s">
        <v>4</v>
      </c>
      <c r="K9" s="32" t="s">
        <v>6</v>
      </c>
      <c r="L9" s="33" t="s">
        <v>4</v>
      </c>
      <c r="M9" s="34" t="s">
        <v>6</v>
      </c>
      <c r="N9" s="35"/>
    </row>
    <row r="10" spans="1:17" s="11" customFormat="1" ht="45">
      <c r="A10" s="36" t="s">
        <v>7</v>
      </c>
      <c r="B10" s="37" t="s">
        <v>8</v>
      </c>
      <c r="C10" s="38" t="s">
        <v>9</v>
      </c>
      <c r="D10" s="39" t="s">
        <v>10</v>
      </c>
      <c r="E10" s="38" t="s">
        <v>9</v>
      </c>
      <c r="F10" s="39" t="s">
        <v>9</v>
      </c>
      <c r="G10" s="40" t="s">
        <v>9</v>
      </c>
      <c r="H10" s="37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35"/>
    </row>
    <row r="11" spans="1:17" s="11" customFormat="1" ht="44.25">
      <c r="A11" s="41" t="s">
        <v>11</v>
      </c>
      <c r="B11" s="575" t="s">
        <v>4</v>
      </c>
      <c r="C11" s="576"/>
      <c r="D11" s="577" t="s">
        <v>4</v>
      </c>
      <c r="E11" s="576"/>
      <c r="F11" s="577" t="s">
        <v>4</v>
      </c>
      <c r="G11" s="578"/>
      <c r="H11" s="42" t="s">
        <v>4</v>
      </c>
      <c r="I11" s="43"/>
      <c r="J11" s="44" t="s">
        <v>4</v>
      </c>
      <c r="K11" s="43"/>
      <c r="L11" s="44" t="s">
        <v>4</v>
      </c>
      <c r="M11" s="45" t="s">
        <v>11</v>
      </c>
      <c r="N11" s="35"/>
    </row>
    <row r="12" spans="1:17" s="11" customFormat="1" ht="45">
      <c r="A12" s="24" t="s">
        <v>12</v>
      </c>
      <c r="B12" s="46" t="s">
        <v>4</v>
      </c>
      <c r="C12" s="47" t="s">
        <v>4</v>
      </c>
      <c r="D12" s="48"/>
      <c r="E12" s="49"/>
      <c r="F12" s="48"/>
      <c r="G12" s="50"/>
      <c r="H12" s="46"/>
      <c r="I12" s="49"/>
      <c r="J12" s="48"/>
      <c r="K12" s="49"/>
      <c r="L12" s="48"/>
      <c r="M12" s="50"/>
      <c r="N12" s="35"/>
    </row>
    <row r="13" spans="1:17" s="10" customFormat="1" ht="44.25">
      <c r="A13" s="51" t="s">
        <v>13</v>
      </c>
      <c r="B13" s="904">
        <v>2223162</v>
      </c>
      <c r="C13" s="52">
        <v>1</v>
      </c>
      <c r="D13" s="905">
        <v>0</v>
      </c>
      <c r="E13" s="54">
        <v>0</v>
      </c>
      <c r="F13" s="906">
        <v>2223162</v>
      </c>
      <c r="G13" s="56">
        <v>1</v>
      </c>
      <c r="H13" s="9">
        <v>2300077</v>
      </c>
      <c r="I13" s="52">
        <v>1</v>
      </c>
      <c r="J13" s="53">
        <v>0</v>
      </c>
      <c r="K13" s="54">
        <v>0</v>
      </c>
      <c r="L13" s="55">
        <v>2300077</v>
      </c>
      <c r="M13" s="56">
        <v>1</v>
      </c>
      <c r="N13" s="57"/>
    </row>
    <row r="14" spans="1:17" s="11" customFormat="1" ht="44.25">
      <c r="A14" s="21" t="s">
        <v>14</v>
      </c>
      <c r="B14" s="907">
        <v>0</v>
      </c>
      <c r="C14" s="563">
        <v>0</v>
      </c>
      <c r="D14" s="908">
        <v>0</v>
      </c>
      <c r="E14" s="579">
        <v>0</v>
      </c>
      <c r="F14" s="909">
        <v>0</v>
      </c>
      <c r="G14" s="581">
        <v>0</v>
      </c>
      <c r="H14" s="5">
        <v>0</v>
      </c>
      <c r="I14" s="58">
        <v>0</v>
      </c>
      <c r="J14" s="59">
        <v>0</v>
      </c>
      <c r="K14" s="60">
        <v>0</v>
      </c>
      <c r="L14" s="61">
        <v>0</v>
      </c>
      <c r="M14" s="62">
        <v>0</v>
      </c>
      <c r="N14" s="35"/>
    </row>
    <row r="15" spans="1:17" s="11" customFormat="1" ht="44.25">
      <c r="A15" s="41" t="s">
        <v>15</v>
      </c>
      <c r="B15" s="910">
        <v>0</v>
      </c>
      <c r="C15" s="632">
        <v>0</v>
      </c>
      <c r="D15" s="911">
        <v>0</v>
      </c>
      <c r="E15" s="584">
        <v>0</v>
      </c>
      <c r="F15" s="912">
        <v>0</v>
      </c>
      <c r="G15" s="585">
        <v>0</v>
      </c>
      <c r="H15" s="63">
        <v>0</v>
      </c>
      <c r="I15" s="126">
        <v>0</v>
      </c>
      <c r="J15" s="42">
        <v>0</v>
      </c>
      <c r="K15" s="66">
        <v>0</v>
      </c>
      <c r="L15" s="48">
        <v>0</v>
      </c>
      <c r="M15" s="67">
        <v>0</v>
      </c>
      <c r="N15" s="35"/>
    </row>
    <row r="16" spans="1:17" s="11" customFormat="1" ht="44.25">
      <c r="A16" s="68" t="s">
        <v>16</v>
      </c>
      <c r="B16" s="907">
        <v>0</v>
      </c>
      <c r="C16" s="52">
        <v>0</v>
      </c>
      <c r="D16" s="908">
        <v>0</v>
      </c>
      <c r="E16" s="54">
        <v>0</v>
      </c>
      <c r="F16" s="913">
        <v>0</v>
      </c>
      <c r="G16" s="56">
        <v>0</v>
      </c>
      <c r="H16" s="5">
        <v>0</v>
      </c>
      <c r="I16" s="52">
        <v>0</v>
      </c>
      <c r="J16" s="59">
        <v>0</v>
      </c>
      <c r="K16" s="54">
        <v>0</v>
      </c>
      <c r="L16" s="69">
        <v>0</v>
      </c>
      <c r="M16" s="56">
        <v>0</v>
      </c>
      <c r="N16" s="35"/>
    </row>
    <row r="17" spans="1:14" s="11" customFormat="1" ht="44.25">
      <c r="A17" s="70" t="s">
        <v>17</v>
      </c>
      <c r="B17" s="914">
        <v>0</v>
      </c>
      <c r="C17" s="563">
        <v>0</v>
      </c>
      <c r="D17" s="911">
        <v>0</v>
      </c>
      <c r="E17" s="579">
        <v>0</v>
      </c>
      <c r="F17" s="915">
        <v>0</v>
      </c>
      <c r="G17" s="581">
        <v>0</v>
      </c>
      <c r="H17" s="42">
        <v>0</v>
      </c>
      <c r="I17" s="58">
        <v>0</v>
      </c>
      <c r="J17" s="65">
        <v>0</v>
      </c>
      <c r="K17" s="60">
        <v>0</v>
      </c>
      <c r="L17" s="44">
        <v>0</v>
      </c>
      <c r="M17" s="62">
        <v>0</v>
      </c>
      <c r="N17" s="35"/>
    </row>
    <row r="18" spans="1:14" s="11" customFormat="1" ht="44.25">
      <c r="A18" s="70" t="s">
        <v>18</v>
      </c>
      <c r="B18" s="914">
        <v>0</v>
      </c>
      <c r="C18" s="563">
        <v>0</v>
      </c>
      <c r="D18" s="911">
        <v>0</v>
      </c>
      <c r="E18" s="579">
        <v>0</v>
      </c>
      <c r="F18" s="915">
        <v>0</v>
      </c>
      <c r="G18" s="581">
        <v>0</v>
      </c>
      <c r="H18" s="42">
        <v>0</v>
      </c>
      <c r="I18" s="58">
        <v>0</v>
      </c>
      <c r="J18" s="65">
        <v>0</v>
      </c>
      <c r="K18" s="60">
        <v>0</v>
      </c>
      <c r="L18" s="44">
        <v>0</v>
      </c>
      <c r="M18" s="62">
        <v>0</v>
      </c>
      <c r="N18" s="35"/>
    </row>
    <row r="19" spans="1:14" s="11" customFormat="1" ht="44.25">
      <c r="A19" s="70" t="s">
        <v>19</v>
      </c>
      <c r="B19" s="914">
        <v>0</v>
      </c>
      <c r="C19" s="563">
        <v>0</v>
      </c>
      <c r="D19" s="911">
        <v>0</v>
      </c>
      <c r="E19" s="579">
        <v>0</v>
      </c>
      <c r="F19" s="915">
        <v>0</v>
      </c>
      <c r="G19" s="581">
        <v>0</v>
      </c>
      <c r="H19" s="42">
        <v>0</v>
      </c>
      <c r="I19" s="58">
        <v>0</v>
      </c>
      <c r="J19" s="65">
        <v>0</v>
      </c>
      <c r="K19" s="60">
        <v>0</v>
      </c>
      <c r="L19" s="44">
        <v>0</v>
      </c>
      <c r="M19" s="62">
        <v>0</v>
      </c>
      <c r="N19" s="35"/>
    </row>
    <row r="20" spans="1:14" s="11" customFormat="1" ht="44.25">
      <c r="A20" s="70" t="s">
        <v>20</v>
      </c>
      <c r="B20" s="914">
        <v>0</v>
      </c>
      <c r="C20" s="563">
        <v>0</v>
      </c>
      <c r="D20" s="911">
        <v>0</v>
      </c>
      <c r="E20" s="579">
        <v>0</v>
      </c>
      <c r="F20" s="915">
        <v>0</v>
      </c>
      <c r="G20" s="581">
        <v>0</v>
      </c>
      <c r="H20" s="42">
        <v>0</v>
      </c>
      <c r="I20" s="58">
        <v>0</v>
      </c>
      <c r="J20" s="65">
        <v>0</v>
      </c>
      <c r="K20" s="60">
        <v>0</v>
      </c>
      <c r="L20" s="44">
        <v>0</v>
      </c>
      <c r="M20" s="62">
        <v>0</v>
      </c>
      <c r="N20" s="35"/>
    </row>
    <row r="21" spans="1:14" s="11" customFormat="1" ht="44.25">
      <c r="A21" s="70" t="s">
        <v>21</v>
      </c>
      <c r="B21" s="914">
        <v>0</v>
      </c>
      <c r="C21" s="563">
        <v>0</v>
      </c>
      <c r="D21" s="911">
        <v>0</v>
      </c>
      <c r="E21" s="579">
        <v>0</v>
      </c>
      <c r="F21" s="915">
        <v>0</v>
      </c>
      <c r="G21" s="581">
        <v>0</v>
      </c>
      <c r="H21" s="42">
        <v>0</v>
      </c>
      <c r="I21" s="58">
        <v>0</v>
      </c>
      <c r="J21" s="65">
        <v>0</v>
      </c>
      <c r="K21" s="60">
        <v>0</v>
      </c>
      <c r="L21" s="44">
        <v>0</v>
      </c>
      <c r="M21" s="62">
        <v>0</v>
      </c>
      <c r="N21" s="35"/>
    </row>
    <row r="22" spans="1:14" s="11" customFormat="1" ht="44.25">
      <c r="A22" s="70" t="s">
        <v>22</v>
      </c>
      <c r="B22" s="914">
        <v>0</v>
      </c>
      <c r="C22" s="563">
        <v>0</v>
      </c>
      <c r="D22" s="911">
        <v>0</v>
      </c>
      <c r="E22" s="579">
        <v>0</v>
      </c>
      <c r="F22" s="915">
        <v>0</v>
      </c>
      <c r="G22" s="581">
        <v>0</v>
      </c>
      <c r="H22" s="42">
        <v>0</v>
      </c>
      <c r="I22" s="58">
        <v>0</v>
      </c>
      <c r="J22" s="65">
        <v>0</v>
      </c>
      <c r="K22" s="60">
        <v>0</v>
      </c>
      <c r="L22" s="44">
        <v>0</v>
      </c>
      <c r="M22" s="62">
        <v>0</v>
      </c>
      <c r="N22" s="35"/>
    </row>
    <row r="23" spans="1:14" s="11" customFormat="1" ht="44.25">
      <c r="A23" s="70" t="s">
        <v>23</v>
      </c>
      <c r="B23" s="914">
        <v>0</v>
      </c>
      <c r="C23" s="563">
        <v>0</v>
      </c>
      <c r="D23" s="911">
        <v>0</v>
      </c>
      <c r="E23" s="579">
        <v>0</v>
      </c>
      <c r="F23" s="915">
        <v>0</v>
      </c>
      <c r="G23" s="581">
        <v>0</v>
      </c>
      <c r="H23" s="42">
        <v>0</v>
      </c>
      <c r="I23" s="58">
        <v>0</v>
      </c>
      <c r="J23" s="65">
        <v>0</v>
      </c>
      <c r="K23" s="60">
        <v>0</v>
      </c>
      <c r="L23" s="44">
        <v>0</v>
      </c>
      <c r="M23" s="62">
        <v>0</v>
      </c>
      <c r="N23" s="35"/>
    </row>
    <row r="24" spans="1:14" s="11" customFormat="1" ht="44.25">
      <c r="A24" s="70" t="s">
        <v>24</v>
      </c>
      <c r="B24" s="914">
        <v>0</v>
      </c>
      <c r="C24" s="563">
        <v>0</v>
      </c>
      <c r="D24" s="911">
        <v>0</v>
      </c>
      <c r="E24" s="579">
        <v>0</v>
      </c>
      <c r="F24" s="915">
        <v>0</v>
      </c>
      <c r="G24" s="581">
        <v>0</v>
      </c>
      <c r="H24" s="42">
        <v>0</v>
      </c>
      <c r="I24" s="58">
        <v>0</v>
      </c>
      <c r="J24" s="65">
        <v>0</v>
      </c>
      <c r="K24" s="60">
        <v>0</v>
      </c>
      <c r="L24" s="44">
        <v>0</v>
      </c>
      <c r="M24" s="62">
        <v>0</v>
      </c>
      <c r="N24" s="35"/>
    </row>
    <row r="25" spans="1:14" s="11" customFormat="1" ht="44.25">
      <c r="A25" s="70" t="s">
        <v>25</v>
      </c>
      <c r="B25" s="914">
        <v>0</v>
      </c>
      <c r="C25" s="563">
        <v>0</v>
      </c>
      <c r="D25" s="911">
        <v>0</v>
      </c>
      <c r="E25" s="579">
        <v>0</v>
      </c>
      <c r="F25" s="915">
        <v>0</v>
      </c>
      <c r="G25" s="581">
        <v>0</v>
      </c>
      <c r="H25" s="42">
        <v>0</v>
      </c>
      <c r="I25" s="58">
        <v>0</v>
      </c>
      <c r="J25" s="65">
        <v>0</v>
      </c>
      <c r="K25" s="60">
        <v>0</v>
      </c>
      <c r="L25" s="44">
        <v>0</v>
      </c>
      <c r="M25" s="62">
        <v>0</v>
      </c>
      <c r="N25" s="35"/>
    </row>
    <row r="26" spans="1:14" s="11" customFormat="1" ht="44.25">
      <c r="A26" s="70" t="s">
        <v>26</v>
      </c>
      <c r="B26" s="914">
        <v>0</v>
      </c>
      <c r="C26" s="563">
        <v>0</v>
      </c>
      <c r="D26" s="911">
        <v>0</v>
      </c>
      <c r="E26" s="579">
        <v>0</v>
      </c>
      <c r="F26" s="915">
        <v>0</v>
      </c>
      <c r="G26" s="581">
        <v>0</v>
      </c>
      <c r="H26" s="42">
        <v>0</v>
      </c>
      <c r="I26" s="58">
        <v>0</v>
      </c>
      <c r="J26" s="65">
        <v>0</v>
      </c>
      <c r="K26" s="60">
        <v>0</v>
      </c>
      <c r="L26" s="44">
        <v>0</v>
      </c>
      <c r="M26" s="62">
        <v>0</v>
      </c>
      <c r="N26" s="35"/>
    </row>
    <row r="27" spans="1:14" s="11" customFormat="1" ht="44.25">
      <c r="A27" s="70" t="s">
        <v>27</v>
      </c>
      <c r="B27" s="914">
        <v>0</v>
      </c>
      <c r="C27" s="563">
        <v>0</v>
      </c>
      <c r="D27" s="911">
        <v>0</v>
      </c>
      <c r="E27" s="579">
        <v>0</v>
      </c>
      <c r="F27" s="915">
        <v>0</v>
      </c>
      <c r="G27" s="581">
        <v>0</v>
      </c>
      <c r="H27" s="42">
        <v>0</v>
      </c>
      <c r="I27" s="58">
        <v>0</v>
      </c>
      <c r="J27" s="65">
        <v>0</v>
      </c>
      <c r="K27" s="60">
        <v>0</v>
      </c>
      <c r="L27" s="44">
        <v>0</v>
      </c>
      <c r="M27" s="62">
        <v>0</v>
      </c>
      <c r="N27" s="35"/>
    </row>
    <row r="28" spans="1:14" s="11" customFormat="1" ht="44.25">
      <c r="A28" s="71" t="s">
        <v>28</v>
      </c>
      <c r="B28" s="914">
        <v>0</v>
      </c>
      <c r="C28" s="563">
        <v>0</v>
      </c>
      <c r="D28" s="911">
        <v>0</v>
      </c>
      <c r="E28" s="579">
        <v>0</v>
      </c>
      <c r="F28" s="915">
        <v>0</v>
      </c>
      <c r="G28" s="581">
        <v>0</v>
      </c>
      <c r="H28" s="42">
        <v>0</v>
      </c>
      <c r="I28" s="58">
        <v>0</v>
      </c>
      <c r="J28" s="65">
        <v>0</v>
      </c>
      <c r="K28" s="60">
        <v>0</v>
      </c>
      <c r="L28" s="44">
        <v>0</v>
      </c>
      <c r="M28" s="62">
        <v>0</v>
      </c>
      <c r="N28" s="35"/>
    </row>
    <row r="29" spans="1:14" s="11" customFormat="1" ht="44.25">
      <c r="A29" s="71" t="s">
        <v>29</v>
      </c>
      <c r="B29" s="914">
        <v>0</v>
      </c>
      <c r="C29" s="563">
        <v>0</v>
      </c>
      <c r="D29" s="911">
        <v>0</v>
      </c>
      <c r="E29" s="579">
        <v>0</v>
      </c>
      <c r="F29" s="915">
        <v>0</v>
      </c>
      <c r="G29" s="581">
        <v>0</v>
      </c>
      <c r="H29" s="42">
        <v>0</v>
      </c>
      <c r="I29" s="58">
        <v>0</v>
      </c>
      <c r="J29" s="65">
        <v>0</v>
      </c>
      <c r="K29" s="60">
        <v>0</v>
      </c>
      <c r="L29" s="44">
        <v>0</v>
      </c>
      <c r="M29" s="62">
        <v>0</v>
      </c>
      <c r="N29" s="35"/>
    </row>
    <row r="30" spans="1:14" s="11" customFormat="1" ht="44.25">
      <c r="A30" s="71" t="s">
        <v>30</v>
      </c>
      <c r="B30" s="914">
        <v>0</v>
      </c>
      <c r="C30" s="563">
        <v>0</v>
      </c>
      <c r="D30" s="911">
        <v>0</v>
      </c>
      <c r="E30" s="579">
        <v>0</v>
      </c>
      <c r="F30" s="915">
        <v>0</v>
      </c>
      <c r="G30" s="581">
        <v>0</v>
      </c>
      <c r="H30" s="42">
        <v>0</v>
      </c>
      <c r="I30" s="58">
        <v>0</v>
      </c>
      <c r="J30" s="65">
        <v>0</v>
      </c>
      <c r="K30" s="60">
        <v>0</v>
      </c>
      <c r="L30" s="44">
        <v>0</v>
      </c>
      <c r="M30" s="62">
        <v>0</v>
      </c>
      <c r="N30" s="35"/>
    </row>
    <row r="31" spans="1:14" s="11" customFormat="1" ht="44.25">
      <c r="A31" s="71" t="s">
        <v>31</v>
      </c>
      <c r="B31" s="914">
        <v>0</v>
      </c>
      <c r="C31" s="563">
        <v>0</v>
      </c>
      <c r="D31" s="911">
        <v>0</v>
      </c>
      <c r="E31" s="579">
        <v>0</v>
      </c>
      <c r="F31" s="915">
        <v>0</v>
      </c>
      <c r="G31" s="581">
        <v>0</v>
      </c>
      <c r="H31" s="42">
        <v>0</v>
      </c>
      <c r="I31" s="58">
        <v>0</v>
      </c>
      <c r="J31" s="65">
        <v>0</v>
      </c>
      <c r="K31" s="60">
        <v>0</v>
      </c>
      <c r="L31" s="44">
        <v>0</v>
      </c>
      <c r="M31" s="62">
        <v>0</v>
      </c>
      <c r="N31" s="35"/>
    </row>
    <row r="32" spans="1:14" s="11" customFormat="1" ht="44.25">
      <c r="A32" s="71" t="s">
        <v>32</v>
      </c>
      <c r="B32" s="914">
        <v>0</v>
      </c>
      <c r="C32" s="563">
        <v>0</v>
      </c>
      <c r="D32" s="911">
        <v>0</v>
      </c>
      <c r="E32" s="579">
        <v>0</v>
      </c>
      <c r="F32" s="915">
        <v>0</v>
      </c>
      <c r="G32" s="581">
        <v>0</v>
      </c>
      <c r="H32" s="42">
        <v>0</v>
      </c>
      <c r="I32" s="58">
        <v>0</v>
      </c>
      <c r="J32" s="65">
        <v>0</v>
      </c>
      <c r="K32" s="60">
        <v>0</v>
      </c>
      <c r="L32" s="44">
        <v>0</v>
      </c>
      <c r="M32" s="62">
        <v>0</v>
      </c>
      <c r="N32" s="35"/>
    </row>
    <row r="33" spans="1:14" s="11" customFormat="1" ht="44.25">
      <c r="A33" s="71" t="s">
        <v>33</v>
      </c>
      <c r="B33" s="914">
        <v>0</v>
      </c>
      <c r="C33" s="563">
        <v>0</v>
      </c>
      <c r="D33" s="911">
        <v>0</v>
      </c>
      <c r="E33" s="579">
        <v>0</v>
      </c>
      <c r="F33" s="915">
        <v>0</v>
      </c>
      <c r="G33" s="581">
        <v>0</v>
      </c>
      <c r="H33" s="42">
        <v>0</v>
      </c>
      <c r="I33" s="58">
        <v>0</v>
      </c>
      <c r="J33" s="65">
        <v>0</v>
      </c>
      <c r="K33" s="60">
        <v>0</v>
      </c>
      <c r="L33" s="44">
        <v>0</v>
      </c>
      <c r="M33" s="62">
        <v>0</v>
      </c>
      <c r="N33" s="35"/>
    </row>
    <row r="34" spans="1:14" s="11" customFormat="1" ht="45">
      <c r="A34" s="72" t="s">
        <v>34</v>
      </c>
      <c r="B34" s="916"/>
      <c r="C34" s="591" t="s">
        <v>4</v>
      </c>
      <c r="D34" s="911"/>
      <c r="E34" s="592" t="s">
        <v>4</v>
      </c>
      <c r="F34" s="915"/>
      <c r="G34" s="593" t="s">
        <v>4</v>
      </c>
      <c r="H34" s="73" t="s">
        <v>4</v>
      </c>
      <c r="I34" s="74" t="s">
        <v>4</v>
      </c>
      <c r="J34" s="65"/>
      <c r="K34" s="75" t="s">
        <v>4</v>
      </c>
      <c r="L34" s="44"/>
      <c r="M34" s="76" t="s">
        <v>4</v>
      </c>
      <c r="N34" s="35"/>
    </row>
    <row r="35" spans="1:14" s="11" customFormat="1" ht="44.25">
      <c r="A35" s="68" t="s">
        <v>35</v>
      </c>
      <c r="B35" s="914">
        <v>0</v>
      </c>
      <c r="C35" s="563">
        <v>0</v>
      </c>
      <c r="D35" s="911">
        <v>0</v>
      </c>
      <c r="E35" s="579">
        <v>0</v>
      </c>
      <c r="F35" s="915">
        <v>0</v>
      </c>
      <c r="G35" s="581">
        <v>0</v>
      </c>
      <c r="H35" s="42">
        <v>0</v>
      </c>
      <c r="I35" s="58">
        <v>0</v>
      </c>
      <c r="J35" s="65">
        <v>0</v>
      </c>
      <c r="K35" s="60">
        <v>0</v>
      </c>
      <c r="L35" s="44">
        <v>0</v>
      </c>
      <c r="M35" s="62">
        <v>0</v>
      </c>
      <c r="N35" s="35"/>
    </row>
    <row r="36" spans="1:14" s="11" customFormat="1" ht="45">
      <c r="A36" s="72" t="s">
        <v>36</v>
      </c>
      <c r="B36" s="916"/>
      <c r="C36" s="591" t="s">
        <v>4</v>
      </c>
      <c r="D36" s="911"/>
      <c r="E36" s="592" t="s">
        <v>4</v>
      </c>
      <c r="F36" s="915"/>
      <c r="G36" s="593" t="s">
        <v>4</v>
      </c>
      <c r="H36" s="73"/>
      <c r="I36" s="74" t="s">
        <v>4</v>
      </c>
      <c r="J36" s="65"/>
      <c r="K36" s="75" t="s">
        <v>4</v>
      </c>
      <c r="L36" s="44"/>
      <c r="M36" s="76" t="s">
        <v>4</v>
      </c>
      <c r="N36" s="35"/>
    </row>
    <row r="37" spans="1:14" s="11" customFormat="1" ht="44.25">
      <c r="A37" s="70" t="s">
        <v>35</v>
      </c>
      <c r="B37" s="917">
        <v>0</v>
      </c>
      <c r="C37" s="563">
        <v>0</v>
      </c>
      <c r="D37" s="918">
        <v>0</v>
      </c>
      <c r="E37" s="579">
        <v>0</v>
      </c>
      <c r="F37" s="919">
        <v>0</v>
      </c>
      <c r="G37" s="581">
        <v>0</v>
      </c>
      <c r="H37" s="77">
        <v>0</v>
      </c>
      <c r="I37" s="58">
        <v>0</v>
      </c>
      <c r="J37" s="78">
        <v>0</v>
      </c>
      <c r="K37" s="60">
        <v>0</v>
      </c>
      <c r="L37" s="79">
        <v>0</v>
      </c>
      <c r="M37" s="62">
        <v>0</v>
      </c>
      <c r="N37" s="35"/>
    </row>
    <row r="38" spans="1:14" s="11" customFormat="1" ht="44.25">
      <c r="A38" s="70" t="s">
        <v>76</v>
      </c>
      <c r="B38" s="917"/>
      <c r="C38" s="563" t="s">
        <v>11</v>
      </c>
      <c r="D38" s="918"/>
      <c r="E38" s="579" t="s">
        <v>11</v>
      </c>
      <c r="F38" s="915">
        <v>0</v>
      </c>
      <c r="G38" s="581">
        <v>0</v>
      </c>
      <c r="H38" s="77"/>
      <c r="I38" s="58" t="s">
        <v>11</v>
      </c>
      <c r="J38" s="78"/>
      <c r="K38" s="60" t="s">
        <v>11</v>
      </c>
      <c r="L38" s="44">
        <v>0</v>
      </c>
      <c r="M38" s="62">
        <v>0</v>
      </c>
      <c r="N38" s="35"/>
    </row>
    <row r="39" spans="1:14" s="85" customFormat="1" ht="45">
      <c r="A39" s="72" t="s">
        <v>37</v>
      </c>
      <c r="B39" s="920">
        <v>2223162</v>
      </c>
      <c r="C39" s="567">
        <v>1</v>
      </c>
      <c r="D39" s="921">
        <v>0</v>
      </c>
      <c r="E39" s="599">
        <v>0</v>
      </c>
      <c r="F39" s="920">
        <v>2223162</v>
      </c>
      <c r="G39" s="598">
        <v>1</v>
      </c>
      <c r="H39" s="80">
        <v>2300077</v>
      </c>
      <c r="I39" s="81">
        <v>1</v>
      </c>
      <c r="J39" s="80">
        <v>0</v>
      </c>
      <c r="K39" s="82">
        <v>0</v>
      </c>
      <c r="L39" s="80">
        <v>2300077</v>
      </c>
      <c r="M39" s="83">
        <v>1</v>
      </c>
      <c r="N39" s="84"/>
    </row>
    <row r="40" spans="1:14" s="11" customFormat="1" ht="45">
      <c r="A40" s="86" t="s">
        <v>38</v>
      </c>
      <c r="B40" s="910"/>
      <c r="C40" s="591" t="s">
        <v>4</v>
      </c>
      <c r="D40" s="911"/>
      <c r="E40" s="592" t="s">
        <v>4</v>
      </c>
      <c r="F40" s="915"/>
      <c r="G40" s="593" t="s">
        <v>4</v>
      </c>
      <c r="H40" s="63"/>
      <c r="I40" s="74" t="s">
        <v>4</v>
      </c>
      <c r="J40" s="65"/>
      <c r="K40" s="75" t="s">
        <v>4</v>
      </c>
      <c r="L40" s="44"/>
      <c r="M40" s="76" t="s">
        <v>4</v>
      </c>
      <c r="N40" s="35"/>
    </row>
    <row r="41" spans="1:14" s="11" customFormat="1" ht="44.25">
      <c r="A41" s="21" t="s">
        <v>39</v>
      </c>
      <c r="B41" s="922">
        <v>0</v>
      </c>
      <c r="C41" s="52">
        <v>0</v>
      </c>
      <c r="D41" s="923">
        <v>0</v>
      </c>
      <c r="E41" s="54">
        <v>0</v>
      </c>
      <c r="F41" s="912">
        <v>0</v>
      </c>
      <c r="G41" s="56">
        <v>0</v>
      </c>
      <c r="H41" s="46">
        <v>0</v>
      </c>
      <c r="I41" s="52">
        <v>0</v>
      </c>
      <c r="J41" s="87">
        <v>0</v>
      </c>
      <c r="K41" s="54">
        <v>0</v>
      </c>
      <c r="L41" s="48">
        <v>0</v>
      </c>
      <c r="M41" s="56">
        <v>0</v>
      </c>
      <c r="N41" s="35"/>
    </row>
    <row r="42" spans="1:14" s="11" customFormat="1" ht="44.25">
      <c r="A42" s="88" t="s">
        <v>40</v>
      </c>
      <c r="B42" s="914">
        <v>0</v>
      </c>
      <c r="C42" s="563">
        <v>0</v>
      </c>
      <c r="D42" s="911">
        <v>0</v>
      </c>
      <c r="E42" s="579">
        <v>0</v>
      </c>
      <c r="F42" s="915">
        <v>0</v>
      </c>
      <c r="G42" s="581">
        <v>0</v>
      </c>
      <c r="H42" s="42">
        <v>0</v>
      </c>
      <c r="I42" s="58">
        <v>0</v>
      </c>
      <c r="J42" s="65">
        <v>0</v>
      </c>
      <c r="K42" s="60">
        <v>0</v>
      </c>
      <c r="L42" s="44">
        <v>0</v>
      </c>
      <c r="M42" s="62">
        <v>0</v>
      </c>
      <c r="N42" s="35"/>
    </row>
    <row r="43" spans="1:14" s="11" customFormat="1" ht="44.25">
      <c r="A43" s="89" t="s">
        <v>41</v>
      </c>
      <c r="B43" s="914">
        <v>0</v>
      </c>
      <c r="C43" s="563">
        <v>0</v>
      </c>
      <c r="D43" s="911">
        <v>0</v>
      </c>
      <c r="E43" s="579">
        <v>0</v>
      </c>
      <c r="F43" s="919">
        <v>0</v>
      </c>
      <c r="G43" s="581">
        <v>0</v>
      </c>
      <c r="H43" s="42">
        <v>0</v>
      </c>
      <c r="I43" s="58">
        <v>0</v>
      </c>
      <c r="J43" s="65">
        <v>0</v>
      </c>
      <c r="K43" s="60">
        <v>0</v>
      </c>
      <c r="L43" s="79">
        <v>0</v>
      </c>
      <c r="M43" s="62">
        <v>0</v>
      </c>
      <c r="N43" s="35"/>
    </row>
    <row r="44" spans="1:14" s="11" customFormat="1" ht="44.25">
      <c r="A44" s="41" t="s">
        <v>42</v>
      </c>
      <c r="B44" s="914">
        <v>0</v>
      </c>
      <c r="C44" s="563">
        <v>0</v>
      </c>
      <c r="D44" s="911">
        <v>0</v>
      </c>
      <c r="E44" s="579">
        <v>0</v>
      </c>
      <c r="F44" s="919">
        <v>0</v>
      </c>
      <c r="G44" s="581">
        <v>0</v>
      </c>
      <c r="H44" s="42">
        <v>0</v>
      </c>
      <c r="I44" s="58">
        <v>0</v>
      </c>
      <c r="J44" s="65">
        <v>0</v>
      </c>
      <c r="K44" s="60">
        <v>0</v>
      </c>
      <c r="L44" s="79">
        <v>0</v>
      </c>
      <c r="M44" s="62">
        <v>0</v>
      </c>
      <c r="N44" s="35"/>
    </row>
    <row r="45" spans="1:14" s="11" customFormat="1" ht="44.25">
      <c r="A45" s="88" t="s">
        <v>43</v>
      </c>
      <c r="B45" s="914"/>
      <c r="C45" s="563" t="s">
        <v>11</v>
      </c>
      <c r="D45" s="911">
        <v>0</v>
      </c>
      <c r="E45" s="579">
        <v>0</v>
      </c>
      <c r="F45" s="919">
        <v>0</v>
      </c>
      <c r="G45" s="581">
        <v>0</v>
      </c>
      <c r="H45" s="42">
        <v>0</v>
      </c>
      <c r="I45" s="58">
        <v>0</v>
      </c>
      <c r="J45" s="65">
        <v>0</v>
      </c>
      <c r="K45" s="60">
        <v>0</v>
      </c>
      <c r="L45" s="79">
        <v>0</v>
      </c>
      <c r="M45" s="62">
        <v>0</v>
      </c>
      <c r="N45" s="35"/>
    </row>
    <row r="46" spans="1:14" s="85" customFormat="1" ht="45">
      <c r="A46" s="86" t="s">
        <v>44</v>
      </c>
      <c r="B46" s="924">
        <v>0</v>
      </c>
      <c r="C46" s="567">
        <v>0</v>
      </c>
      <c r="D46" s="925">
        <v>0</v>
      </c>
      <c r="E46" s="599">
        <v>0</v>
      </c>
      <c r="F46" s="926">
        <v>0</v>
      </c>
      <c r="G46" s="598">
        <v>0</v>
      </c>
      <c r="H46" s="90">
        <v>0</v>
      </c>
      <c r="I46" s="81">
        <v>0</v>
      </c>
      <c r="J46" s="91">
        <v>0</v>
      </c>
      <c r="K46" s="82">
        <v>0</v>
      </c>
      <c r="L46" s="92">
        <v>0</v>
      </c>
      <c r="M46" s="83">
        <v>0</v>
      </c>
      <c r="N46" s="84"/>
    </row>
    <row r="47" spans="1:14" s="85" customFormat="1" ht="45">
      <c r="A47" s="93" t="s">
        <v>45</v>
      </c>
      <c r="B47" s="927">
        <v>0</v>
      </c>
      <c r="C47" s="567">
        <v>0</v>
      </c>
      <c r="D47" s="928">
        <v>0</v>
      </c>
      <c r="E47" s="599">
        <v>0</v>
      </c>
      <c r="F47" s="929">
        <v>0</v>
      </c>
      <c r="G47" s="598">
        <v>0</v>
      </c>
      <c r="H47" s="94">
        <v>0</v>
      </c>
      <c r="I47" s="81">
        <v>0</v>
      </c>
      <c r="J47" s="94">
        <v>0</v>
      </c>
      <c r="K47" s="82">
        <v>0</v>
      </c>
      <c r="L47" s="95">
        <v>0</v>
      </c>
      <c r="M47" s="83">
        <v>0</v>
      </c>
      <c r="N47" s="84"/>
    </row>
    <row r="48" spans="1:14" s="11" customFormat="1" ht="45">
      <c r="A48" s="24" t="s">
        <v>46</v>
      </c>
      <c r="B48" s="930"/>
      <c r="C48" s="97" t="s">
        <v>4</v>
      </c>
      <c r="D48" s="908"/>
      <c r="E48" s="98" t="s">
        <v>4</v>
      </c>
      <c r="F48" s="912"/>
      <c r="G48" s="99" t="s">
        <v>4</v>
      </c>
      <c r="H48" s="96"/>
      <c r="I48" s="97" t="s">
        <v>4</v>
      </c>
      <c r="J48" s="59"/>
      <c r="K48" s="98" t="s">
        <v>4</v>
      </c>
      <c r="L48" s="48"/>
      <c r="M48" s="99" t="s">
        <v>4</v>
      </c>
      <c r="N48" s="35"/>
    </row>
    <row r="49" spans="1:14" s="11" customFormat="1" ht="44.25">
      <c r="A49" s="21" t="s">
        <v>47</v>
      </c>
      <c r="B49" s="930">
        <v>0</v>
      </c>
      <c r="C49" s="52">
        <v>0</v>
      </c>
      <c r="D49" s="908">
        <v>0</v>
      </c>
      <c r="E49" s="54">
        <v>0</v>
      </c>
      <c r="F49" s="931">
        <v>0</v>
      </c>
      <c r="G49" s="56">
        <v>0</v>
      </c>
      <c r="H49" s="96">
        <v>0</v>
      </c>
      <c r="I49" s="52">
        <v>0</v>
      </c>
      <c r="J49" s="59">
        <v>0</v>
      </c>
      <c r="K49" s="54">
        <v>0</v>
      </c>
      <c r="L49" s="100">
        <v>0</v>
      </c>
      <c r="M49" s="56">
        <v>0</v>
      </c>
      <c r="N49" s="35"/>
    </row>
    <row r="50" spans="1:14" s="11" customFormat="1" ht="44.25">
      <c r="A50" s="41" t="s">
        <v>48</v>
      </c>
      <c r="B50" s="910">
        <v>0</v>
      </c>
      <c r="C50" s="563">
        <v>0</v>
      </c>
      <c r="D50" s="911">
        <v>0</v>
      </c>
      <c r="E50" s="579">
        <v>0</v>
      </c>
      <c r="F50" s="932">
        <v>0</v>
      </c>
      <c r="G50" s="581">
        <v>0</v>
      </c>
      <c r="H50" s="63">
        <v>0</v>
      </c>
      <c r="I50" s="58">
        <v>0</v>
      </c>
      <c r="J50" s="65">
        <v>0</v>
      </c>
      <c r="K50" s="60">
        <v>0</v>
      </c>
      <c r="L50" s="101">
        <v>0</v>
      </c>
      <c r="M50" s="62">
        <v>0</v>
      </c>
      <c r="N50" s="35"/>
    </row>
    <row r="51" spans="1:14" s="11" customFormat="1" ht="44.25">
      <c r="A51" s="102" t="s">
        <v>49</v>
      </c>
      <c r="B51" s="933">
        <v>0</v>
      </c>
      <c r="C51" s="563">
        <v>0</v>
      </c>
      <c r="D51" s="934">
        <v>0</v>
      </c>
      <c r="E51" s="579">
        <v>0</v>
      </c>
      <c r="F51" s="935">
        <v>0</v>
      </c>
      <c r="G51" s="581">
        <v>0</v>
      </c>
      <c r="H51" s="103">
        <v>0</v>
      </c>
      <c r="I51" s="58">
        <v>0</v>
      </c>
      <c r="J51" s="104">
        <v>0</v>
      </c>
      <c r="K51" s="60">
        <v>0</v>
      </c>
      <c r="L51" s="105">
        <v>0</v>
      </c>
      <c r="M51" s="62">
        <v>0</v>
      </c>
      <c r="N51" s="35"/>
    </row>
    <row r="52" spans="1:14" s="11" customFormat="1" ht="44.25">
      <c r="A52" s="102" t="s">
        <v>50</v>
      </c>
      <c r="B52" s="933">
        <v>0</v>
      </c>
      <c r="C52" s="563">
        <v>0</v>
      </c>
      <c r="D52" s="934">
        <v>0</v>
      </c>
      <c r="E52" s="579">
        <v>0</v>
      </c>
      <c r="F52" s="935">
        <v>0</v>
      </c>
      <c r="G52" s="581">
        <v>0</v>
      </c>
      <c r="H52" s="103">
        <v>0</v>
      </c>
      <c r="I52" s="58">
        <v>0</v>
      </c>
      <c r="J52" s="104">
        <v>0</v>
      </c>
      <c r="K52" s="60">
        <v>0</v>
      </c>
      <c r="L52" s="105">
        <v>0</v>
      </c>
      <c r="M52" s="62">
        <v>0</v>
      </c>
      <c r="N52" s="35"/>
    </row>
    <row r="53" spans="1:14" s="11" customFormat="1" ht="44.25">
      <c r="A53" s="41" t="s">
        <v>51</v>
      </c>
      <c r="B53" s="910">
        <v>0</v>
      </c>
      <c r="C53" s="563">
        <v>0</v>
      </c>
      <c r="D53" s="911">
        <v>0</v>
      </c>
      <c r="E53" s="579">
        <v>0</v>
      </c>
      <c r="F53" s="932">
        <v>0</v>
      </c>
      <c r="G53" s="581">
        <v>0</v>
      </c>
      <c r="H53" s="63">
        <v>0</v>
      </c>
      <c r="I53" s="58">
        <v>0</v>
      </c>
      <c r="J53" s="65">
        <v>0</v>
      </c>
      <c r="K53" s="60">
        <v>0</v>
      </c>
      <c r="L53" s="101">
        <v>0</v>
      </c>
      <c r="M53" s="62">
        <v>0</v>
      </c>
      <c r="N53" s="35"/>
    </row>
    <row r="54" spans="1:14" s="85" customFormat="1" ht="45">
      <c r="A54" s="93" t="s">
        <v>52</v>
      </c>
      <c r="B54" s="936">
        <v>0</v>
      </c>
      <c r="C54" s="567">
        <v>0</v>
      </c>
      <c r="D54" s="925">
        <v>0</v>
      </c>
      <c r="E54" s="599">
        <v>0</v>
      </c>
      <c r="F54" s="937">
        <v>0</v>
      </c>
      <c r="G54" s="598">
        <v>0</v>
      </c>
      <c r="H54" s="106">
        <v>0</v>
      </c>
      <c r="I54" s="81">
        <v>0</v>
      </c>
      <c r="J54" s="91">
        <v>0</v>
      </c>
      <c r="K54" s="82">
        <v>0</v>
      </c>
      <c r="L54" s="107">
        <v>0</v>
      </c>
      <c r="M54" s="83">
        <v>0</v>
      </c>
      <c r="N54" s="84"/>
    </row>
    <row r="55" spans="1:14" s="11" customFormat="1" ht="44.25">
      <c r="A55" s="51" t="s">
        <v>53</v>
      </c>
      <c r="B55" s="938">
        <v>0</v>
      </c>
      <c r="C55" s="563">
        <v>0</v>
      </c>
      <c r="D55" s="939">
        <v>0</v>
      </c>
      <c r="E55" s="579">
        <v>0</v>
      </c>
      <c r="F55" s="940">
        <v>0</v>
      </c>
      <c r="G55" s="581">
        <v>0</v>
      </c>
      <c r="H55" s="108">
        <v>0</v>
      </c>
      <c r="I55" s="58">
        <v>0</v>
      </c>
      <c r="J55" s="109">
        <v>0</v>
      </c>
      <c r="K55" s="60">
        <v>0</v>
      </c>
      <c r="L55" s="110">
        <v>0</v>
      </c>
      <c r="M55" s="62">
        <v>0</v>
      </c>
      <c r="N55" s="35"/>
    </row>
    <row r="56" spans="1:14" s="11" customFormat="1" ht="44.25">
      <c r="A56" s="111" t="s">
        <v>54</v>
      </c>
      <c r="B56" s="914">
        <v>0</v>
      </c>
      <c r="C56" s="563">
        <v>0</v>
      </c>
      <c r="D56" s="911">
        <v>0</v>
      </c>
      <c r="E56" s="579">
        <v>0</v>
      </c>
      <c r="F56" s="915">
        <v>0</v>
      </c>
      <c r="G56" s="581">
        <v>0</v>
      </c>
      <c r="H56" s="42">
        <v>0</v>
      </c>
      <c r="I56" s="58">
        <v>0</v>
      </c>
      <c r="J56" s="65">
        <v>0</v>
      </c>
      <c r="K56" s="60">
        <v>0</v>
      </c>
      <c r="L56" s="44">
        <v>0</v>
      </c>
      <c r="M56" s="62">
        <v>0</v>
      </c>
      <c r="N56" s="35"/>
    </row>
    <row r="57" spans="1:14" s="11" customFormat="1" ht="44.25">
      <c r="A57" s="89" t="s">
        <v>55</v>
      </c>
      <c r="B57" s="914">
        <v>0</v>
      </c>
      <c r="C57" s="563">
        <v>0</v>
      </c>
      <c r="D57" s="911">
        <v>0</v>
      </c>
      <c r="E57" s="579">
        <v>0</v>
      </c>
      <c r="F57" s="915">
        <v>0</v>
      </c>
      <c r="G57" s="581">
        <v>0</v>
      </c>
      <c r="H57" s="42">
        <v>0</v>
      </c>
      <c r="I57" s="58">
        <v>0</v>
      </c>
      <c r="J57" s="65">
        <v>0</v>
      </c>
      <c r="K57" s="60">
        <v>0</v>
      </c>
      <c r="L57" s="44">
        <v>0</v>
      </c>
      <c r="M57" s="62">
        <v>0</v>
      </c>
      <c r="N57" s="35"/>
    </row>
    <row r="58" spans="1:14" s="11" customFormat="1" ht="44.25">
      <c r="A58" s="88" t="s">
        <v>56</v>
      </c>
      <c r="B58" s="917">
        <v>0</v>
      </c>
      <c r="C58" s="563">
        <v>0</v>
      </c>
      <c r="D58" s="918">
        <v>0</v>
      </c>
      <c r="E58" s="579">
        <v>0</v>
      </c>
      <c r="F58" s="919">
        <v>0</v>
      </c>
      <c r="G58" s="581">
        <v>0</v>
      </c>
      <c r="H58" s="77">
        <v>0</v>
      </c>
      <c r="I58" s="58">
        <v>0</v>
      </c>
      <c r="J58" s="78">
        <v>0</v>
      </c>
      <c r="K58" s="60">
        <v>0</v>
      </c>
      <c r="L58" s="79">
        <v>0</v>
      </c>
      <c r="M58" s="62">
        <v>0</v>
      </c>
      <c r="N58" s="35"/>
    </row>
    <row r="59" spans="1:14" s="11" customFormat="1" ht="44.25">
      <c r="A59" s="112" t="s">
        <v>57</v>
      </c>
      <c r="B59" s="914">
        <v>0</v>
      </c>
      <c r="C59" s="563">
        <v>0</v>
      </c>
      <c r="D59" s="911">
        <v>0</v>
      </c>
      <c r="E59" s="579">
        <v>0</v>
      </c>
      <c r="F59" s="915">
        <v>0</v>
      </c>
      <c r="G59" s="581">
        <v>0</v>
      </c>
      <c r="H59" s="42">
        <v>0</v>
      </c>
      <c r="I59" s="58">
        <v>0</v>
      </c>
      <c r="J59" s="65">
        <v>0</v>
      </c>
      <c r="K59" s="60">
        <v>0</v>
      </c>
      <c r="L59" s="44">
        <v>0</v>
      </c>
      <c r="M59" s="62">
        <v>0</v>
      </c>
      <c r="N59" s="35"/>
    </row>
    <row r="60" spans="1:14" s="11" customFormat="1" ht="44.25">
      <c r="A60" s="112" t="s">
        <v>58</v>
      </c>
      <c r="B60" s="914">
        <v>0</v>
      </c>
      <c r="C60" s="563">
        <v>0</v>
      </c>
      <c r="D60" s="911">
        <v>0</v>
      </c>
      <c r="E60" s="579">
        <v>0</v>
      </c>
      <c r="F60" s="915">
        <v>0</v>
      </c>
      <c r="G60" s="581">
        <v>0</v>
      </c>
      <c r="H60" s="42">
        <v>0</v>
      </c>
      <c r="I60" s="58">
        <v>0</v>
      </c>
      <c r="J60" s="65">
        <v>0</v>
      </c>
      <c r="K60" s="60">
        <v>0</v>
      </c>
      <c r="L60" s="44">
        <v>0</v>
      </c>
      <c r="M60" s="62">
        <v>0</v>
      </c>
      <c r="N60" s="35"/>
    </row>
    <row r="61" spans="1:14" s="11" customFormat="1" ht="44.25">
      <c r="A61" s="113" t="s">
        <v>59</v>
      </c>
      <c r="B61" s="914">
        <v>0</v>
      </c>
      <c r="C61" s="563">
        <v>0</v>
      </c>
      <c r="D61" s="911">
        <v>0</v>
      </c>
      <c r="E61" s="579">
        <v>0</v>
      </c>
      <c r="F61" s="915">
        <v>0</v>
      </c>
      <c r="G61" s="581">
        <v>0</v>
      </c>
      <c r="H61" s="42">
        <v>0</v>
      </c>
      <c r="I61" s="58">
        <v>0</v>
      </c>
      <c r="J61" s="65">
        <v>0</v>
      </c>
      <c r="K61" s="60">
        <v>0</v>
      </c>
      <c r="L61" s="44">
        <v>0</v>
      </c>
      <c r="M61" s="62">
        <v>0</v>
      </c>
      <c r="N61" s="35"/>
    </row>
    <row r="62" spans="1:14" s="11" customFormat="1" ht="44.25">
      <c r="A62" s="113" t="s">
        <v>60</v>
      </c>
      <c r="B62" s="914">
        <v>0</v>
      </c>
      <c r="C62" s="563">
        <v>0</v>
      </c>
      <c r="D62" s="911">
        <v>0</v>
      </c>
      <c r="E62" s="579">
        <v>0</v>
      </c>
      <c r="F62" s="915">
        <v>0</v>
      </c>
      <c r="G62" s="581">
        <v>0</v>
      </c>
      <c r="H62" s="42">
        <v>0</v>
      </c>
      <c r="I62" s="58">
        <v>0</v>
      </c>
      <c r="J62" s="65">
        <v>0</v>
      </c>
      <c r="K62" s="60">
        <v>0</v>
      </c>
      <c r="L62" s="44">
        <v>0</v>
      </c>
      <c r="M62" s="62">
        <v>0</v>
      </c>
      <c r="N62" s="35"/>
    </row>
    <row r="63" spans="1:14" s="11" customFormat="1" ht="44.25">
      <c r="A63" s="89" t="s">
        <v>61</v>
      </c>
      <c r="B63" s="914">
        <v>0</v>
      </c>
      <c r="C63" s="563">
        <v>0</v>
      </c>
      <c r="D63" s="911">
        <v>0</v>
      </c>
      <c r="E63" s="579">
        <v>0</v>
      </c>
      <c r="F63" s="915">
        <v>0</v>
      </c>
      <c r="G63" s="581">
        <v>0</v>
      </c>
      <c r="H63" s="42">
        <v>0</v>
      </c>
      <c r="I63" s="58">
        <v>0</v>
      </c>
      <c r="J63" s="65">
        <v>0</v>
      </c>
      <c r="K63" s="60">
        <v>0</v>
      </c>
      <c r="L63" s="44">
        <v>0</v>
      </c>
      <c r="M63" s="62">
        <v>0</v>
      </c>
      <c r="N63" s="35"/>
    </row>
    <row r="64" spans="1:14" s="11" customFormat="1" ht="44.25">
      <c r="A64" s="88" t="s">
        <v>62</v>
      </c>
      <c r="B64" s="914">
        <v>0</v>
      </c>
      <c r="C64" s="563">
        <v>0</v>
      </c>
      <c r="D64" s="911">
        <v>0</v>
      </c>
      <c r="E64" s="579">
        <v>0</v>
      </c>
      <c r="F64" s="915">
        <v>0</v>
      </c>
      <c r="G64" s="581">
        <v>0</v>
      </c>
      <c r="H64" s="42">
        <v>0</v>
      </c>
      <c r="I64" s="58">
        <v>0</v>
      </c>
      <c r="J64" s="65">
        <v>0</v>
      </c>
      <c r="K64" s="60">
        <v>0</v>
      </c>
      <c r="L64" s="44">
        <v>0</v>
      </c>
      <c r="M64" s="62">
        <v>0</v>
      </c>
      <c r="N64" s="35"/>
    </row>
    <row r="65" spans="1:14" s="85" customFormat="1" ht="45">
      <c r="A65" s="114" t="s">
        <v>63</v>
      </c>
      <c r="B65" s="924">
        <v>0</v>
      </c>
      <c r="C65" s="567">
        <v>0</v>
      </c>
      <c r="D65" s="925">
        <v>0</v>
      </c>
      <c r="E65" s="599">
        <v>0</v>
      </c>
      <c r="F65" s="924">
        <v>0</v>
      </c>
      <c r="G65" s="598">
        <v>0</v>
      </c>
      <c r="H65" s="90">
        <v>0</v>
      </c>
      <c r="I65" s="81">
        <v>0</v>
      </c>
      <c r="J65" s="91">
        <v>0</v>
      </c>
      <c r="K65" s="82">
        <v>0</v>
      </c>
      <c r="L65" s="90">
        <v>0</v>
      </c>
      <c r="M65" s="83">
        <v>0</v>
      </c>
      <c r="N65" s="84"/>
    </row>
    <row r="66" spans="1:14" s="11" customFormat="1" ht="45">
      <c r="A66" s="24" t="s">
        <v>64</v>
      </c>
      <c r="B66" s="910"/>
      <c r="C66" s="591" t="s">
        <v>4</v>
      </c>
      <c r="D66" s="911"/>
      <c r="E66" s="592" t="s">
        <v>4</v>
      </c>
      <c r="F66" s="915"/>
      <c r="G66" s="593" t="s">
        <v>4</v>
      </c>
      <c r="H66" s="63"/>
      <c r="I66" s="74" t="s">
        <v>4</v>
      </c>
      <c r="J66" s="65"/>
      <c r="K66" s="75" t="s">
        <v>4</v>
      </c>
      <c r="L66" s="44"/>
      <c r="M66" s="76" t="s">
        <v>4</v>
      </c>
    </row>
    <row r="67" spans="1:14" s="11" customFormat="1" ht="44.25">
      <c r="A67" s="115" t="s">
        <v>65</v>
      </c>
      <c r="B67" s="907">
        <v>0</v>
      </c>
      <c r="C67" s="52">
        <v>0</v>
      </c>
      <c r="D67" s="908">
        <v>0</v>
      </c>
      <c r="E67" s="54">
        <v>0</v>
      </c>
      <c r="F67" s="913">
        <v>0</v>
      </c>
      <c r="G67" s="56">
        <v>0</v>
      </c>
      <c r="H67" s="5">
        <v>0</v>
      </c>
      <c r="I67" s="52">
        <v>0</v>
      </c>
      <c r="J67" s="59">
        <v>0</v>
      </c>
      <c r="K67" s="54">
        <v>0</v>
      </c>
      <c r="L67" s="69">
        <v>0</v>
      </c>
      <c r="M67" s="56">
        <v>0</v>
      </c>
    </row>
    <row r="68" spans="1:14" s="11" customFormat="1" ht="44.25">
      <c r="A68" s="41" t="s">
        <v>66</v>
      </c>
      <c r="B68" s="914">
        <v>0</v>
      </c>
      <c r="C68" s="563">
        <v>0</v>
      </c>
      <c r="D68" s="911">
        <v>0</v>
      </c>
      <c r="E68" s="579">
        <v>0</v>
      </c>
      <c r="F68" s="915">
        <v>0</v>
      </c>
      <c r="G68" s="581">
        <v>0</v>
      </c>
      <c r="H68" s="42">
        <v>0</v>
      </c>
      <c r="I68" s="58">
        <v>0</v>
      </c>
      <c r="J68" s="65">
        <v>0</v>
      </c>
      <c r="K68" s="60">
        <v>0</v>
      </c>
      <c r="L68" s="44">
        <v>0</v>
      </c>
      <c r="M68" s="62">
        <v>0</v>
      </c>
    </row>
    <row r="69" spans="1:14" s="11" customFormat="1" ht="45">
      <c r="A69" s="116" t="s">
        <v>67</v>
      </c>
      <c r="B69" s="910"/>
      <c r="C69" s="591" t="s">
        <v>4</v>
      </c>
      <c r="D69" s="911"/>
      <c r="E69" s="592" t="s">
        <v>4</v>
      </c>
      <c r="F69" s="915"/>
      <c r="G69" s="593" t="s">
        <v>4</v>
      </c>
      <c r="H69" s="63"/>
      <c r="I69" s="74" t="s">
        <v>4</v>
      </c>
      <c r="J69" s="65"/>
      <c r="K69" s="75" t="s">
        <v>4</v>
      </c>
      <c r="L69" s="44"/>
      <c r="M69" s="76" t="s">
        <v>4</v>
      </c>
    </row>
    <row r="70" spans="1:14" s="11" customFormat="1" ht="44.25">
      <c r="A70" s="89" t="s">
        <v>68</v>
      </c>
      <c r="B70" s="907">
        <v>0</v>
      </c>
      <c r="C70" s="52">
        <v>0</v>
      </c>
      <c r="D70" s="908">
        <v>0</v>
      </c>
      <c r="E70" s="54">
        <v>0</v>
      </c>
      <c r="F70" s="913">
        <v>0</v>
      </c>
      <c r="G70" s="56">
        <v>0</v>
      </c>
      <c r="H70" s="5">
        <v>0</v>
      </c>
      <c r="I70" s="52">
        <v>0</v>
      </c>
      <c r="J70" s="59">
        <v>0</v>
      </c>
      <c r="K70" s="54">
        <v>0</v>
      </c>
      <c r="L70" s="69">
        <v>0</v>
      </c>
      <c r="M70" s="56">
        <v>0</v>
      </c>
    </row>
    <row r="71" spans="1:14" s="11" customFormat="1" ht="44.25">
      <c r="A71" s="41" t="s">
        <v>69</v>
      </c>
      <c r="B71" s="914">
        <v>0</v>
      </c>
      <c r="C71" s="563">
        <v>0</v>
      </c>
      <c r="D71" s="911">
        <v>0</v>
      </c>
      <c r="E71" s="579">
        <v>0</v>
      </c>
      <c r="F71" s="915">
        <v>0</v>
      </c>
      <c r="G71" s="581">
        <v>0</v>
      </c>
      <c r="H71" s="42">
        <v>0</v>
      </c>
      <c r="I71" s="58">
        <v>0</v>
      </c>
      <c r="J71" s="65">
        <v>0</v>
      </c>
      <c r="K71" s="60">
        <v>0</v>
      </c>
      <c r="L71" s="44">
        <v>0</v>
      </c>
      <c r="M71" s="62">
        <v>0</v>
      </c>
    </row>
    <row r="72" spans="1:14" s="85" customFormat="1" ht="45">
      <c r="A72" s="86" t="s">
        <v>70</v>
      </c>
      <c r="B72" s="941">
        <v>0</v>
      </c>
      <c r="C72" s="567">
        <v>0</v>
      </c>
      <c r="D72" s="942">
        <v>0</v>
      </c>
      <c r="E72" s="599">
        <v>0</v>
      </c>
      <c r="F72" s="937">
        <v>0</v>
      </c>
      <c r="G72" s="721">
        <v>0</v>
      </c>
      <c r="H72" s="117">
        <v>0</v>
      </c>
      <c r="I72" s="81">
        <v>0</v>
      </c>
      <c r="J72" s="118">
        <v>0</v>
      </c>
      <c r="K72" s="82">
        <v>0</v>
      </c>
      <c r="L72" s="128">
        <v>0</v>
      </c>
      <c r="M72" s="83">
        <v>0</v>
      </c>
    </row>
    <row r="73" spans="1:14" s="85" customFormat="1" ht="45">
      <c r="A73" s="86" t="s">
        <v>71</v>
      </c>
      <c r="B73" s="941">
        <v>0</v>
      </c>
      <c r="C73" s="599">
        <v>0</v>
      </c>
      <c r="D73" s="928">
        <v>0</v>
      </c>
      <c r="E73" s="599">
        <v>0</v>
      </c>
      <c r="F73" s="943">
        <v>0</v>
      </c>
      <c r="G73" s="598">
        <v>0</v>
      </c>
      <c r="H73" s="117">
        <v>0</v>
      </c>
      <c r="I73" s="82">
        <v>0</v>
      </c>
      <c r="J73" s="94">
        <v>0</v>
      </c>
      <c r="K73" s="82">
        <v>0</v>
      </c>
      <c r="L73" s="129">
        <v>0</v>
      </c>
      <c r="M73" s="83">
        <v>0</v>
      </c>
    </row>
    <row r="74" spans="1:14" s="85" customFormat="1" ht="45.75" thickBot="1">
      <c r="A74" s="119" t="s">
        <v>72</v>
      </c>
      <c r="B74" s="944">
        <v>2223162</v>
      </c>
      <c r="C74" s="623">
        <v>1</v>
      </c>
      <c r="D74" s="945">
        <v>0</v>
      </c>
      <c r="E74" s="624">
        <v>0</v>
      </c>
      <c r="F74" s="944">
        <v>2223162</v>
      </c>
      <c r="G74" s="625">
        <v>1</v>
      </c>
      <c r="H74" s="120">
        <v>2300077</v>
      </c>
      <c r="I74" s="121">
        <v>1</v>
      </c>
      <c r="J74" s="120">
        <v>0</v>
      </c>
      <c r="K74" s="122">
        <v>0</v>
      </c>
      <c r="L74" s="120">
        <v>2300077</v>
      </c>
      <c r="M74" s="123">
        <v>1</v>
      </c>
    </row>
    <row r="75" spans="1:14" ht="21" thickTop="1">
      <c r="A75" s="130"/>
      <c r="B75" s="131"/>
      <c r="C75" s="132"/>
      <c r="D75" s="131"/>
      <c r="E75" s="132"/>
      <c r="F75" s="131"/>
      <c r="G75" s="132"/>
      <c r="H75" s="131"/>
      <c r="I75" s="132"/>
      <c r="J75" s="131"/>
      <c r="K75" s="132"/>
      <c r="L75" s="131"/>
      <c r="M75" s="132"/>
    </row>
    <row r="76" spans="1:14" s="11" customFormat="1" ht="16.5" customHeight="1">
      <c r="A76" s="4" t="s">
        <v>4</v>
      </c>
      <c r="B76" s="2"/>
      <c r="C76" s="4"/>
      <c r="D76" s="2"/>
      <c r="E76" s="4"/>
      <c r="F76" s="2"/>
      <c r="G76" s="4"/>
      <c r="H76" s="2"/>
      <c r="I76" s="4"/>
      <c r="J76" s="2"/>
      <c r="K76" s="4"/>
      <c r="L76" s="2"/>
      <c r="M76" s="4"/>
    </row>
    <row r="77" spans="1:14" s="11" customFormat="1" ht="44.25">
      <c r="A77" s="4" t="s">
        <v>73</v>
      </c>
      <c r="B77" s="2"/>
      <c r="C77" s="4"/>
      <c r="D77" s="2"/>
      <c r="E77" s="4"/>
      <c r="F77" s="2"/>
      <c r="G77" s="4"/>
      <c r="H77" s="2"/>
      <c r="I77" s="4"/>
      <c r="J77" s="2"/>
      <c r="K77" s="4"/>
      <c r="L77" s="2"/>
      <c r="M77" s="4"/>
    </row>
  </sheetData>
  <pageMargins left="0.28999999999999998" right="0.26" top="0.45" bottom="0.3" header="0.3" footer="0.54"/>
  <pageSetup scale="17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7"/>
  <sheetViews>
    <sheetView zoomScale="30" zoomScaleNormal="30" workbookViewId="0">
      <selection activeCell="B1" sqref="B1"/>
    </sheetView>
  </sheetViews>
  <sheetFormatPr defaultColWidth="12.42578125" defaultRowHeight="15"/>
  <cols>
    <col min="1" max="1" width="186.7109375" style="133" customWidth="1"/>
    <col min="2" max="2" width="56.42578125" style="134" customWidth="1"/>
    <col min="3" max="3" width="45.5703125" style="133" customWidth="1"/>
    <col min="4" max="4" width="45.5703125" style="134" customWidth="1"/>
    <col min="5" max="5" width="45.5703125" style="133" customWidth="1"/>
    <col min="6" max="6" width="45.5703125" style="134" customWidth="1"/>
    <col min="7" max="7" width="45.5703125" style="133" customWidth="1"/>
    <col min="8" max="8" width="54.7109375" style="134" customWidth="1"/>
    <col min="9" max="9" width="45.5703125" style="133" customWidth="1"/>
    <col min="10" max="10" width="45.5703125" style="134" customWidth="1"/>
    <col min="11" max="11" width="45.5703125" style="133" customWidth="1"/>
    <col min="12" max="12" width="45.5703125" style="134" customWidth="1"/>
    <col min="13" max="13" width="45.5703125" style="133" customWidth="1"/>
    <col min="14" max="256" width="12.42578125" style="133"/>
    <col min="257" max="257" width="186.7109375" style="133" customWidth="1"/>
    <col min="258" max="258" width="56.42578125" style="133" customWidth="1"/>
    <col min="259" max="263" width="45.5703125" style="133" customWidth="1"/>
    <col min="264" max="264" width="54.7109375" style="133" customWidth="1"/>
    <col min="265" max="269" width="45.5703125" style="133" customWidth="1"/>
    <col min="270" max="512" width="12.42578125" style="133"/>
    <col min="513" max="513" width="186.7109375" style="133" customWidth="1"/>
    <col min="514" max="514" width="56.42578125" style="133" customWidth="1"/>
    <col min="515" max="519" width="45.5703125" style="133" customWidth="1"/>
    <col min="520" max="520" width="54.7109375" style="133" customWidth="1"/>
    <col min="521" max="525" width="45.5703125" style="133" customWidth="1"/>
    <col min="526" max="768" width="12.42578125" style="133"/>
    <col min="769" max="769" width="186.7109375" style="133" customWidth="1"/>
    <col min="770" max="770" width="56.42578125" style="133" customWidth="1"/>
    <col min="771" max="775" width="45.5703125" style="133" customWidth="1"/>
    <col min="776" max="776" width="54.7109375" style="133" customWidth="1"/>
    <col min="777" max="781" width="45.5703125" style="133" customWidth="1"/>
    <col min="782" max="1024" width="12.42578125" style="133"/>
    <col min="1025" max="1025" width="186.7109375" style="133" customWidth="1"/>
    <col min="1026" max="1026" width="56.42578125" style="133" customWidth="1"/>
    <col min="1027" max="1031" width="45.5703125" style="133" customWidth="1"/>
    <col min="1032" max="1032" width="54.7109375" style="133" customWidth="1"/>
    <col min="1033" max="1037" width="45.5703125" style="133" customWidth="1"/>
    <col min="1038" max="1280" width="12.42578125" style="133"/>
    <col min="1281" max="1281" width="186.7109375" style="133" customWidth="1"/>
    <col min="1282" max="1282" width="56.42578125" style="133" customWidth="1"/>
    <col min="1283" max="1287" width="45.5703125" style="133" customWidth="1"/>
    <col min="1288" max="1288" width="54.7109375" style="133" customWidth="1"/>
    <col min="1289" max="1293" width="45.5703125" style="133" customWidth="1"/>
    <col min="1294" max="1536" width="12.42578125" style="133"/>
    <col min="1537" max="1537" width="186.7109375" style="133" customWidth="1"/>
    <col min="1538" max="1538" width="56.42578125" style="133" customWidth="1"/>
    <col min="1539" max="1543" width="45.5703125" style="133" customWidth="1"/>
    <col min="1544" max="1544" width="54.7109375" style="133" customWidth="1"/>
    <col min="1545" max="1549" width="45.5703125" style="133" customWidth="1"/>
    <col min="1550" max="1792" width="12.42578125" style="133"/>
    <col min="1793" max="1793" width="186.7109375" style="133" customWidth="1"/>
    <col min="1794" max="1794" width="56.42578125" style="133" customWidth="1"/>
    <col min="1795" max="1799" width="45.5703125" style="133" customWidth="1"/>
    <col min="1800" max="1800" width="54.7109375" style="133" customWidth="1"/>
    <col min="1801" max="1805" width="45.5703125" style="133" customWidth="1"/>
    <col min="1806" max="2048" width="12.42578125" style="133"/>
    <col min="2049" max="2049" width="186.7109375" style="133" customWidth="1"/>
    <col min="2050" max="2050" width="56.42578125" style="133" customWidth="1"/>
    <col min="2051" max="2055" width="45.5703125" style="133" customWidth="1"/>
    <col min="2056" max="2056" width="54.7109375" style="133" customWidth="1"/>
    <col min="2057" max="2061" width="45.5703125" style="133" customWidth="1"/>
    <col min="2062" max="2304" width="12.42578125" style="133"/>
    <col min="2305" max="2305" width="186.7109375" style="133" customWidth="1"/>
    <col min="2306" max="2306" width="56.42578125" style="133" customWidth="1"/>
    <col min="2307" max="2311" width="45.5703125" style="133" customWidth="1"/>
    <col min="2312" max="2312" width="54.7109375" style="133" customWidth="1"/>
    <col min="2313" max="2317" width="45.5703125" style="133" customWidth="1"/>
    <col min="2318" max="2560" width="12.42578125" style="133"/>
    <col min="2561" max="2561" width="186.7109375" style="133" customWidth="1"/>
    <col min="2562" max="2562" width="56.42578125" style="133" customWidth="1"/>
    <col min="2563" max="2567" width="45.5703125" style="133" customWidth="1"/>
    <col min="2568" max="2568" width="54.7109375" style="133" customWidth="1"/>
    <col min="2569" max="2573" width="45.5703125" style="133" customWidth="1"/>
    <col min="2574" max="2816" width="12.42578125" style="133"/>
    <col min="2817" max="2817" width="186.7109375" style="133" customWidth="1"/>
    <col min="2818" max="2818" width="56.42578125" style="133" customWidth="1"/>
    <col min="2819" max="2823" width="45.5703125" style="133" customWidth="1"/>
    <col min="2824" max="2824" width="54.7109375" style="133" customWidth="1"/>
    <col min="2825" max="2829" width="45.5703125" style="133" customWidth="1"/>
    <col min="2830" max="3072" width="12.42578125" style="133"/>
    <col min="3073" max="3073" width="186.7109375" style="133" customWidth="1"/>
    <col min="3074" max="3074" width="56.42578125" style="133" customWidth="1"/>
    <col min="3075" max="3079" width="45.5703125" style="133" customWidth="1"/>
    <col min="3080" max="3080" width="54.7109375" style="133" customWidth="1"/>
    <col min="3081" max="3085" width="45.5703125" style="133" customWidth="1"/>
    <col min="3086" max="3328" width="12.42578125" style="133"/>
    <col min="3329" max="3329" width="186.7109375" style="133" customWidth="1"/>
    <col min="3330" max="3330" width="56.42578125" style="133" customWidth="1"/>
    <col min="3331" max="3335" width="45.5703125" style="133" customWidth="1"/>
    <col min="3336" max="3336" width="54.7109375" style="133" customWidth="1"/>
    <col min="3337" max="3341" width="45.5703125" style="133" customWidth="1"/>
    <col min="3342" max="3584" width="12.42578125" style="133"/>
    <col min="3585" max="3585" width="186.7109375" style="133" customWidth="1"/>
    <col min="3586" max="3586" width="56.42578125" style="133" customWidth="1"/>
    <col min="3587" max="3591" width="45.5703125" style="133" customWidth="1"/>
    <col min="3592" max="3592" width="54.7109375" style="133" customWidth="1"/>
    <col min="3593" max="3597" width="45.5703125" style="133" customWidth="1"/>
    <col min="3598" max="3840" width="12.42578125" style="133"/>
    <col min="3841" max="3841" width="186.7109375" style="133" customWidth="1"/>
    <col min="3842" max="3842" width="56.42578125" style="133" customWidth="1"/>
    <col min="3843" max="3847" width="45.5703125" style="133" customWidth="1"/>
    <col min="3848" max="3848" width="54.7109375" style="133" customWidth="1"/>
    <col min="3849" max="3853" width="45.5703125" style="133" customWidth="1"/>
    <col min="3854" max="4096" width="12.42578125" style="133"/>
    <col min="4097" max="4097" width="186.7109375" style="133" customWidth="1"/>
    <col min="4098" max="4098" width="56.42578125" style="133" customWidth="1"/>
    <col min="4099" max="4103" width="45.5703125" style="133" customWidth="1"/>
    <col min="4104" max="4104" width="54.7109375" style="133" customWidth="1"/>
    <col min="4105" max="4109" width="45.5703125" style="133" customWidth="1"/>
    <col min="4110" max="4352" width="12.42578125" style="133"/>
    <col min="4353" max="4353" width="186.7109375" style="133" customWidth="1"/>
    <col min="4354" max="4354" width="56.42578125" style="133" customWidth="1"/>
    <col min="4355" max="4359" width="45.5703125" style="133" customWidth="1"/>
    <col min="4360" max="4360" width="54.7109375" style="133" customWidth="1"/>
    <col min="4361" max="4365" width="45.5703125" style="133" customWidth="1"/>
    <col min="4366" max="4608" width="12.42578125" style="133"/>
    <col min="4609" max="4609" width="186.7109375" style="133" customWidth="1"/>
    <col min="4610" max="4610" width="56.42578125" style="133" customWidth="1"/>
    <col min="4611" max="4615" width="45.5703125" style="133" customWidth="1"/>
    <col min="4616" max="4616" width="54.7109375" style="133" customWidth="1"/>
    <col min="4617" max="4621" width="45.5703125" style="133" customWidth="1"/>
    <col min="4622" max="4864" width="12.42578125" style="133"/>
    <col min="4865" max="4865" width="186.7109375" style="133" customWidth="1"/>
    <col min="4866" max="4866" width="56.42578125" style="133" customWidth="1"/>
    <col min="4867" max="4871" width="45.5703125" style="133" customWidth="1"/>
    <col min="4872" max="4872" width="54.7109375" style="133" customWidth="1"/>
    <col min="4873" max="4877" width="45.5703125" style="133" customWidth="1"/>
    <col min="4878" max="5120" width="12.42578125" style="133"/>
    <col min="5121" max="5121" width="186.7109375" style="133" customWidth="1"/>
    <col min="5122" max="5122" width="56.42578125" style="133" customWidth="1"/>
    <col min="5123" max="5127" width="45.5703125" style="133" customWidth="1"/>
    <col min="5128" max="5128" width="54.7109375" style="133" customWidth="1"/>
    <col min="5129" max="5133" width="45.5703125" style="133" customWidth="1"/>
    <col min="5134" max="5376" width="12.42578125" style="133"/>
    <col min="5377" max="5377" width="186.7109375" style="133" customWidth="1"/>
    <col min="5378" max="5378" width="56.42578125" style="133" customWidth="1"/>
    <col min="5379" max="5383" width="45.5703125" style="133" customWidth="1"/>
    <col min="5384" max="5384" width="54.7109375" style="133" customWidth="1"/>
    <col min="5385" max="5389" width="45.5703125" style="133" customWidth="1"/>
    <col min="5390" max="5632" width="12.42578125" style="133"/>
    <col min="5633" max="5633" width="186.7109375" style="133" customWidth="1"/>
    <col min="5634" max="5634" width="56.42578125" style="133" customWidth="1"/>
    <col min="5635" max="5639" width="45.5703125" style="133" customWidth="1"/>
    <col min="5640" max="5640" width="54.7109375" style="133" customWidth="1"/>
    <col min="5641" max="5645" width="45.5703125" style="133" customWidth="1"/>
    <col min="5646" max="5888" width="12.42578125" style="133"/>
    <col min="5889" max="5889" width="186.7109375" style="133" customWidth="1"/>
    <col min="5890" max="5890" width="56.42578125" style="133" customWidth="1"/>
    <col min="5891" max="5895" width="45.5703125" style="133" customWidth="1"/>
    <col min="5896" max="5896" width="54.7109375" style="133" customWidth="1"/>
    <col min="5897" max="5901" width="45.5703125" style="133" customWidth="1"/>
    <col min="5902" max="6144" width="12.42578125" style="133"/>
    <col min="6145" max="6145" width="186.7109375" style="133" customWidth="1"/>
    <col min="6146" max="6146" width="56.42578125" style="133" customWidth="1"/>
    <col min="6147" max="6151" width="45.5703125" style="133" customWidth="1"/>
    <col min="6152" max="6152" width="54.7109375" style="133" customWidth="1"/>
    <col min="6153" max="6157" width="45.5703125" style="133" customWidth="1"/>
    <col min="6158" max="6400" width="12.42578125" style="133"/>
    <col min="6401" max="6401" width="186.7109375" style="133" customWidth="1"/>
    <col min="6402" max="6402" width="56.42578125" style="133" customWidth="1"/>
    <col min="6403" max="6407" width="45.5703125" style="133" customWidth="1"/>
    <col min="6408" max="6408" width="54.7109375" style="133" customWidth="1"/>
    <col min="6409" max="6413" width="45.5703125" style="133" customWidth="1"/>
    <col min="6414" max="6656" width="12.42578125" style="133"/>
    <col min="6657" max="6657" width="186.7109375" style="133" customWidth="1"/>
    <col min="6658" max="6658" width="56.42578125" style="133" customWidth="1"/>
    <col min="6659" max="6663" width="45.5703125" style="133" customWidth="1"/>
    <col min="6664" max="6664" width="54.7109375" style="133" customWidth="1"/>
    <col min="6665" max="6669" width="45.5703125" style="133" customWidth="1"/>
    <col min="6670" max="6912" width="12.42578125" style="133"/>
    <col min="6913" max="6913" width="186.7109375" style="133" customWidth="1"/>
    <col min="6914" max="6914" width="56.42578125" style="133" customWidth="1"/>
    <col min="6915" max="6919" width="45.5703125" style="133" customWidth="1"/>
    <col min="6920" max="6920" width="54.7109375" style="133" customWidth="1"/>
    <col min="6921" max="6925" width="45.5703125" style="133" customWidth="1"/>
    <col min="6926" max="7168" width="12.42578125" style="133"/>
    <col min="7169" max="7169" width="186.7109375" style="133" customWidth="1"/>
    <col min="7170" max="7170" width="56.42578125" style="133" customWidth="1"/>
    <col min="7171" max="7175" width="45.5703125" style="133" customWidth="1"/>
    <col min="7176" max="7176" width="54.7109375" style="133" customWidth="1"/>
    <col min="7177" max="7181" width="45.5703125" style="133" customWidth="1"/>
    <col min="7182" max="7424" width="12.42578125" style="133"/>
    <col min="7425" max="7425" width="186.7109375" style="133" customWidth="1"/>
    <col min="7426" max="7426" width="56.42578125" style="133" customWidth="1"/>
    <col min="7427" max="7431" width="45.5703125" style="133" customWidth="1"/>
    <col min="7432" max="7432" width="54.7109375" style="133" customWidth="1"/>
    <col min="7433" max="7437" width="45.5703125" style="133" customWidth="1"/>
    <col min="7438" max="7680" width="12.42578125" style="133"/>
    <col min="7681" max="7681" width="186.7109375" style="133" customWidth="1"/>
    <col min="7682" max="7682" width="56.42578125" style="133" customWidth="1"/>
    <col min="7683" max="7687" width="45.5703125" style="133" customWidth="1"/>
    <col min="7688" max="7688" width="54.7109375" style="133" customWidth="1"/>
    <col min="7689" max="7693" width="45.5703125" style="133" customWidth="1"/>
    <col min="7694" max="7936" width="12.42578125" style="133"/>
    <col min="7937" max="7937" width="186.7109375" style="133" customWidth="1"/>
    <col min="7938" max="7938" width="56.42578125" style="133" customWidth="1"/>
    <col min="7939" max="7943" width="45.5703125" style="133" customWidth="1"/>
    <col min="7944" max="7944" width="54.7109375" style="133" customWidth="1"/>
    <col min="7945" max="7949" width="45.5703125" style="133" customWidth="1"/>
    <col min="7950" max="8192" width="12.42578125" style="133"/>
    <col min="8193" max="8193" width="186.7109375" style="133" customWidth="1"/>
    <col min="8194" max="8194" width="56.42578125" style="133" customWidth="1"/>
    <col min="8195" max="8199" width="45.5703125" style="133" customWidth="1"/>
    <col min="8200" max="8200" width="54.7109375" style="133" customWidth="1"/>
    <col min="8201" max="8205" width="45.5703125" style="133" customWidth="1"/>
    <col min="8206" max="8448" width="12.42578125" style="133"/>
    <col min="8449" max="8449" width="186.7109375" style="133" customWidth="1"/>
    <col min="8450" max="8450" width="56.42578125" style="133" customWidth="1"/>
    <col min="8451" max="8455" width="45.5703125" style="133" customWidth="1"/>
    <col min="8456" max="8456" width="54.7109375" style="133" customWidth="1"/>
    <col min="8457" max="8461" width="45.5703125" style="133" customWidth="1"/>
    <col min="8462" max="8704" width="12.42578125" style="133"/>
    <col min="8705" max="8705" width="186.7109375" style="133" customWidth="1"/>
    <col min="8706" max="8706" width="56.42578125" style="133" customWidth="1"/>
    <col min="8707" max="8711" width="45.5703125" style="133" customWidth="1"/>
    <col min="8712" max="8712" width="54.7109375" style="133" customWidth="1"/>
    <col min="8713" max="8717" width="45.5703125" style="133" customWidth="1"/>
    <col min="8718" max="8960" width="12.42578125" style="133"/>
    <col min="8961" max="8961" width="186.7109375" style="133" customWidth="1"/>
    <col min="8962" max="8962" width="56.42578125" style="133" customWidth="1"/>
    <col min="8963" max="8967" width="45.5703125" style="133" customWidth="1"/>
    <col min="8968" max="8968" width="54.7109375" style="133" customWidth="1"/>
    <col min="8969" max="8973" width="45.5703125" style="133" customWidth="1"/>
    <col min="8974" max="9216" width="12.42578125" style="133"/>
    <col min="9217" max="9217" width="186.7109375" style="133" customWidth="1"/>
    <col min="9218" max="9218" width="56.42578125" style="133" customWidth="1"/>
    <col min="9219" max="9223" width="45.5703125" style="133" customWidth="1"/>
    <col min="9224" max="9224" width="54.7109375" style="133" customWidth="1"/>
    <col min="9225" max="9229" width="45.5703125" style="133" customWidth="1"/>
    <col min="9230" max="9472" width="12.42578125" style="133"/>
    <col min="9473" max="9473" width="186.7109375" style="133" customWidth="1"/>
    <col min="9474" max="9474" width="56.42578125" style="133" customWidth="1"/>
    <col min="9475" max="9479" width="45.5703125" style="133" customWidth="1"/>
    <col min="9480" max="9480" width="54.7109375" style="133" customWidth="1"/>
    <col min="9481" max="9485" width="45.5703125" style="133" customWidth="1"/>
    <col min="9486" max="9728" width="12.42578125" style="133"/>
    <col min="9729" max="9729" width="186.7109375" style="133" customWidth="1"/>
    <col min="9730" max="9730" width="56.42578125" style="133" customWidth="1"/>
    <col min="9731" max="9735" width="45.5703125" style="133" customWidth="1"/>
    <col min="9736" max="9736" width="54.7109375" style="133" customWidth="1"/>
    <col min="9737" max="9741" width="45.5703125" style="133" customWidth="1"/>
    <col min="9742" max="9984" width="12.42578125" style="133"/>
    <col min="9985" max="9985" width="186.7109375" style="133" customWidth="1"/>
    <col min="9986" max="9986" width="56.42578125" style="133" customWidth="1"/>
    <col min="9987" max="9991" width="45.5703125" style="133" customWidth="1"/>
    <col min="9992" max="9992" width="54.7109375" style="133" customWidth="1"/>
    <col min="9993" max="9997" width="45.5703125" style="133" customWidth="1"/>
    <col min="9998" max="10240" width="12.42578125" style="133"/>
    <col min="10241" max="10241" width="186.7109375" style="133" customWidth="1"/>
    <col min="10242" max="10242" width="56.42578125" style="133" customWidth="1"/>
    <col min="10243" max="10247" width="45.5703125" style="133" customWidth="1"/>
    <col min="10248" max="10248" width="54.7109375" style="133" customWidth="1"/>
    <col min="10249" max="10253" width="45.5703125" style="133" customWidth="1"/>
    <col min="10254" max="10496" width="12.42578125" style="133"/>
    <col min="10497" max="10497" width="186.7109375" style="133" customWidth="1"/>
    <col min="10498" max="10498" width="56.42578125" style="133" customWidth="1"/>
    <col min="10499" max="10503" width="45.5703125" style="133" customWidth="1"/>
    <col min="10504" max="10504" width="54.7109375" style="133" customWidth="1"/>
    <col min="10505" max="10509" width="45.5703125" style="133" customWidth="1"/>
    <col min="10510" max="10752" width="12.42578125" style="133"/>
    <col min="10753" max="10753" width="186.7109375" style="133" customWidth="1"/>
    <col min="10754" max="10754" width="56.42578125" style="133" customWidth="1"/>
    <col min="10755" max="10759" width="45.5703125" style="133" customWidth="1"/>
    <col min="10760" max="10760" width="54.7109375" style="133" customWidth="1"/>
    <col min="10761" max="10765" width="45.5703125" style="133" customWidth="1"/>
    <col min="10766" max="11008" width="12.42578125" style="133"/>
    <col min="11009" max="11009" width="186.7109375" style="133" customWidth="1"/>
    <col min="11010" max="11010" width="56.42578125" style="133" customWidth="1"/>
    <col min="11011" max="11015" width="45.5703125" style="133" customWidth="1"/>
    <col min="11016" max="11016" width="54.7109375" style="133" customWidth="1"/>
    <col min="11017" max="11021" width="45.5703125" style="133" customWidth="1"/>
    <col min="11022" max="11264" width="12.42578125" style="133"/>
    <col min="11265" max="11265" width="186.7109375" style="133" customWidth="1"/>
    <col min="11266" max="11266" width="56.42578125" style="133" customWidth="1"/>
    <col min="11267" max="11271" width="45.5703125" style="133" customWidth="1"/>
    <col min="11272" max="11272" width="54.7109375" style="133" customWidth="1"/>
    <col min="11273" max="11277" width="45.5703125" style="133" customWidth="1"/>
    <col min="11278" max="11520" width="12.42578125" style="133"/>
    <col min="11521" max="11521" width="186.7109375" style="133" customWidth="1"/>
    <col min="11522" max="11522" width="56.42578125" style="133" customWidth="1"/>
    <col min="11523" max="11527" width="45.5703125" style="133" customWidth="1"/>
    <col min="11528" max="11528" width="54.7109375" style="133" customWidth="1"/>
    <col min="11529" max="11533" width="45.5703125" style="133" customWidth="1"/>
    <col min="11534" max="11776" width="12.42578125" style="133"/>
    <col min="11777" max="11777" width="186.7109375" style="133" customWidth="1"/>
    <col min="11778" max="11778" width="56.42578125" style="133" customWidth="1"/>
    <col min="11779" max="11783" width="45.5703125" style="133" customWidth="1"/>
    <col min="11784" max="11784" width="54.7109375" style="133" customWidth="1"/>
    <col min="11785" max="11789" width="45.5703125" style="133" customWidth="1"/>
    <col min="11790" max="12032" width="12.42578125" style="133"/>
    <col min="12033" max="12033" width="186.7109375" style="133" customWidth="1"/>
    <col min="12034" max="12034" width="56.42578125" style="133" customWidth="1"/>
    <col min="12035" max="12039" width="45.5703125" style="133" customWidth="1"/>
    <col min="12040" max="12040" width="54.7109375" style="133" customWidth="1"/>
    <col min="12041" max="12045" width="45.5703125" style="133" customWidth="1"/>
    <col min="12046" max="12288" width="12.42578125" style="133"/>
    <col min="12289" max="12289" width="186.7109375" style="133" customWidth="1"/>
    <col min="12290" max="12290" width="56.42578125" style="133" customWidth="1"/>
    <col min="12291" max="12295" width="45.5703125" style="133" customWidth="1"/>
    <col min="12296" max="12296" width="54.7109375" style="133" customWidth="1"/>
    <col min="12297" max="12301" width="45.5703125" style="133" customWidth="1"/>
    <col min="12302" max="12544" width="12.42578125" style="133"/>
    <col min="12545" max="12545" width="186.7109375" style="133" customWidth="1"/>
    <col min="12546" max="12546" width="56.42578125" style="133" customWidth="1"/>
    <col min="12547" max="12551" width="45.5703125" style="133" customWidth="1"/>
    <col min="12552" max="12552" width="54.7109375" style="133" customWidth="1"/>
    <col min="12553" max="12557" width="45.5703125" style="133" customWidth="1"/>
    <col min="12558" max="12800" width="12.42578125" style="133"/>
    <col min="12801" max="12801" width="186.7109375" style="133" customWidth="1"/>
    <col min="12802" max="12802" width="56.42578125" style="133" customWidth="1"/>
    <col min="12803" max="12807" width="45.5703125" style="133" customWidth="1"/>
    <col min="12808" max="12808" width="54.7109375" style="133" customWidth="1"/>
    <col min="12809" max="12813" width="45.5703125" style="133" customWidth="1"/>
    <col min="12814" max="13056" width="12.42578125" style="133"/>
    <col min="13057" max="13057" width="186.7109375" style="133" customWidth="1"/>
    <col min="13058" max="13058" width="56.42578125" style="133" customWidth="1"/>
    <col min="13059" max="13063" width="45.5703125" style="133" customWidth="1"/>
    <col min="13064" max="13064" width="54.7109375" style="133" customWidth="1"/>
    <col min="13065" max="13069" width="45.5703125" style="133" customWidth="1"/>
    <col min="13070" max="13312" width="12.42578125" style="133"/>
    <col min="13313" max="13313" width="186.7109375" style="133" customWidth="1"/>
    <col min="13314" max="13314" width="56.42578125" style="133" customWidth="1"/>
    <col min="13315" max="13319" width="45.5703125" style="133" customWidth="1"/>
    <col min="13320" max="13320" width="54.7109375" style="133" customWidth="1"/>
    <col min="13321" max="13325" width="45.5703125" style="133" customWidth="1"/>
    <col min="13326" max="13568" width="12.42578125" style="133"/>
    <col min="13569" max="13569" width="186.7109375" style="133" customWidth="1"/>
    <col min="13570" max="13570" width="56.42578125" style="133" customWidth="1"/>
    <col min="13571" max="13575" width="45.5703125" style="133" customWidth="1"/>
    <col min="13576" max="13576" width="54.7109375" style="133" customWidth="1"/>
    <col min="13577" max="13581" width="45.5703125" style="133" customWidth="1"/>
    <col min="13582" max="13824" width="12.42578125" style="133"/>
    <col min="13825" max="13825" width="186.7109375" style="133" customWidth="1"/>
    <col min="13826" max="13826" width="56.42578125" style="133" customWidth="1"/>
    <col min="13827" max="13831" width="45.5703125" style="133" customWidth="1"/>
    <col min="13832" max="13832" width="54.7109375" style="133" customWidth="1"/>
    <col min="13833" max="13837" width="45.5703125" style="133" customWidth="1"/>
    <col min="13838" max="14080" width="12.42578125" style="133"/>
    <col min="14081" max="14081" width="186.7109375" style="133" customWidth="1"/>
    <col min="14082" max="14082" width="56.42578125" style="133" customWidth="1"/>
    <col min="14083" max="14087" width="45.5703125" style="133" customWidth="1"/>
    <col min="14088" max="14088" width="54.7109375" style="133" customWidth="1"/>
    <col min="14089" max="14093" width="45.5703125" style="133" customWidth="1"/>
    <col min="14094" max="14336" width="12.42578125" style="133"/>
    <col min="14337" max="14337" width="186.7109375" style="133" customWidth="1"/>
    <col min="14338" max="14338" width="56.42578125" style="133" customWidth="1"/>
    <col min="14339" max="14343" width="45.5703125" style="133" customWidth="1"/>
    <col min="14344" max="14344" width="54.7109375" style="133" customWidth="1"/>
    <col min="14345" max="14349" width="45.5703125" style="133" customWidth="1"/>
    <col min="14350" max="14592" width="12.42578125" style="133"/>
    <col min="14593" max="14593" width="186.7109375" style="133" customWidth="1"/>
    <col min="14594" max="14594" width="56.42578125" style="133" customWidth="1"/>
    <col min="14595" max="14599" width="45.5703125" style="133" customWidth="1"/>
    <col min="14600" max="14600" width="54.7109375" style="133" customWidth="1"/>
    <col min="14601" max="14605" width="45.5703125" style="133" customWidth="1"/>
    <col min="14606" max="14848" width="12.42578125" style="133"/>
    <col min="14849" max="14849" width="186.7109375" style="133" customWidth="1"/>
    <col min="14850" max="14850" width="56.42578125" style="133" customWidth="1"/>
    <col min="14851" max="14855" width="45.5703125" style="133" customWidth="1"/>
    <col min="14856" max="14856" width="54.7109375" style="133" customWidth="1"/>
    <col min="14857" max="14861" width="45.5703125" style="133" customWidth="1"/>
    <col min="14862" max="15104" width="12.42578125" style="133"/>
    <col min="15105" max="15105" width="186.7109375" style="133" customWidth="1"/>
    <col min="15106" max="15106" width="56.42578125" style="133" customWidth="1"/>
    <col min="15107" max="15111" width="45.5703125" style="133" customWidth="1"/>
    <col min="15112" max="15112" width="54.7109375" style="133" customWidth="1"/>
    <col min="15113" max="15117" width="45.5703125" style="133" customWidth="1"/>
    <col min="15118" max="15360" width="12.42578125" style="133"/>
    <col min="15361" max="15361" width="186.7109375" style="133" customWidth="1"/>
    <col min="15362" max="15362" width="56.42578125" style="133" customWidth="1"/>
    <col min="15363" max="15367" width="45.5703125" style="133" customWidth="1"/>
    <col min="15368" max="15368" width="54.7109375" style="133" customWidth="1"/>
    <col min="15369" max="15373" width="45.5703125" style="133" customWidth="1"/>
    <col min="15374" max="15616" width="12.42578125" style="133"/>
    <col min="15617" max="15617" width="186.7109375" style="133" customWidth="1"/>
    <col min="15618" max="15618" width="56.42578125" style="133" customWidth="1"/>
    <col min="15619" max="15623" width="45.5703125" style="133" customWidth="1"/>
    <col min="15624" max="15624" width="54.7109375" style="133" customWidth="1"/>
    <col min="15625" max="15629" width="45.5703125" style="133" customWidth="1"/>
    <col min="15630" max="15872" width="12.42578125" style="133"/>
    <col min="15873" max="15873" width="186.7109375" style="133" customWidth="1"/>
    <col min="15874" max="15874" width="56.42578125" style="133" customWidth="1"/>
    <col min="15875" max="15879" width="45.5703125" style="133" customWidth="1"/>
    <col min="15880" max="15880" width="54.7109375" style="133" customWidth="1"/>
    <col min="15881" max="15885" width="45.5703125" style="133" customWidth="1"/>
    <col min="15886" max="16128" width="12.42578125" style="133"/>
    <col min="16129" max="16129" width="186.7109375" style="133" customWidth="1"/>
    <col min="16130" max="16130" width="56.42578125" style="133" customWidth="1"/>
    <col min="16131" max="16135" width="45.5703125" style="133" customWidth="1"/>
    <col min="16136" max="16136" width="54.7109375" style="133" customWidth="1"/>
    <col min="16137" max="16141" width="45.5703125" style="133" customWidth="1"/>
    <col min="16142" max="16384" width="12.42578125" style="133"/>
  </cols>
  <sheetData>
    <row r="1" spans="1:17" s="11" customFormat="1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95</v>
      </c>
      <c r="L1" s="9"/>
      <c r="M1" s="8"/>
      <c r="N1" s="10"/>
      <c r="O1" s="10"/>
      <c r="P1" s="10"/>
      <c r="Q1" s="10"/>
    </row>
    <row r="2" spans="1:17" s="11" customFormat="1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s="11" customFormat="1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s="11" customFormat="1" ht="19.5" customHeight="1" thickTop="1">
      <c r="A4" s="17"/>
      <c r="B4" s="18"/>
      <c r="C4" s="19"/>
      <c r="D4" s="18"/>
      <c r="E4" s="19"/>
      <c r="F4" s="18"/>
      <c r="G4" s="20"/>
      <c r="H4" s="18" t="s">
        <v>4</v>
      </c>
      <c r="I4" s="19"/>
      <c r="J4" s="18"/>
      <c r="K4" s="19"/>
      <c r="L4" s="18"/>
      <c r="M4" s="20"/>
    </row>
    <row r="5" spans="1:17" s="11" customFormat="1" ht="19.5" customHeight="1">
      <c r="A5" s="21"/>
      <c r="B5" s="5"/>
      <c r="C5" s="22"/>
      <c r="D5" s="5"/>
      <c r="E5" s="22"/>
      <c r="F5" s="5"/>
      <c r="G5" s="23"/>
      <c r="H5" s="5"/>
      <c r="I5" s="22"/>
      <c r="J5" s="5"/>
      <c r="K5" s="22"/>
      <c r="L5" s="5"/>
      <c r="M5" s="23"/>
    </row>
    <row r="6" spans="1:17" s="11" customFormat="1" ht="39.75" customHeight="1">
      <c r="A6" s="24"/>
      <c r="B6" s="25" t="s">
        <v>148</v>
      </c>
      <c r="C6" s="26"/>
      <c r="D6" s="27"/>
      <c r="E6" s="26"/>
      <c r="F6" s="27"/>
      <c r="G6" s="28"/>
      <c r="H6" s="25" t="s">
        <v>5</v>
      </c>
      <c r="I6" s="26"/>
      <c r="J6" s="27"/>
      <c r="K6" s="26"/>
      <c r="L6" s="27"/>
      <c r="M6" s="29" t="s">
        <v>4</v>
      </c>
    </row>
    <row r="7" spans="1:17" s="11" customFormat="1" ht="18.75" customHeight="1">
      <c r="A7" s="21" t="s">
        <v>4</v>
      </c>
      <c r="B7" s="5" t="s">
        <v>4</v>
      </c>
      <c r="C7" s="22"/>
      <c r="D7" s="5" t="s">
        <v>4</v>
      </c>
      <c r="E7" s="22"/>
      <c r="F7" s="5" t="s">
        <v>4</v>
      </c>
      <c r="G7" s="23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 s="11" customFormat="1" ht="18.75" customHeight="1">
      <c r="A8" s="21" t="s">
        <v>4</v>
      </c>
      <c r="B8" s="5" t="s">
        <v>4</v>
      </c>
      <c r="C8" s="22"/>
      <c r="D8" s="5" t="s">
        <v>4</v>
      </c>
      <c r="E8" s="22"/>
      <c r="F8" s="5" t="s">
        <v>4</v>
      </c>
      <c r="G8" s="23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s="11" customFormat="1" ht="45">
      <c r="A9" s="30" t="s">
        <v>4</v>
      </c>
      <c r="B9" s="570" t="s">
        <v>4</v>
      </c>
      <c r="C9" s="571" t="s">
        <v>6</v>
      </c>
      <c r="D9" s="572" t="s">
        <v>4</v>
      </c>
      <c r="E9" s="571" t="s">
        <v>6</v>
      </c>
      <c r="F9" s="572" t="s">
        <v>4</v>
      </c>
      <c r="G9" s="573" t="s">
        <v>6</v>
      </c>
      <c r="H9" s="570" t="s">
        <v>4</v>
      </c>
      <c r="I9" s="571" t="s">
        <v>6</v>
      </c>
      <c r="J9" s="572" t="s">
        <v>4</v>
      </c>
      <c r="K9" s="571" t="s">
        <v>6</v>
      </c>
      <c r="L9" s="572" t="s">
        <v>4</v>
      </c>
      <c r="M9" s="573" t="s">
        <v>6</v>
      </c>
      <c r="N9" s="35"/>
    </row>
    <row r="10" spans="1:17" s="11" customFormat="1" ht="45">
      <c r="A10" s="36" t="s">
        <v>7</v>
      </c>
      <c r="B10" s="37" t="s">
        <v>8</v>
      </c>
      <c r="C10" s="38" t="s">
        <v>9</v>
      </c>
      <c r="D10" s="39" t="s">
        <v>10</v>
      </c>
      <c r="E10" s="38" t="s">
        <v>9</v>
      </c>
      <c r="F10" s="39" t="s">
        <v>9</v>
      </c>
      <c r="G10" s="40" t="s">
        <v>9</v>
      </c>
      <c r="H10" s="37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35"/>
    </row>
    <row r="11" spans="1:17" s="11" customFormat="1" ht="14.25" customHeight="1">
      <c r="A11" s="574" t="s">
        <v>11</v>
      </c>
      <c r="B11" s="575" t="s">
        <v>4</v>
      </c>
      <c r="C11" s="576"/>
      <c r="D11" s="577" t="s">
        <v>4</v>
      </c>
      <c r="E11" s="576"/>
      <c r="F11" s="577" t="s">
        <v>4</v>
      </c>
      <c r="G11" s="578"/>
      <c r="H11" s="575" t="s">
        <v>4</v>
      </c>
      <c r="I11" s="576"/>
      <c r="J11" s="577" t="s">
        <v>4</v>
      </c>
      <c r="K11" s="576"/>
      <c r="L11" s="577" t="s">
        <v>4</v>
      </c>
      <c r="M11" s="578" t="s">
        <v>11</v>
      </c>
      <c r="N11" s="35"/>
    </row>
    <row r="12" spans="1:17" s="11" customFormat="1" ht="45">
      <c r="A12" s="24" t="s">
        <v>12</v>
      </c>
      <c r="B12" s="46" t="s">
        <v>4</v>
      </c>
      <c r="C12" s="47" t="s">
        <v>4</v>
      </c>
      <c r="D12" s="48"/>
      <c r="E12" s="49"/>
      <c r="F12" s="48"/>
      <c r="G12" s="50"/>
      <c r="H12" s="46"/>
      <c r="I12" s="49"/>
      <c r="J12" s="48"/>
      <c r="K12" s="49"/>
      <c r="L12" s="48"/>
      <c r="M12" s="50"/>
      <c r="N12" s="35"/>
    </row>
    <row r="13" spans="1:17" s="10" customFormat="1" ht="44.25">
      <c r="A13" s="51" t="s">
        <v>13</v>
      </c>
      <c r="B13" s="9">
        <v>31761943.059999999</v>
      </c>
      <c r="C13" s="52">
        <v>1</v>
      </c>
      <c r="D13" s="53">
        <v>0</v>
      </c>
      <c r="E13" s="54">
        <v>0</v>
      </c>
      <c r="F13" s="55">
        <v>31761943.059999999</v>
      </c>
      <c r="G13" s="56">
        <v>0.21395950839897004</v>
      </c>
      <c r="H13" s="9">
        <v>31083400</v>
      </c>
      <c r="I13" s="52">
        <v>1</v>
      </c>
      <c r="J13" s="53">
        <v>0</v>
      </c>
      <c r="K13" s="54">
        <v>0</v>
      </c>
      <c r="L13" s="55">
        <v>31083400</v>
      </c>
      <c r="M13" s="56">
        <v>0.21304634532858222</v>
      </c>
      <c r="N13" s="57"/>
    </row>
    <row r="14" spans="1:17" s="11" customFormat="1" ht="44.25">
      <c r="A14" s="21" t="s">
        <v>14</v>
      </c>
      <c r="B14" s="5">
        <v>0</v>
      </c>
      <c r="C14" s="563">
        <v>0</v>
      </c>
      <c r="D14" s="59">
        <v>0</v>
      </c>
      <c r="E14" s="579">
        <v>0</v>
      </c>
      <c r="F14" s="580">
        <v>0</v>
      </c>
      <c r="G14" s="581">
        <v>0</v>
      </c>
      <c r="H14" s="5">
        <v>0</v>
      </c>
      <c r="I14" s="563">
        <v>0</v>
      </c>
      <c r="J14" s="59">
        <v>0</v>
      </c>
      <c r="K14" s="579">
        <v>0</v>
      </c>
      <c r="L14" s="580">
        <v>0</v>
      </c>
      <c r="M14" s="581">
        <v>0</v>
      </c>
      <c r="N14" s="35"/>
    </row>
    <row r="15" spans="1:17" s="11" customFormat="1" ht="44.25">
      <c r="A15" s="574" t="s">
        <v>15</v>
      </c>
      <c r="B15" s="582">
        <v>1880811</v>
      </c>
      <c r="C15" s="632">
        <v>1</v>
      </c>
      <c r="D15" s="587">
        <v>0</v>
      </c>
      <c r="E15" s="584">
        <v>0</v>
      </c>
      <c r="F15" s="48">
        <v>1880811</v>
      </c>
      <c r="G15" s="585">
        <v>1</v>
      </c>
      <c r="H15" s="582">
        <v>1869072</v>
      </c>
      <c r="I15" s="583">
        <v>1</v>
      </c>
      <c r="J15" s="575">
        <v>0</v>
      </c>
      <c r="K15" s="584">
        <v>0</v>
      </c>
      <c r="L15" s="48">
        <v>1869072</v>
      </c>
      <c r="M15" s="585">
        <v>1.2810662886170233E-2</v>
      </c>
      <c r="N15" s="35"/>
    </row>
    <row r="16" spans="1:17" s="11" customFormat="1" ht="44.25">
      <c r="A16" s="68" t="s">
        <v>16</v>
      </c>
      <c r="B16" s="5">
        <v>33114.57</v>
      </c>
      <c r="C16" s="52">
        <v>1</v>
      </c>
      <c r="D16" s="59">
        <v>0</v>
      </c>
      <c r="E16" s="54">
        <v>0</v>
      </c>
      <c r="F16" s="69">
        <v>33114.57</v>
      </c>
      <c r="G16" s="56">
        <v>2.2307127447017348E-4</v>
      </c>
      <c r="H16" s="5">
        <v>0</v>
      </c>
      <c r="I16" s="52">
        <v>0</v>
      </c>
      <c r="J16" s="59">
        <v>0</v>
      </c>
      <c r="K16" s="54">
        <v>0</v>
      </c>
      <c r="L16" s="69">
        <v>0</v>
      </c>
      <c r="M16" s="56">
        <v>0</v>
      </c>
      <c r="N16" s="35"/>
    </row>
    <row r="17" spans="1:14" s="11" customFormat="1" ht="44.25">
      <c r="A17" s="586" t="s">
        <v>17</v>
      </c>
      <c r="B17" s="575">
        <v>1847696.43</v>
      </c>
      <c r="C17" s="563">
        <v>1</v>
      </c>
      <c r="D17" s="587">
        <v>0</v>
      </c>
      <c r="E17" s="579">
        <v>0</v>
      </c>
      <c r="F17" s="577">
        <v>1847696.43</v>
      </c>
      <c r="G17" s="581">
        <v>1.2446726545870583E-2</v>
      </c>
      <c r="H17" s="575">
        <v>1869072</v>
      </c>
      <c r="I17" s="563">
        <v>1</v>
      </c>
      <c r="J17" s="587">
        <v>0</v>
      </c>
      <c r="K17" s="579">
        <v>0</v>
      </c>
      <c r="L17" s="577">
        <v>1869072</v>
      </c>
      <c r="M17" s="581">
        <v>1.2810662886170233E-2</v>
      </c>
      <c r="N17" s="35"/>
    </row>
    <row r="18" spans="1:14" s="11" customFormat="1" ht="44.25">
      <c r="A18" s="586" t="s">
        <v>18</v>
      </c>
      <c r="B18" s="575">
        <v>0</v>
      </c>
      <c r="C18" s="563">
        <v>0</v>
      </c>
      <c r="D18" s="587">
        <v>0</v>
      </c>
      <c r="E18" s="579">
        <v>0</v>
      </c>
      <c r="F18" s="577">
        <v>0</v>
      </c>
      <c r="G18" s="581">
        <v>0</v>
      </c>
      <c r="H18" s="575">
        <v>0</v>
      </c>
      <c r="I18" s="563">
        <v>0</v>
      </c>
      <c r="J18" s="587">
        <v>0</v>
      </c>
      <c r="K18" s="579">
        <v>0</v>
      </c>
      <c r="L18" s="577">
        <v>0</v>
      </c>
      <c r="M18" s="581">
        <v>0</v>
      </c>
      <c r="N18" s="35"/>
    </row>
    <row r="19" spans="1:14" s="11" customFormat="1" ht="44.25">
      <c r="A19" s="586" t="s">
        <v>19</v>
      </c>
      <c r="B19" s="575">
        <v>0</v>
      </c>
      <c r="C19" s="563">
        <v>0</v>
      </c>
      <c r="D19" s="587">
        <v>0</v>
      </c>
      <c r="E19" s="579">
        <v>0</v>
      </c>
      <c r="F19" s="577">
        <v>0</v>
      </c>
      <c r="G19" s="581">
        <v>0</v>
      </c>
      <c r="H19" s="575">
        <v>0</v>
      </c>
      <c r="I19" s="563">
        <v>0</v>
      </c>
      <c r="J19" s="587">
        <v>0</v>
      </c>
      <c r="K19" s="579">
        <v>0</v>
      </c>
      <c r="L19" s="577">
        <v>0</v>
      </c>
      <c r="M19" s="581">
        <v>0</v>
      </c>
      <c r="N19" s="35"/>
    </row>
    <row r="20" spans="1:14" s="11" customFormat="1" ht="44.25">
      <c r="A20" s="586" t="s">
        <v>20</v>
      </c>
      <c r="B20" s="575">
        <v>0</v>
      </c>
      <c r="C20" s="563">
        <v>0</v>
      </c>
      <c r="D20" s="587">
        <v>0</v>
      </c>
      <c r="E20" s="579">
        <v>0</v>
      </c>
      <c r="F20" s="577">
        <v>0</v>
      </c>
      <c r="G20" s="581">
        <v>0</v>
      </c>
      <c r="H20" s="575">
        <v>0</v>
      </c>
      <c r="I20" s="563">
        <v>0</v>
      </c>
      <c r="J20" s="587">
        <v>0</v>
      </c>
      <c r="K20" s="579">
        <v>0</v>
      </c>
      <c r="L20" s="577">
        <v>0</v>
      </c>
      <c r="M20" s="581">
        <v>0</v>
      </c>
      <c r="N20" s="35"/>
    </row>
    <row r="21" spans="1:14" s="11" customFormat="1" ht="44.25">
      <c r="A21" s="586" t="s">
        <v>21</v>
      </c>
      <c r="B21" s="575">
        <v>0</v>
      </c>
      <c r="C21" s="563">
        <v>0</v>
      </c>
      <c r="D21" s="587">
        <v>0</v>
      </c>
      <c r="E21" s="579">
        <v>0</v>
      </c>
      <c r="F21" s="577">
        <v>0</v>
      </c>
      <c r="G21" s="581">
        <v>0</v>
      </c>
      <c r="H21" s="575">
        <v>0</v>
      </c>
      <c r="I21" s="563">
        <v>0</v>
      </c>
      <c r="J21" s="587">
        <v>0</v>
      </c>
      <c r="K21" s="579">
        <v>0</v>
      </c>
      <c r="L21" s="577">
        <v>0</v>
      </c>
      <c r="M21" s="581">
        <v>0</v>
      </c>
      <c r="N21" s="35"/>
    </row>
    <row r="22" spans="1:14" s="11" customFormat="1" ht="44.25">
      <c r="A22" s="586" t="s">
        <v>22</v>
      </c>
      <c r="B22" s="575">
        <v>0</v>
      </c>
      <c r="C22" s="563">
        <v>0</v>
      </c>
      <c r="D22" s="587">
        <v>0</v>
      </c>
      <c r="E22" s="579">
        <v>0</v>
      </c>
      <c r="F22" s="577">
        <v>0</v>
      </c>
      <c r="G22" s="581">
        <v>0</v>
      </c>
      <c r="H22" s="575">
        <v>0</v>
      </c>
      <c r="I22" s="563">
        <v>0</v>
      </c>
      <c r="J22" s="587">
        <v>0</v>
      </c>
      <c r="K22" s="579">
        <v>0</v>
      </c>
      <c r="L22" s="577">
        <v>0</v>
      </c>
      <c r="M22" s="581">
        <v>0</v>
      </c>
      <c r="N22" s="35"/>
    </row>
    <row r="23" spans="1:14" s="11" customFormat="1" ht="44.25">
      <c r="A23" s="586" t="s">
        <v>23</v>
      </c>
      <c r="B23" s="575">
        <v>0</v>
      </c>
      <c r="C23" s="563">
        <v>0</v>
      </c>
      <c r="D23" s="587">
        <v>0</v>
      </c>
      <c r="E23" s="579">
        <v>0</v>
      </c>
      <c r="F23" s="577">
        <v>0</v>
      </c>
      <c r="G23" s="581">
        <v>0</v>
      </c>
      <c r="H23" s="575">
        <v>0</v>
      </c>
      <c r="I23" s="563">
        <v>0</v>
      </c>
      <c r="J23" s="587">
        <v>0</v>
      </c>
      <c r="K23" s="579">
        <v>0</v>
      </c>
      <c r="L23" s="577">
        <v>0</v>
      </c>
      <c r="M23" s="581">
        <v>0</v>
      </c>
      <c r="N23" s="35"/>
    </row>
    <row r="24" spans="1:14" s="11" customFormat="1" ht="44.25">
      <c r="A24" s="586" t="s">
        <v>24</v>
      </c>
      <c r="B24" s="575">
        <v>0</v>
      </c>
      <c r="C24" s="563">
        <v>0</v>
      </c>
      <c r="D24" s="587">
        <v>0</v>
      </c>
      <c r="E24" s="579">
        <v>0</v>
      </c>
      <c r="F24" s="577">
        <v>0</v>
      </c>
      <c r="G24" s="581">
        <v>0</v>
      </c>
      <c r="H24" s="575">
        <v>0</v>
      </c>
      <c r="I24" s="563">
        <v>0</v>
      </c>
      <c r="J24" s="587">
        <v>0</v>
      </c>
      <c r="K24" s="579">
        <v>0</v>
      </c>
      <c r="L24" s="577">
        <v>0</v>
      </c>
      <c r="M24" s="581">
        <v>0</v>
      </c>
      <c r="N24" s="35"/>
    </row>
    <row r="25" spans="1:14" s="11" customFormat="1" ht="44.25">
      <c r="A25" s="586" t="s">
        <v>25</v>
      </c>
      <c r="B25" s="575">
        <v>0</v>
      </c>
      <c r="C25" s="563">
        <v>0</v>
      </c>
      <c r="D25" s="587">
        <v>0</v>
      </c>
      <c r="E25" s="579">
        <v>0</v>
      </c>
      <c r="F25" s="577">
        <v>0</v>
      </c>
      <c r="G25" s="581">
        <v>0</v>
      </c>
      <c r="H25" s="575">
        <v>0</v>
      </c>
      <c r="I25" s="563">
        <v>0</v>
      </c>
      <c r="J25" s="587">
        <v>0</v>
      </c>
      <c r="K25" s="579">
        <v>0</v>
      </c>
      <c r="L25" s="577">
        <v>0</v>
      </c>
      <c r="M25" s="581">
        <v>0</v>
      </c>
      <c r="N25" s="35"/>
    </row>
    <row r="26" spans="1:14" s="11" customFormat="1" ht="44.25">
      <c r="A26" s="586" t="s">
        <v>26</v>
      </c>
      <c r="B26" s="575">
        <v>0</v>
      </c>
      <c r="C26" s="563">
        <v>0</v>
      </c>
      <c r="D26" s="587">
        <v>0</v>
      </c>
      <c r="E26" s="579">
        <v>0</v>
      </c>
      <c r="F26" s="577">
        <v>0</v>
      </c>
      <c r="G26" s="581">
        <v>0</v>
      </c>
      <c r="H26" s="575">
        <v>0</v>
      </c>
      <c r="I26" s="563">
        <v>0</v>
      </c>
      <c r="J26" s="587">
        <v>0</v>
      </c>
      <c r="K26" s="579">
        <v>0</v>
      </c>
      <c r="L26" s="577">
        <v>0</v>
      </c>
      <c r="M26" s="581">
        <v>0</v>
      </c>
      <c r="N26" s="35"/>
    </row>
    <row r="27" spans="1:14" s="11" customFormat="1" ht="44.25">
      <c r="A27" s="586" t="s">
        <v>27</v>
      </c>
      <c r="B27" s="575">
        <v>0</v>
      </c>
      <c r="C27" s="563">
        <v>0</v>
      </c>
      <c r="D27" s="587">
        <v>0</v>
      </c>
      <c r="E27" s="579">
        <v>0</v>
      </c>
      <c r="F27" s="577">
        <v>0</v>
      </c>
      <c r="G27" s="581">
        <v>0</v>
      </c>
      <c r="H27" s="575">
        <v>0</v>
      </c>
      <c r="I27" s="563">
        <v>0</v>
      </c>
      <c r="J27" s="587">
        <v>0</v>
      </c>
      <c r="K27" s="579">
        <v>0</v>
      </c>
      <c r="L27" s="577">
        <v>0</v>
      </c>
      <c r="M27" s="581">
        <v>0</v>
      </c>
      <c r="N27" s="35"/>
    </row>
    <row r="28" spans="1:14" s="11" customFormat="1" ht="44.25">
      <c r="A28" s="588" t="s">
        <v>28</v>
      </c>
      <c r="B28" s="575">
        <v>0</v>
      </c>
      <c r="C28" s="563">
        <v>0</v>
      </c>
      <c r="D28" s="587">
        <v>0</v>
      </c>
      <c r="E28" s="579">
        <v>0</v>
      </c>
      <c r="F28" s="577">
        <v>0</v>
      </c>
      <c r="G28" s="581">
        <v>0</v>
      </c>
      <c r="H28" s="575">
        <v>0</v>
      </c>
      <c r="I28" s="563">
        <v>0</v>
      </c>
      <c r="J28" s="587">
        <v>0</v>
      </c>
      <c r="K28" s="579">
        <v>0</v>
      </c>
      <c r="L28" s="577">
        <v>0</v>
      </c>
      <c r="M28" s="581">
        <v>0</v>
      </c>
      <c r="N28" s="35"/>
    </row>
    <row r="29" spans="1:14" s="11" customFormat="1" ht="44.25">
      <c r="A29" s="588" t="s">
        <v>29</v>
      </c>
      <c r="B29" s="575">
        <v>0</v>
      </c>
      <c r="C29" s="563">
        <v>0</v>
      </c>
      <c r="D29" s="587">
        <v>0</v>
      </c>
      <c r="E29" s="579">
        <v>0</v>
      </c>
      <c r="F29" s="577">
        <v>0</v>
      </c>
      <c r="G29" s="581">
        <v>0</v>
      </c>
      <c r="H29" s="575">
        <v>0</v>
      </c>
      <c r="I29" s="563">
        <v>0</v>
      </c>
      <c r="J29" s="587">
        <v>0</v>
      </c>
      <c r="K29" s="579">
        <v>0</v>
      </c>
      <c r="L29" s="577">
        <v>0</v>
      </c>
      <c r="M29" s="581">
        <v>0</v>
      </c>
      <c r="N29" s="35"/>
    </row>
    <row r="30" spans="1:14" s="11" customFormat="1" ht="44.25">
      <c r="A30" s="588" t="s">
        <v>30</v>
      </c>
      <c r="B30" s="575">
        <v>0</v>
      </c>
      <c r="C30" s="563">
        <v>0</v>
      </c>
      <c r="D30" s="587">
        <v>0</v>
      </c>
      <c r="E30" s="579">
        <v>0</v>
      </c>
      <c r="F30" s="577">
        <v>0</v>
      </c>
      <c r="G30" s="581">
        <v>0</v>
      </c>
      <c r="H30" s="575">
        <v>0</v>
      </c>
      <c r="I30" s="563">
        <v>0</v>
      </c>
      <c r="J30" s="587">
        <v>0</v>
      </c>
      <c r="K30" s="579">
        <v>0</v>
      </c>
      <c r="L30" s="577">
        <v>0</v>
      </c>
      <c r="M30" s="581">
        <v>0</v>
      </c>
      <c r="N30" s="35"/>
    </row>
    <row r="31" spans="1:14" s="11" customFormat="1" ht="44.25">
      <c r="A31" s="588" t="s">
        <v>31</v>
      </c>
      <c r="B31" s="575">
        <v>0</v>
      </c>
      <c r="C31" s="563">
        <v>0</v>
      </c>
      <c r="D31" s="587">
        <v>0</v>
      </c>
      <c r="E31" s="579">
        <v>0</v>
      </c>
      <c r="F31" s="577">
        <v>0</v>
      </c>
      <c r="G31" s="581">
        <v>0</v>
      </c>
      <c r="H31" s="575">
        <v>0</v>
      </c>
      <c r="I31" s="563">
        <v>0</v>
      </c>
      <c r="J31" s="587">
        <v>0</v>
      </c>
      <c r="K31" s="579">
        <v>0</v>
      </c>
      <c r="L31" s="577">
        <v>0</v>
      </c>
      <c r="M31" s="581">
        <v>0</v>
      </c>
      <c r="N31" s="35"/>
    </row>
    <row r="32" spans="1:14" s="11" customFormat="1" ht="44.25">
      <c r="A32" s="588" t="s">
        <v>32</v>
      </c>
      <c r="B32" s="575">
        <v>0</v>
      </c>
      <c r="C32" s="563">
        <v>0</v>
      </c>
      <c r="D32" s="587">
        <v>0</v>
      </c>
      <c r="E32" s="579">
        <v>0</v>
      </c>
      <c r="F32" s="577">
        <v>0</v>
      </c>
      <c r="G32" s="581">
        <v>0</v>
      </c>
      <c r="H32" s="575">
        <v>0</v>
      </c>
      <c r="I32" s="563">
        <v>0</v>
      </c>
      <c r="J32" s="587">
        <v>0</v>
      </c>
      <c r="K32" s="579">
        <v>0</v>
      </c>
      <c r="L32" s="577">
        <v>0</v>
      </c>
      <c r="M32" s="581">
        <v>0</v>
      </c>
      <c r="N32" s="35"/>
    </row>
    <row r="33" spans="1:14" s="11" customFormat="1" ht="44.25">
      <c r="A33" s="588" t="s">
        <v>33</v>
      </c>
      <c r="B33" s="575">
        <v>0</v>
      </c>
      <c r="C33" s="563">
        <v>0</v>
      </c>
      <c r="D33" s="587">
        <v>0</v>
      </c>
      <c r="E33" s="579">
        <v>0</v>
      </c>
      <c r="F33" s="577">
        <v>0</v>
      </c>
      <c r="G33" s="581">
        <v>0</v>
      </c>
      <c r="H33" s="575">
        <v>0</v>
      </c>
      <c r="I33" s="563">
        <v>0</v>
      </c>
      <c r="J33" s="587">
        <v>0</v>
      </c>
      <c r="K33" s="579">
        <v>0</v>
      </c>
      <c r="L33" s="577">
        <v>0</v>
      </c>
      <c r="M33" s="581">
        <v>0</v>
      </c>
      <c r="N33" s="35"/>
    </row>
    <row r="34" spans="1:14" s="11" customFormat="1" ht="45">
      <c r="A34" s="589" t="s">
        <v>34</v>
      </c>
      <c r="B34" s="590"/>
      <c r="C34" s="591" t="s">
        <v>4</v>
      </c>
      <c r="D34" s="587"/>
      <c r="E34" s="592" t="s">
        <v>4</v>
      </c>
      <c r="F34" s="577"/>
      <c r="G34" s="593" t="s">
        <v>4</v>
      </c>
      <c r="H34" s="590" t="s">
        <v>4</v>
      </c>
      <c r="I34" s="591" t="s">
        <v>4</v>
      </c>
      <c r="J34" s="587"/>
      <c r="K34" s="592" t="s">
        <v>4</v>
      </c>
      <c r="L34" s="577"/>
      <c r="M34" s="593" t="s">
        <v>4</v>
      </c>
      <c r="N34" s="35"/>
    </row>
    <row r="35" spans="1:14" s="11" customFormat="1" ht="44.25">
      <c r="A35" s="68" t="s">
        <v>35</v>
      </c>
      <c r="B35" s="575">
        <v>0</v>
      </c>
      <c r="C35" s="563">
        <v>0</v>
      </c>
      <c r="D35" s="587">
        <v>0</v>
      </c>
      <c r="E35" s="579">
        <v>0</v>
      </c>
      <c r="F35" s="577">
        <v>0</v>
      </c>
      <c r="G35" s="581">
        <v>0</v>
      </c>
      <c r="H35" s="575">
        <v>0</v>
      </c>
      <c r="I35" s="563">
        <v>0</v>
      </c>
      <c r="J35" s="587">
        <v>0</v>
      </c>
      <c r="K35" s="579">
        <v>0</v>
      </c>
      <c r="L35" s="577">
        <v>0</v>
      </c>
      <c r="M35" s="581">
        <v>0</v>
      </c>
      <c r="N35" s="35"/>
    </row>
    <row r="36" spans="1:14" s="11" customFormat="1" ht="45">
      <c r="A36" s="589" t="s">
        <v>36</v>
      </c>
      <c r="B36" s="590"/>
      <c r="C36" s="591" t="s">
        <v>4</v>
      </c>
      <c r="D36" s="587"/>
      <c r="E36" s="592" t="s">
        <v>4</v>
      </c>
      <c r="F36" s="577"/>
      <c r="G36" s="593" t="s">
        <v>4</v>
      </c>
      <c r="H36" s="590"/>
      <c r="I36" s="591" t="s">
        <v>4</v>
      </c>
      <c r="J36" s="587"/>
      <c r="K36" s="592" t="s">
        <v>4</v>
      </c>
      <c r="L36" s="577"/>
      <c r="M36" s="593" t="s">
        <v>4</v>
      </c>
      <c r="N36" s="35"/>
    </row>
    <row r="37" spans="1:14" s="11" customFormat="1" ht="44.25">
      <c r="A37" s="586" t="s">
        <v>35</v>
      </c>
      <c r="B37" s="594">
        <v>0</v>
      </c>
      <c r="C37" s="563">
        <v>0</v>
      </c>
      <c r="D37" s="595">
        <v>0</v>
      </c>
      <c r="E37" s="579">
        <v>0</v>
      </c>
      <c r="F37" s="596">
        <v>0</v>
      </c>
      <c r="G37" s="581">
        <v>0</v>
      </c>
      <c r="H37" s="594">
        <v>0</v>
      </c>
      <c r="I37" s="563">
        <v>0</v>
      </c>
      <c r="J37" s="595">
        <v>0</v>
      </c>
      <c r="K37" s="579">
        <v>0</v>
      </c>
      <c r="L37" s="596">
        <v>0</v>
      </c>
      <c r="M37" s="581">
        <v>0</v>
      </c>
      <c r="N37" s="35"/>
    </row>
    <row r="38" spans="1:14" s="11" customFormat="1" ht="44.25">
      <c r="A38" s="586" t="s">
        <v>76</v>
      </c>
      <c r="B38" s="594"/>
      <c r="C38" s="563" t="s">
        <v>11</v>
      </c>
      <c r="D38" s="595"/>
      <c r="E38" s="579" t="s">
        <v>11</v>
      </c>
      <c r="F38" s="577">
        <v>0</v>
      </c>
      <c r="G38" s="581">
        <v>0</v>
      </c>
      <c r="H38" s="594"/>
      <c r="I38" s="563" t="s">
        <v>11</v>
      </c>
      <c r="J38" s="595"/>
      <c r="K38" s="579" t="s">
        <v>11</v>
      </c>
      <c r="L38" s="577">
        <v>0</v>
      </c>
      <c r="M38" s="581">
        <v>0</v>
      </c>
      <c r="N38" s="35"/>
    </row>
    <row r="39" spans="1:14" s="85" customFormat="1" ht="45">
      <c r="A39" s="589" t="s">
        <v>37</v>
      </c>
      <c r="B39" s="597">
        <v>33642754.060000002</v>
      </c>
      <c r="C39" s="567">
        <v>1</v>
      </c>
      <c r="D39" s="597">
        <v>0</v>
      </c>
      <c r="E39" s="599">
        <v>0</v>
      </c>
      <c r="F39" s="597">
        <v>33642754.060000002</v>
      </c>
      <c r="G39" s="598">
        <v>0.22662930621931082</v>
      </c>
      <c r="H39" s="597">
        <v>32952472</v>
      </c>
      <c r="I39" s="567">
        <v>1</v>
      </c>
      <c r="J39" s="597">
        <v>0</v>
      </c>
      <c r="K39" s="599">
        <v>0</v>
      </c>
      <c r="L39" s="597">
        <v>32952472</v>
      </c>
      <c r="M39" s="598">
        <v>0.22585700821475244</v>
      </c>
      <c r="N39" s="84"/>
    </row>
    <row r="40" spans="1:14" s="11" customFormat="1" ht="45">
      <c r="A40" s="600" t="s">
        <v>38</v>
      </c>
      <c r="B40" s="582"/>
      <c r="C40" s="591" t="s">
        <v>4</v>
      </c>
      <c r="D40" s="587"/>
      <c r="E40" s="592" t="s">
        <v>4</v>
      </c>
      <c r="F40" s="577"/>
      <c r="G40" s="593" t="s">
        <v>4</v>
      </c>
      <c r="H40" s="582"/>
      <c r="I40" s="591" t="s">
        <v>4</v>
      </c>
      <c r="J40" s="587"/>
      <c r="K40" s="592" t="s">
        <v>4</v>
      </c>
      <c r="L40" s="577"/>
      <c r="M40" s="593" t="s">
        <v>4</v>
      </c>
      <c r="N40" s="35"/>
    </row>
    <row r="41" spans="1:14" s="11" customFormat="1" ht="44.25">
      <c r="A41" s="21" t="s">
        <v>39</v>
      </c>
      <c r="B41" s="46">
        <v>0</v>
      </c>
      <c r="C41" s="52">
        <v>0</v>
      </c>
      <c r="D41" s="87">
        <v>0</v>
      </c>
      <c r="E41" s="54">
        <v>0</v>
      </c>
      <c r="F41" s="48">
        <v>0</v>
      </c>
      <c r="G41" s="56">
        <v>0</v>
      </c>
      <c r="H41" s="46">
        <v>0</v>
      </c>
      <c r="I41" s="52">
        <v>0</v>
      </c>
      <c r="J41" s="87">
        <v>0</v>
      </c>
      <c r="K41" s="54">
        <v>0</v>
      </c>
      <c r="L41" s="48">
        <v>0</v>
      </c>
      <c r="M41" s="56">
        <v>0</v>
      </c>
      <c r="N41" s="35"/>
    </row>
    <row r="42" spans="1:14" s="11" customFormat="1" ht="44.25">
      <c r="A42" s="601" t="s">
        <v>40</v>
      </c>
      <c r="B42" s="575">
        <v>0</v>
      </c>
      <c r="C42" s="563">
        <v>0</v>
      </c>
      <c r="D42" s="587">
        <v>0</v>
      </c>
      <c r="E42" s="579">
        <v>0</v>
      </c>
      <c r="F42" s="577">
        <v>0</v>
      </c>
      <c r="G42" s="581">
        <v>0</v>
      </c>
      <c r="H42" s="575">
        <v>0</v>
      </c>
      <c r="I42" s="563">
        <v>0</v>
      </c>
      <c r="J42" s="587">
        <v>0</v>
      </c>
      <c r="K42" s="579">
        <v>0</v>
      </c>
      <c r="L42" s="577">
        <v>0</v>
      </c>
      <c r="M42" s="581">
        <v>0</v>
      </c>
      <c r="N42" s="35"/>
    </row>
    <row r="43" spans="1:14" s="11" customFormat="1" ht="44.25">
      <c r="A43" s="89" t="s">
        <v>41</v>
      </c>
      <c r="B43" s="575">
        <v>0</v>
      </c>
      <c r="C43" s="563">
        <v>0</v>
      </c>
      <c r="D43" s="587">
        <v>0</v>
      </c>
      <c r="E43" s="579">
        <v>0</v>
      </c>
      <c r="F43" s="596">
        <v>0</v>
      </c>
      <c r="G43" s="581">
        <v>0</v>
      </c>
      <c r="H43" s="575">
        <v>0</v>
      </c>
      <c r="I43" s="563">
        <v>0</v>
      </c>
      <c r="J43" s="587">
        <v>0</v>
      </c>
      <c r="K43" s="579">
        <v>0</v>
      </c>
      <c r="L43" s="596">
        <v>0</v>
      </c>
      <c r="M43" s="581">
        <v>0</v>
      </c>
      <c r="N43" s="35"/>
    </row>
    <row r="44" spans="1:14" s="11" customFormat="1" ht="44.25">
      <c r="A44" s="574" t="s">
        <v>42</v>
      </c>
      <c r="B44" s="575">
        <v>1450165</v>
      </c>
      <c r="C44" s="563">
        <v>1</v>
      </c>
      <c r="D44" s="587">
        <v>0</v>
      </c>
      <c r="E44" s="579">
        <v>0</v>
      </c>
      <c r="F44" s="596">
        <v>1450165</v>
      </c>
      <c r="G44" s="581">
        <v>2.1954388228597577E-2</v>
      </c>
      <c r="H44" s="575">
        <v>1701411</v>
      </c>
      <c r="I44" s="563">
        <v>1</v>
      </c>
      <c r="J44" s="587">
        <v>0</v>
      </c>
      <c r="K44" s="579">
        <v>0</v>
      </c>
      <c r="L44" s="596">
        <v>1701411</v>
      </c>
      <c r="M44" s="581">
        <v>2.5321861188520173E-2</v>
      </c>
      <c r="N44" s="35"/>
    </row>
    <row r="45" spans="1:14" s="11" customFormat="1" ht="44.25">
      <c r="A45" s="601" t="s">
        <v>43</v>
      </c>
      <c r="B45" s="575">
        <v>20687</v>
      </c>
      <c r="C45" s="563">
        <v>1</v>
      </c>
      <c r="D45" s="587">
        <v>0</v>
      </c>
      <c r="E45" s="579">
        <v>0</v>
      </c>
      <c r="F45" s="596">
        <v>20687</v>
      </c>
      <c r="G45" s="581">
        <v>1.3935483549882963E-4</v>
      </c>
      <c r="H45" s="575">
        <v>25291</v>
      </c>
      <c r="I45" s="563">
        <v>1</v>
      </c>
      <c r="J45" s="587">
        <v>0</v>
      </c>
      <c r="K45" s="579">
        <v>0</v>
      </c>
      <c r="L45" s="596">
        <v>25291</v>
      </c>
      <c r="M45" s="581">
        <v>1.7334510123426564E-4</v>
      </c>
      <c r="N45" s="35"/>
    </row>
    <row r="46" spans="1:14" s="85" customFormat="1" ht="45">
      <c r="A46" s="600" t="s">
        <v>44</v>
      </c>
      <c r="B46" s="602">
        <v>1470852</v>
      </c>
      <c r="C46" s="567">
        <v>1</v>
      </c>
      <c r="D46" s="603">
        <v>0</v>
      </c>
      <c r="E46" s="599">
        <v>0</v>
      </c>
      <c r="F46" s="604">
        <v>1470852</v>
      </c>
      <c r="G46" s="598">
        <v>9.908171242960534E-3</v>
      </c>
      <c r="H46" s="602">
        <v>1726702</v>
      </c>
      <c r="I46" s="567">
        <v>1</v>
      </c>
      <c r="J46" s="603">
        <v>0</v>
      </c>
      <c r="K46" s="599">
        <v>0</v>
      </c>
      <c r="L46" s="604">
        <v>1726702</v>
      </c>
      <c r="M46" s="598">
        <v>1.1834855600466923E-2</v>
      </c>
      <c r="N46" s="84"/>
    </row>
    <row r="47" spans="1:14" s="85" customFormat="1" ht="45">
      <c r="A47" s="605" t="s">
        <v>45</v>
      </c>
      <c r="B47" s="606">
        <v>11710401</v>
      </c>
      <c r="C47" s="567">
        <v>1</v>
      </c>
      <c r="D47" s="606">
        <v>0</v>
      </c>
      <c r="E47" s="599">
        <v>0</v>
      </c>
      <c r="F47" s="608">
        <v>11710401</v>
      </c>
      <c r="G47" s="598">
        <v>7.8885338859202875E-2</v>
      </c>
      <c r="H47" s="606">
        <v>0</v>
      </c>
      <c r="I47" s="567">
        <v>0</v>
      </c>
      <c r="J47" s="606">
        <v>0</v>
      </c>
      <c r="K47" s="599">
        <v>0</v>
      </c>
      <c r="L47" s="608">
        <v>0</v>
      </c>
      <c r="M47" s="598">
        <v>0</v>
      </c>
      <c r="N47" s="84"/>
    </row>
    <row r="48" spans="1:14" s="11" customFormat="1" ht="45">
      <c r="A48" s="24" t="s">
        <v>46</v>
      </c>
      <c r="B48" s="96"/>
      <c r="C48" s="97" t="s">
        <v>4</v>
      </c>
      <c r="D48" s="59"/>
      <c r="E48" s="98" t="s">
        <v>4</v>
      </c>
      <c r="F48" s="48"/>
      <c r="G48" s="99" t="s">
        <v>4</v>
      </c>
      <c r="H48" s="96"/>
      <c r="I48" s="97" t="s">
        <v>4</v>
      </c>
      <c r="J48" s="59"/>
      <c r="K48" s="98" t="s">
        <v>4</v>
      </c>
      <c r="L48" s="48"/>
      <c r="M48" s="99" t="s">
        <v>4</v>
      </c>
      <c r="N48" s="35"/>
    </row>
    <row r="49" spans="1:14" s="11" customFormat="1" ht="44.25">
      <c r="A49" s="21" t="s">
        <v>47</v>
      </c>
      <c r="B49" s="96">
        <v>22103643.489999998</v>
      </c>
      <c r="C49" s="52">
        <v>1</v>
      </c>
      <c r="D49" s="59">
        <v>0</v>
      </c>
      <c r="E49" s="54">
        <v>0</v>
      </c>
      <c r="F49" s="100">
        <v>22103643.489999998</v>
      </c>
      <c r="G49" s="56">
        <v>0.14889783934227901</v>
      </c>
      <c r="H49" s="96">
        <v>23792465</v>
      </c>
      <c r="I49" s="52">
        <v>1</v>
      </c>
      <c r="J49" s="59">
        <v>0</v>
      </c>
      <c r="K49" s="54">
        <v>0</v>
      </c>
      <c r="L49" s="100">
        <v>23792465</v>
      </c>
      <c r="M49" s="56">
        <v>0.16307410754963117</v>
      </c>
      <c r="N49" s="35"/>
    </row>
    <row r="50" spans="1:14" s="11" customFormat="1" ht="44.25">
      <c r="A50" s="574" t="s">
        <v>48</v>
      </c>
      <c r="B50" s="582">
        <v>4790837.3499999996</v>
      </c>
      <c r="C50" s="563">
        <v>1</v>
      </c>
      <c r="D50" s="587">
        <v>0</v>
      </c>
      <c r="E50" s="579">
        <v>0</v>
      </c>
      <c r="F50" s="609">
        <v>4790837.3499999996</v>
      </c>
      <c r="G50" s="581">
        <v>3.2272748625267016E-2</v>
      </c>
      <c r="H50" s="582">
        <v>5133239</v>
      </c>
      <c r="I50" s="563">
        <v>1</v>
      </c>
      <c r="J50" s="587">
        <v>0</v>
      </c>
      <c r="K50" s="579">
        <v>0</v>
      </c>
      <c r="L50" s="609">
        <v>5133239</v>
      </c>
      <c r="M50" s="581">
        <v>3.5183339295191199E-2</v>
      </c>
      <c r="N50" s="35"/>
    </row>
    <row r="51" spans="1:14" s="11" customFormat="1" ht="44.25">
      <c r="A51" s="610" t="s">
        <v>49</v>
      </c>
      <c r="B51" s="611">
        <v>1746660.93</v>
      </c>
      <c r="C51" s="563">
        <v>1</v>
      </c>
      <c r="D51" s="612">
        <v>0</v>
      </c>
      <c r="E51" s="579">
        <v>0</v>
      </c>
      <c r="F51" s="613">
        <v>1746660.93</v>
      </c>
      <c r="G51" s="581">
        <v>1.1766116235915442E-2</v>
      </c>
      <c r="H51" s="611">
        <v>1629324</v>
      </c>
      <c r="I51" s="563">
        <v>1</v>
      </c>
      <c r="J51" s="612">
        <v>0</v>
      </c>
      <c r="K51" s="579">
        <v>0</v>
      </c>
      <c r="L51" s="613">
        <v>1629324</v>
      </c>
      <c r="M51" s="581">
        <v>1.1167424527437375E-2</v>
      </c>
      <c r="N51" s="35"/>
    </row>
    <row r="52" spans="1:14" s="11" customFormat="1" ht="44.25">
      <c r="A52" s="610" t="s">
        <v>50</v>
      </c>
      <c r="B52" s="611">
        <v>897545.58</v>
      </c>
      <c r="C52" s="563">
        <v>1</v>
      </c>
      <c r="D52" s="612">
        <v>0</v>
      </c>
      <c r="E52" s="579">
        <v>0</v>
      </c>
      <c r="F52" s="613">
        <v>897545.58</v>
      </c>
      <c r="G52" s="581">
        <v>6.0461795646348732E-3</v>
      </c>
      <c r="H52" s="611">
        <v>870808</v>
      </c>
      <c r="I52" s="563">
        <v>1</v>
      </c>
      <c r="J52" s="612">
        <v>0</v>
      </c>
      <c r="K52" s="579">
        <v>0</v>
      </c>
      <c r="L52" s="613">
        <v>870808</v>
      </c>
      <c r="M52" s="581">
        <v>5.968538251378293E-3</v>
      </c>
      <c r="N52" s="35"/>
    </row>
    <row r="53" spans="1:14" s="11" customFormat="1" ht="44.25">
      <c r="A53" s="574" t="s">
        <v>51</v>
      </c>
      <c r="B53" s="582">
        <v>1226571.6099999999</v>
      </c>
      <c r="C53" s="563">
        <v>0.22736357192887313</v>
      </c>
      <c r="D53" s="587">
        <v>4168187.1</v>
      </c>
      <c r="E53" s="579">
        <v>1.471841905568348</v>
      </c>
      <c r="F53" s="609">
        <v>5394758.71</v>
      </c>
      <c r="G53" s="581">
        <v>3.63409731999772E-2</v>
      </c>
      <c r="H53" s="582">
        <v>2831953</v>
      </c>
      <c r="I53" s="563">
        <v>0.32980502865519884</v>
      </c>
      <c r="J53" s="587">
        <v>5754796</v>
      </c>
      <c r="K53" s="579">
        <v>0.6701949713448011</v>
      </c>
      <c r="L53" s="609">
        <v>8586749</v>
      </c>
      <c r="M53" s="581">
        <v>5.8853777022586269E-2</v>
      </c>
      <c r="N53" s="35"/>
    </row>
    <row r="54" spans="1:14" s="85" customFormat="1" ht="45">
      <c r="A54" s="605" t="s">
        <v>52</v>
      </c>
      <c r="B54" s="614">
        <v>30765258.959999997</v>
      </c>
      <c r="C54" s="567">
        <v>0.8806820520128209</v>
      </c>
      <c r="D54" s="603">
        <v>4168187.1</v>
      </c>
      <c r="E54" s="599">
        <v>0.12167122344060208</v>
      </c>
      <c r="F54" s="615">
        <v>34933446.060000002</v>
      </c>
      <c r="G54" s="598">
        <v>0.23532385696807359</v>
      </c>
      <c r="H54" s="614">
        <v>34257789</v>
      </c>
      <c r="I54" s="567">
        <v>0.85617535083024499</v>
      </c>
      <c r="J54" s="603">
        <v>5754796</v>
      </c>
      <c r="K54" s="599">
        <v>0.14382464916975496</v>
      </c>
      <c r="L54" s="615">
        <v>40012585</v>
      </c>
      <c r="M54" s="598">
        <v>0.27424718664622433</v>
      </c>
      <c r="N54" s="84"/>
    </row>
    <row r="55" spans="1:14" s="11" customFormat="1" ht="44.25">
      <c r="A55" s="51" t="s">
        <v>53</v>
      </c>
      <c r="B55" s="616">
        <v>0</v>
      </c>
      <c r="C55" s="563">
        <v>0</v>
      </c>
      <c r="D55" s="617">
        <v>0</v>
      </c>
      <c r="E55" s="579">
        <v>0</v>
      </c>
      <c r="F55" s="618">
        <v>0</v>
      </c>
      <c r="G55" s="581">
        <v>0</v>
      </c>
      <c r="H55" s="616">
        <v>0</v>
      </c>
      <c r="I55" s="563">
        <v>0</v>
      </c>
      <c r="J55" s="617">
        <v>0</v>
      </c>
      <c r="K55" s="579">
        <v>0</v>
      </c>
      <c r="L55" s="618">
        <v>0</v>
      </c>
      <c r="M55" s="581">
        <v>0</v>
      </c>
      <c r="N55" s="35"/>
    </row>
    <row r="56" spans="1:14" s="11" customFormat="1" ht="44.25">
      <c r="A56" s="111" t="s">
        <v>54</v>
      </c>
      <c r="B56" s="575">
        <v>0</v>
      </c>
      <c r="C56" s="563">
        <v>0</v>
      </c>
      <c r="D56" s="587">
        <v>0</v>
      </c>
      <c r="E56" s="579">
        <v>0</v>
      </c>
      <c r="F56" s="577">
        <v>0</v>
      </c>
      <c r="G56" s="581">
        <v>0</v>
      </c>
      <c r="H56" s="575">
        <v>0</v>
      </c>
      <c r="I56" s="563">
        <v>0</v>
      </c>
      <c r="J56" s="587">
        <v>0</v>
      </c>
      <c r="K56" s="579">
        <v>0</v>
      </c>
      <c r="L56" s="577">
        <v>0</v>
      </c>
      <c r="M56" s="581">
        <v>0</v>
      </c>
      <c r="N56" s="35"/>
    </row>
    <row r="57" spans="1:14" s="11" customFormat="1" ht="44.25">
      <c r="A57" s="89" t="s">
        <v>55</v>
      </c>
      <c r="B57" s="575">
        <v>0</v>
      </c>
      <c r="C57" s="563">
        <v>0</v>
      </c>
      <c r="D57" s="587">
        <v>0</v>
      </c>
      <c r="E57" s="579">
        <v>0</v>
      </c>
      <c r="F57" s="577">
        <v>0</v>
      </c>
      <c r="G57" s="581">
        <v>0</v>
      </c>
      <c r="H57" s="575">
        <v>0</v>
      </c>
      <c r="I57" s="563">
        <v>0</v>
      </c>
      <c r="J57" s="587">
        <v>0</v>
      </c>
      <c r="K57" s="579">
        <v>0</v>
      </c>
      <c r="L57" s="577">
        <v>0</v>
      </c>
      <c r="M57" s="581">
        <v>0</v>
      </c>
      <c r="N57" s="35"/>
    </row>
    <row r="58" spans="1:14" s="11" customFormat="1" ht="44.25">
      <c r="A58" s="601" t="s">
        <v>56</v>
      </c>
      <c r="B58" s="594">
        <v>0</v>
      </c>
      <c r="C58" s="563">
        <v>0</v>
      </c>
      <c r="D58" s="595">
        <v>1919825.62</v>
      </c>
      <c r="E58" s="579">
        <v>1</v>
      </c>
      <c r="F58" s="596">
        <v>1919825.62</v>
      </c>
      <c r="G58" s="581">
        <v>1.2932613886089748E-2</v>
      </c>
      <c r="H58" s="594">
        <v>0</v>
      </c>
      <c r="I58" s="563">
        <v>0</v>
      </c>
      <c r="J58" s="595">
        <v>1177898</v>
      </c>
      <c r="K58" s="579">
        <v>1</v>
      </c>
      <c r="L58" s="596">
        <v>1177898</v>
      </c>
      <c r="M58" s="581">
        <v>8.073340241731803E-3</v>
      </c>
      <c r="N58" s="35"/>
    </row>
    <row r="59" spans="1:14" s="11" customFormat="1" ht="44.25">
      <c r="A59" s="112" t="s">
        <v>57</v>
      </c>
      <c r="B59" s="575">
        <v>0</v>
      </c>
      <c r="C59" s="563">
        <v>0</v>
      </c>
      <c r="D59" s="587">
        <v>0</v>
      </c>
      <c r="E59" s="579">
        <v>0</v>
      </c>
      <c r="F59" s="577">
        <v>0</v>
      </c>
      <c r="G59" s="581">
        <v>0</v>
      </c>
      <c r="H59" s="575">
        <v>0</v>
      </c>
      <c r="I59" s="563">
        <v>0</v>
      </c>
      <c r="J59" s="587">
        <v>0</v>
      </c>
      <c r="K59" s="579">
        <v>0</v>
      </c>
      <c r="L59" s="577">
        <v>0</v>
      </c>
      <c r="M59" s="581">
        <v>0</v>
      </c>
      <c r="N59" s="35"/>
    </row>
    <row r="60" spans="1:14" s="11" customFormat="1" ht="44.25">
      <c r="A60" s="112" t="s">
        <v>58</v>
      </c>
      <c r="B60" s="575">
        <v>0</v>
      </c>
      <c r="C60" s="563">
        <v>0</v>
      </c>
      <c r="D60" s="587">
        <v>2937244.6100000003</v>
      </c>
      <c r="E60" s="579">
        <v>1</v>
      </c>
      <c r="F60" s="577">
        <v>2937244.6100000003</v>
      </c>
      <c r="G60" s="581">
        <v>1.9786302482059943E-2</v>
      </c>
      <c r="H60" s="575">
        <v>0</v>
      </c>
      <c r="I60" s="563">
        <v>0</v>
      </c>
      <c r="J60" s="587">
        <v>2696000</v>
      </c>
      <c r="K60" s="579">
        <v>1</v>
      </c>
      <c r="L60" s="577">
        <v>2696000</v>
      </c>
      <c r="M60" s="581">
        <v>1.8478446598694406E-2</v>
      </c>
      <c r="N60" s="35"/>
    </row>
    <row r="61" spans="1:14" s="11" customFormat="1" ht="44.25">
      <c r="A61" s="113" t="s">
        <v>59</v>
      </c>
      <c r="B61" s="575">
        <v>0</v>
      </c>
      <c r="C61" s="563">
        <v>0</v>
      </c>
      <c r="D61" s="587">
        <v>9829551.5199999996</v>
      </c>
      <c r="E61" s="579">
        <v>1</v>
      </c>
      <c r="F61" s="577">
        <v>9829551.5199999996</v>
      </c>
      <c r="G61" s="581">
        <v>6.6215281824182848E-2</v>
      </c>
      <c r="H61" s="575">
        <v>0</v>
      </c>
      <c r="I61" s="563">
        <v>0</v>
      </c>
      <c r="J61" s="587">
        <v>9567253</v>
      </c>
      <c r="K61" s="579">
        <v>1</v>
      </c>
      <c r="L61" s="577">
        <v>9567253</v>
      </c>
      <c r="M61" s="581">
        <v>6.5574174205006983E-2</v>
      </c>
      <c r="N61" s="35"/>
    </row>
    <row r="62" spans="1:14" s="11" customFormat="1" ht="44.25">
      <c r="A62" s="113" t="s">
        <v>60</v>
      </c>
      <c r="B62" s="575">
        <v>0</v>
      </c>
      <c r="C62" s="563">
        <v>0</v>
      </c>
      <c r="D62" s="587">
        <v>0</v>
      </c>
      <c r="E62" s="579">
        <v>0</v>
      </c>
      <c r="F62" s="577">
        <v>0</v>
      </c>
      <c r="G62" s="581">
        <v>0</v>
      </c>
      <c r="H62" s="575">
        <v>0</v>
      </c>
      <c r="I62" s="563">
        <v>0</v>
      </c>
      <c r="J62" s="587">
        <v>0</v>
      </c>
      <c r="K62" s="579">
        <v>0</v>
      </c>
      <c r="L62" s="577">
        <v>0</v>
      </c>
      <c r="M62" s="581">
        <v>0</v>
      </c>
      <c r="N62" s="35"/>
    </row>
    <row r="63" spans="1:14" s="11" customFormat="1" ht="44.25">
      <c r="A63" s="89" t="s">
        <v>61</v>
      </c>
      <c r="B63" s="575">
        <v>0</v>
      </c>
      <c r="C63" s="563">
        <v>0</v>
      </c>
      <c r="D63" s="587">
        <v>961320.66999999993</v>
      </c>
      <c r="E63" s="579">
        <v>1</v>
      </c>
      <c r="F63" s="577">
        <v>961320.66999999993</v>
      </c>
      <c r="G63" s="581">
        <v>6.4757907782411498E-3</v>
      </c>
      <c r="H63" s="575">
        <v>0</v>
      </c>
      <c r="I63" s="563">
        <v>0</v>
      </c>
      <c r="J63" s="587">
        <v>366553</v>
      </c>
      <c r="K63" s="579">
        <v>1</v>
      </c>
      <c r="L63" s="577">
        <v>366553</v>
      </c>
      <c r="M63" s="581">
        <v>2.5123627730308717E-3</v>
      </c>
      <c r="N63" s="35"/>
    </row>
    <row r="64" spans="1:14" s="11" customFormat="1" ht="44.25">
      <c r="A64" s="601" t="s">
        <v>62</v>
      </c>
      <c r="B64" s="575">
        <v>4805579.8099999996</v>
      </c>
      <c r="C64" s="563">
        <v>1</v>
      </c>
      <c r="D64" s="587">
        <v>0</v>
      </c>
      <c r="E64" s="579">
        <v>0</v>
      </c>
      <c r="F64" s="577">
        <v>4805579.8099999996</v>
      </c>
      <c r="G64" s="581">
        <v>3.2372058969355001E-2</v>
      </c>
      <c r="H64" s="575">
        <v>9771359</v>
      </c>
      <c r="I64" s="563">
        <v>1</v>
      </c>
      <c r="J64" s="587">
        <v>0</v>
      </c>
      <c r="K64" s="579">
        <v>0</v>
      </c>
      <c r="L64" s="577">
        <v>9771359</v>
      </c>
      <c r="M64" s="581">
        <v>6.697312146816467E-2</v>
      </c>
      <c r="N64" s="35"/>
    </row>
    <row r="65" spans="1:14" s="85" customFormat="1" ht="45">
      <c r="A65" s="114" t="s">
        <v>63</v>
      </c>
      <c r="B65" s="602">
        <v>35570838.769999996</v>
      </c>
      <c r="C65" s="567">
        <v>0.64222397195952374</v>
      </c>
      <c r="D65" s="603">
        <v>19816129.520000003</v>
      </c>
      <c r="E65" s="599">
        <v>0.44845004718697434</v>
      </c>
      <c r="F65" s="602">
        <v>55386968.290000007</v>
      </c>
      <c r="G65" s="598">
        <v>0.37310590490800233</v>
      </c>
      <c r="H65" s="602">
        <v>44029148</v>
      </c>
      <c r="I65" s="567">
        <v>0.69237312421907982</v>
      </c>
      <c r="J65" s="603">
        <v>19562500</v>
      </c>
      <c r="K65" s="599">
        <v>0.30762687578092018</v>
      </c>
      <c r="L65" s="602">
        <v>63591648</v>
      </c>
      <c r="M65" s="598">
        <v>0.43585863193285307</v>
      </c>
      <c r="N65" s="84"/>
    </row>
    <row r="66" spans="1:14" s="11" customFormat="1" ht="45">
      <c r="A66" s="24" t="s">
        <v>64</v>
      </c>
      <c r="B66" s="582"/>
      <c r="C66" s="591" t="s">
        <v>4</v>
      </c>
      <c r="D66" s="587"/>
      <c r="E66" s="592" t="s">
        <v>4</v>
      </c>
      <c r="F66" s="577"/>
      <c r="G66" s="593" t="s">
        <v>4</v>
      </c>
      <c r="H66" s="582"/>
      <c r="I66" s="591" t="s">
        <v>4</v>
      </c>
      <c r="J66" s="587"/>
      <c r="K66" s="592" t="s">
        <v>4</v>
      </c>
      <c r="L66" s="577"/>
      <c r="M66" s="593" t="s">
        <v>4</v>
      </c>
    </row>
    <row r="67" spans="1:14" s="11" customFormat="1" ht="44.25">
      <c r="A67" s="115" t="s">
        <v>65</v>
      </c>
      <c r="B67" s="5">
        <v>0</v>
      </c>
      <c r="C67" s="52">
        <v>0</v>
      </c>
      <c r="D67" s="59">
        <v>0</v>
      </c>
      <c r="E67" s="54">
        <v>0</v>
      </c>
      <c r="F67" s="69">
        <v>0</v>
      </c>
      <c r="G67" s="56">
        <v>0</v>
      </c>
      <c r="H67" s="5">
        <v>0</v>
      </c>
      <c r="I67" s="52">
        <v>0</v>
      </c>
      <c r="J67" s="59">
        <v>0</v>
      </c>
      <c r="K67" s="54">
        <v>0</v>
      </c>
      <c r="L67" s="69">
        <v>0</v>
      </c>
      <c r="M67" s="56">
        <v>0</v>
      </c>
    </row>
    <row r="68" spans="1:14" s="11" customFormat="1" ht="44.25">
      <c r="A68" s="574" t="s">
        <v>66</v>
      </c>
      <c r="B68" s="575">
        <v>0</v>
      </c>
      <c r="C68" s="563">
        <v>0</v>
      </c>
      <c r="D68" s="587">
        <v>0</v>
      </c>
      <c r="E68" s="579">
        <v>0</v>
      </c>
      <c r="F68" s="577">
        <v>0</v>
      </c>
      <c r="G68" s="581">
        <v>0</v>
      </c>
      <c r="H68" s="575">
        <v>0</v>
      </c>
      <c r="I68" s="563">
        <v>0</v>
      </c>
      <c r="J68" s="587">
        <v>0</v>
      </c>
      <c r="K68" s="579">
        <v>0</v>
      </c>
      <c r="L68" s="577">
        <v>0</v>
      </c>
      <c r="M68" s="581">
        <v>0</v>
      </c>
    </row>
    <row r="69" spans="1:14" s="11" customFormat="1" ht="45">
      <c r="A69" s="619" t="s">
        <v>67</v>
      </c>
      <c r="B69" s="582"/>
      <c r="C69" s="591" t="s">
        <v>4</v>
      </c>
      <c r="D69" s="587"/>
      <c r="E69" s="592" t="s">
        <v>4</v>
      </c>
      <c r="F69" s="577"/>
      <c r="G69" s="593" t="s">
        <v>4</v>
      </c>
      <c r="H69" s="582"/>
      <c r="I69" s="591" t="s">
        <v>4</v>
      </c>
      <c r="J69" s="587"/>
      <c r="K69" s="592" t="s">
        <v>4</v>
      </c>
      <c r="L69" s="577"/>
      <c r="M69" s="593" t="s">
        <v>4</v>
      </c>
    </row>
    <row r="70" spans="1:14" s="11" customFormat="1" ht="44.25">
      <c r="A70" s="89" t="s">
        <v>68</v>
      </c>
      <c r="B70" s="5">
        <v>0</v>
      </c>
      <c r="C70" s="52">
        <v>0</v>
      </c>
      <c r="D70" s="59">
        <v>0</v>
      </c>
      <c r="E70" s="54">
        <v>0</v>
      </c>
      <c r="F70" s="69">
        <v>0</v>
      </c>
      <c r="G70" s="56">
        <v>0</v>
      </c>
      <c r="H70" s="5">
        <v>0</v>
      </c>
      <c r="I70" s="52">
        <v>0</v>
      </c>
      <c r="J70" s="59">
        <v>0</v>
      </c>
      <c r="K70" s="54">
        <v>0</v>
      </c>
      <c r="L70" s="69">
        <v>0</v>
      </c>
      <c r="M70" s="56">
        <v>0</v>
      </c>
    </row>
    <row r="71" spans="1:14" s="11" customFormat="1" ht="44.25">
      <c r="A71" s="574" t="s">
        <v>69</v>
      </c>
      <c r="B71" s="575">
        <v>0</v>
      </c>
      <c r="C71" s="563">
        <v>0</v>
      </c>
      <c r="D71" s="587">
        <v>46237407.700000003</v>
      </c>
      <c r="E71" s="579">
        <v>1</v>
      </c>
      <c r="F71" s="577">
        <v>46237407.700000003</v>
      </c>
      <c r="G71" s="581">
        <v>0.31147127877052344</v>
      </c>
      <c r="H71" s="575">
        <v>0</v>
      </c>
      <c r="I71" s="563">
        <v>0</v>
      </c>
      <c r="J71" s="587">
        <v>47628888</v>
      </c>
      <c r="K71" s="579">
        <v>1</v>
      </c>
      <c r="L71" s="577">
        <v>47628888</v>
      </c>
      <c r="M71" s="581">
        <v>0.32644950425192759</v>
      </c>
    </row>
    <row r="72" spans="1:14" s="85" customFormat="1" ht="45">
      <c r="A72" s="600" t="s">
        <v>70</v>
      </c>
      <c r="B72" s="620">
        <v>0</v>
      </c>
      <c r="C72" s="567">
        <v>0</v>
      </c>
      <c r="D72" s="607">
        <v>46237407.700000003</v>
      </c>
      <c r="E72" s="599">
        <v>1</v>
      </c>
      <c r="F72" s="615">
        <v>46237407.700000003</v>
      </c>
      <c r="G72" s="721">
        <v>0.31147127877052344</v>
      </c>
      <c r="H72" s="620">
        <v>0</v>
      </c>
      <c r="I72" s="567">
        <v>0</v>
      </c>
      <c r="J72" s="607">
        <v>47628888</v>
      </c>
      <c r="K72" s="599">
        <v>1</v>
      </c>
      <c r="L72" s="621">
        <v>47628888</v>
      </c>
      <c r="M72" s="598">
        <v>0.32644950425192759</v>
      </c>
    </row>
    <row r="73" spans="1:14" s="85" customFormat="1" ht="45">
      <c r="A73" s="600" t="s">
        <v>71</v>
      </c>
      <c r="B73" s="620">
        <v>0</v>
      </c>
      <c r="C73" s="599">
        <v>0</v>
      </c>
      <c r="D73" s="606">
        <v>0</v>
      </c>
      <c r="E73" s="599">
        <v>0</v>
      </c>
      <c r="F73" s="722">
        <v>0</v>
      </c>
      <c r="G73" s="598">
        <v>0</v>
      </c>
      <c r="H73" s="620">
        <v>0</v>
      </c>
      <c r="I73" s="599">
        <v>0</v>
      </c>
      <c r="J73" s="606">
        <v>0</v>
      </c>
      <c r="K73" s="599">
        <v>0</v>
      </c>
      <c r="L73" s="129">
        <v>0</v>
      </c>
      <c r="M73" s="598">
        <v>0</v>
      </c>
    </row>
    <row r="74" spans="1:14" s="85" customFormat="1" ht="45.75" thickBot="1">
      <c r="A74" s="622" t="s">
        <v>72</v>
      </c>
      <c r="B74" s="120">
        <v>82394845.829999998</v>
      </c>
      <c r="C74" s="623">
        <v>0.55504037253304384</v>
      </c>
      <c r="D74" s="120">
        <v>66053537.220000006</v>
      </c>
      <c r="E74" s="624">
        <v>0.44495962746695611</v>
      </c>
      <c r="F74" s="120">
        <v>148448383.05000001</v>
      </c>
      <c r="G74" s="625">
        <v>1</v>
      </c>
      <c r="H74" s="120">
        <v>78708322</v>
      </c>
      <c r="I74" s="623">
        <v>0.53946866652442282</v>
      </c>
      <c r="J74" s="120">
        <v>67191388</v>
      </c>
      <c r="K74" s="624">
        <v>0.46053133347557718</v>
      </c>
      <c r="L74" s="120">
        <v>145899710</v>
      </c>
      <c r="M74" s="625">
        <v>1</v>
      </c>
    </row>
    <row r="75" spans="1:14" ht="21" thickTop="1">
      <c r="A75" s="130"/>
      <c r="B75" s="131"/>
      <c r="C75" s="132"/>
      <c r="D75" s="131"/>
      <c r="E75" s="132"/>
      <c r="F75" s="131"/>
      <c r="G75" s="132"/>
      <c r="H75" s="131"/>
      <c r="I75" s="132"/>
      <c r="J75" s="131"/>
      <c r="K75" s="132"/>
      <c r="L75" s="131"/>
      <c r="M75" s="132"/>
    </row>
    <row r="76" spans="1:14" s="11" customFormat="1" ht="16.5" customHeight="1">
      <c r="A76" s="4" t="s">
        <v>4</v>
      </c>
      <c r="B76" s="2"/>
      <c r="C76" s="4"/>
      <c r="D76" s="2"/>
      <c r="E76" s="4"/>
      <c r="F76" s="2"/>
      <c r="G76" s="4"/>
      <c r="H76" s="2"/>
      <c r="I76" s="4"/>
      <c r="J76" s="2"/>
      <c r="K76" s="4"/>
      <c r="L76" s="2"/>
      <c r="M76" s="4"/>
    </row>
    <row r="77" spans="1:14" s="11" customFormat="1" ht="44.25">
      <c r="A77" s="4" t="s">
        <v>73</v>
      </c>
      <c r="B77" s="2"/>
      <c r="C77" s="4"/>
      <c r="D77" s="2"/>
      <c r="E77" s="4"/>
      <c r="F77" s="2"/>
      <c r="G77" s="4"/>
      <c r="H77" s="2"/>
      <c r="I77" s="4"/>
      <c r="J77" s="2"/>
      <c r="K77" s="4"/>
      <c r="L77" s="2"/>
      <c r="M77" s="4"/>
    </row>
  </sheetData>
  <pageMargins left="0.28999999999999998" right="0.26" top="0.45" bottom="0.3" header="0.3" footer="0.54"/>
  <pageSetup scale="17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7"/>
  <sheetViews>
    <sheetView topLeftCell="A49" zoomScale="30" zoomScaleNormal="30" workbookViewId="0">
      <selection activeCell="B1" sqref="B1"/>
    </sheetView>
  </sheetViews>
  <sheetFormatPr defaultColWidth="12.42578125" defaultRowHeight="15"/>
  <cols>
    <col min="1" max="1" width="186.7109375" style="133" customWidth="1"/>
    <col min="2" max="2" width="56.42578125" style="134" customWidth="1"/>
    <col min="3" max="3" width="45.5703125" style="133" customWidth="1"/>
    <col min="4" max="4" width="45.5703125" style="134" customWidth="1"/>
    <col min="5" max="5" width="45.5703125" style="133" customWidth="1"/>
    <col min="6" max="6" width="45.5703125" style="134" customWidth="1"/>
    <col min="7" max="7" width="45.5703125" style="133" customWidth="1"/>
    <col min="8" max="8" width="54.7109375" style="134" customWidth="1"/>
    <col min="9" max="9" width="45.5703125" style="133" customWidth="1"/>
    <col min="10" max="10" width="45.5703125" style="134" customWidth="1"/>
    <col min="11" max="11" width="45.5703125" style="133" customWidth="1"/>
    <col min="12" max="12" width="45.5703125" style="134" customWidth="1"/>
    <col min="13" max="13" width="45.5703125" style="133" customWidth="1"/>
    <col min="14" max="256" width="12.42578125" style="133"/>
    <col min="257" max="257" width="186.7109375" style="133" customWidth="1"/>
    <col min="258" max="258" width="56.42578125" style="133" customWidth="1"/>
    <col min="259" max="263" width="45.5703125" style="133" customWidth="1"/>
    <col min="264" max="264" width="54.7109375" style="133" customWidth="1"/>
    <col min="265" max="269" width="45.5703125" style="133" customWidth="1"/>
    <col min="270" max="512" width="12.42578125" style="133"/>
    <col min="513" max="513" width="186.7109375" style="133" customWidth="1"/>
    <col min="514" max="514" width="56.42578125" style="133" customWidth="1"/>
    <col min="515" max="519" width="45.5703125" style="133" customWidth="1"/>
    <col min="520" max="520" width="54.7109375" style="133" customWidth="1"/>
    <col min="521" max="525" width="45.5703125" style="133" customWidth="1"/>
    <col min="526" max="768" width="12.42578125" style="133"/>
    <col min="769" max="769" width="186.7109375" style="133" customWidth="1"/>
    <col min="770" max="770" width="56.42578125" style="133" customWidth="1"/>
    <col min="771" max="775" width="45.5703125" style="133" customWidth="1"/>
    <col min="776" max="776" width="54.7109375" style="133" customWidth="1"/>
    <col min="777" max="781" width="45.5703125" style="133" customWidth="1"/>
    <col min="782" max="1024" width="12.42578125" style="133"/>
    <col min="1025" max="1025" width="186.7109375" style="133" customWidth="1"/>
    <col min="1026" max="1026" width="56.42578125" style="133" customWidth="1"/>
    <col min="1027" max="1031" width="45.5703125" style="133" customWidth="1"/>
    <col min="1032" max="1032" width="54.7109375" style="133" customWidth="1"/>
    <col min="1033" max="1037" width="45.5703125" style="133" customWidth="1"/>
    <col min="1038" max="1280" width="12.42578125" style="133"/>
    <col min="1281" max="1281" width="186.7109375" style="133" customWidth="1"/>
    <col min="1282" max="1282" width="56.42578125" style="133" customWidth="1"/>
    <col min="1283" max="1287" width="45.5703125" style="133" customWidth="1"/>
    <col min="1288" max="1288" width="54.7109375" style="133" customWidth="1"/>
    <col min="1289" max="1293" width="45.5703125" style="133" customWidth="1"/>
    <col min="1294" max="1536" width="12.42578125" style="133"/>
    <col min="1537" max="1537" width="186.7109375" style="133" customWidth="1"/>
    <col min="1538" max="1538" width="56.42578125" style="133" customWidth="1"/>
    <col min="1539" max="1543" width="45.5703125" style="133" customWidth="1"/>
    <col min="1544" max="1544" width="54.7109375" style="133" customWidth="1"/>
    <col min="1545" max="1549" width="45.5703125" style="133" customWidth="1"/>
    <col min="1550" max="1792" width="12.42578125" style="133"/>
    <col min="1793" max="1793" width="186.7109375" style="133" customWidth="1"/>
    <col min="1794" max="1794" width="56.42578125" style="133" customWidth="1"/>
    <col min="1795" max="1799" width="45.5703125" style="133" customWidth="1"/>
    <col min="1800" max="1800" width="54.7109375" style="133" customWidth="1"/>
    <col min="1801" max="1805" width="45.5703125" style="133" customWidth="1"/>
    <col min="1806" max="2048" width="12.42578125" style="133"/>
    <col min="2049" max="2049" width="186.7109375" style="133" customWidth="1"/>
    <col min="2050" max="2050" width="56.42578125" style="133" customWidth="1"/>
    <col min="2051" max="2055" width="45.5703125" style="133" customWidth="1"/>
    <col min="2056" max="2056" width="54.7109375" style="133" customWidth="1"/>
    <col min="2057" max="2061" width="45.5703125" style="133" customWidth="1"/>
    <col min="2062" max="2304" width="12.42578125" style="133"/>
    <col min="2305" max="2305" width="186.7109375" style="133" customWidth="1"/>
    <col min="2306" max="2306" width="56.42578125" style="133" customWidth="1"/>
    <col min="2307" max="2311" width="45.5703125" style="133" customWidth="1"/>
    <col min="2312" max="2312" width="54.7109375" style="133" customWidth="1"/>
    <col min="2313" max="2317" width="45.5703125" style="133" customWidth="1"/>
    <col min="2318" max="2560" width="12.42578125" style="133"/>
    <col min="2561" max="2561" width="186.7109375" style="133" customWidth="1"/>
    <col min="2562" max="2562" width="56.42578125" style="133" customWidth="1"/>
    <col min="2563" max="2567" width="45.5703125" style="133" customWidth="1"/>
    <col min="2568" max="2568" width="54.7109375" style="133" customWidth="1"/>
    <col min="2569" max="2573" width="45.5703125" style="133" customWidth="1"/>
    <col min="2574" max="2816" width="12.42578125" style="133"/>
    <col min="2817" max="2817" width="186.7109375" style="133" customWidth="1"/>
    <col min="2818" max="2818" width="56.42578125" style="133" customWidth="1"/>
    <col min="2819" max="2823" width="45.5703125" style="133" customWidth="1"/>
    <col min="2824" max="2824" width="54.7109375" style="133" customWidth="1"/>
    <col min="2825" max="2829" width="45.5703125" style="133" customWidth="1"/>
    <col min="2830" max="3072" width="12.42578125" style="133"/>
    <col min="3073" max="3073" width="186.7109375" style="133" customWidth="1"/>
    <col min="3074" max="3074" width="56.42578125" style="133" customWidth="1"/>
    <col min="3075" max="3079" width="45.5703125" style="133" customWidth="1"/>
    <col min="3080" max="3080" width="54.7109375" style="133" customWidth="1"/>
    <col min="3081" max="3085" width="45.5703125" style="133" customWidth="1"/>
    <col min="3086" max="3328" width="12.42578125" style="133"/>
    <col min="3329" max="3329" width="186.7109375" style="133" customWidth="1"/>
    <col min="3330" max="3330" width="56.42578125" style="133" customWidth="1"/>
    <col min="3331" max="3335" width="45.5703125" style="133" customWidth="1"/>
    <col min="3336" max="3336" width="54.7109375" style="133" customWidth="1"/>
    <col min="3337" max="3341" width="45.5703125" style="133" customWidth="1"/>
    <col min="3342" max="3584" width="12.42578125" style="133"/>
    <col min="3585" max="3585" width="186.7109375" style="133" customWidth="1"/>
    <col min="3586" max="3586" width="56.42578125" style="133" customWidth="1"/>
    <col min="3587" max="3591" width="45.5703125" style="133" customWidth="1"/>
    <col min="3592" max="3592" width="54.7109375" style="133" customWidth="1"/>
    <col min="3593" max="3597" width="45.5703125" style="133" customWidth="1"/>
    <col min="3598" max="3840" width="12.42578125" style="133"/>
    <col min="3841" max="3841" width="186.7109375" style="133" customWidth="1"/>
    <col min="3842" max="3842" width="56.42578125" style="133" customWidth="1"/>
    <col min="3843" max="3847" width="45.5703125" style="133" customWidth="1"/>
    <col min="3848" max="3848" width="54.7109375" style="133" customWidth="1"/>
    <col min="3849" max="3853" width="45.5703125" style="133" customWidth="1"/>
    <col min="3854" max="4096" width="12.42578125" style="133"/>
    <col min="4097" max="4097" width="186.7109375" style="133" customWidth="1"/>
    <col min="4098" max="4098" width="56.42578125" style="133" customWidth="1"/>
    <col min="4099" max="4103" width="45.5703125" style="133" customWidth="1"/>
    <col min="4104" max="4104" width="54.7109375" style="133" customWidth="1"/>
    <col min="4105" max="4109" width="45.5703125" style="133" customWidth="1"/>
    <col min="4110" max="4352" width="12.42578125" style="133"/>
    <col min="4353" max="4353" width="186.7109375" style="133" customWidth="1"/>
    <col min="4354" max="4354" width="56.42578125" style="133" customWidth="1"/>
    <col min="4355" max="4359" width="45.5703125" style="133" customWidth="1"/>
    <col min="4360" max="4360" width="54.7109375" style="133" customWidth="1"/>
    <col min="4361" max="4365" width="45.5703125" style="133" customWidth="1"/>
    <col min="4366" max="4608" width="12.42578125" style="133"/>
    <col min="4609" max="4609" width="186.7109375" style="133" customWidth="1"/>
    <col min="4610" max="4610" width="56.42578125" style="133" customWidth="1"/>
    <col min="4611" max="4615" width="45.5703125" style="133" customWidth="1"/>
    <col min="4616" max="4616" width="54.7109375" style="133" customWidth="1"/>
    <col min="4617" max="4621" width="45.5703125" style="133" customWidth="1"/>
    <col min="4622" max="4864" width="12.42578125" style="133"/>
    <col min="4865" max="4865" width="186.7109375" style="133" customWidth="1"/>
    <col min="4866" max="4866" width="56.42578125" style="133" customWidth="1"/>
    <col min="4867" max="4871" width="45.5703125" style="133" customWidth="1"/>
    <col min="4872" max="4872" width="54.7109375" style="133" customWidth="1"/>
    <col min="4873" max="4877" width="45.5703125" style="133" customWidth="1"/>
    <col min="4878" max="5120" width="12.42578125" style="133"/>
    <col min="5121" max="5121" width="186.7109375" style="133" customWidth="1"/>
    <col min="5122" max="5122" width="56.42578125" style="133" customWidth="1"/>
    <col min="5123" max="5127" width="45.5703125" style="133" customWidth="1"/>
    <col min="5128" max="5128" width="54.7109375" style="133" customWidth="1"/>
    <col min="5129" max="5133" width="45.5703125" style="133" customWidth="1"/>
    <col min="5134" max="5376" width="12.42578125" style="133"/>
    <col min="5377" max="5377" width="186.7109375" style="133" customWidth="1"/>
    <col min="5378" max="5378" width="56.42578125" style="133" customWidth="1"/>
    <col min="5379" max="5383" width="45.5703125" style="133" customWidth="1"/>
    <col min="5384" max="5384" width="54.7109375" style="133" customWidth="1"/>
    <col min="5385" max="5389" width="45.5703125" style="133" customWidth="1"/>
    <col min="5390" max="5632" width="12.42578125" style="133"/>
    <col min="5633" max="5633" width="186.7109375" style="133" customWidth="1"/>
    <col min="5634" max="5634" width="56.42578125" style="133" customWidth="1"/>
    <col min="5635" max="5639" width="45.5703125" style="133" customWidth="1"/>
    <col min="5640" max="5640" width="54.7109375" style="133" customWidth="1"/>
    <col min="5641" max="5645" width="45.5703125" style="133" customWidth="1"/>
    <col min="5646" max="5888" width="12.42578125" style="133"/>
    <col min="5889" max="5889" width="186.7109375" style="133" customWidth="1"/>
    <col min="5890" max="5890" width="56.42578125" style="133" customWidth="1"/>
    <col min="5891" max="5895" width="45.5703125" style="133" customWidth="1"/>
    <col min="5896" max="5896" width="54.7109375" style="133" customWidth="1"/>
    <col min="5897" max="5901" width="45.5703125" style="133" customWidth="1"/>
    <col min="5902" max="6144" width="12.42578125" style="133"/>
    <col min="6145" max="6145" width="186.7109375" style="133" customWidth="1"/>
    <col min="6146" max="6146" width="56.42578125" style="133" customWidth="1"/>
    <col min="6147" max="6151" width="45.5703125" style="133" customWidth="1"/>
    <col min="6152" max="6152" width="54.7109375" style="133" customWidth="1"/>
    <col min="6153" max="6157" width="45.5703125" style="133" customWidth="1"/>
    <col min="6158" max="6400" width="12.42578125" style="133"/>
    <col min="6401" max="6401" width="186.7109375" style="133" customWidth="1"/>
    <col min="6402" max="6402" width="56.42578125" style="133" customWidth="1"/>
    <col min="6403" max="6407" width="45.5703125" style="133" customWidth="1"/>
    <col min="6408" max="6408" width="54.7109375" style="133" customWidth="1"/>
    <col min="6409" max="6413" width="45.5703125" style="133" customWidth="1"/>
    <col min="6414" max="6656" width="12.42578125" style="133"/>
    <col min="6657" max="6657" width="186.7109375" style="133" customWidth="1"/>
    <col min="6658" max="6658" width="56.42578125" style="133" customWidth="1"/>
    <col min="6659" max="6663" width="45.5703125" style="133" customWidth="1"/>
    <col min="6664" max="6664" width="54.7109375" style="133" customWidth="1"/>
    <col min="6665" max="6669" width="45.5703125" style="133" customWidth="1"/>
    <col min="6670" max="6912" width="12.42578125" style="133"/>
    <col min="6913" max="6913" width="186.7109375" style="133" customWidth="1"/>
    <col min="6914" max="6914" width="56.42578125" style="133" customWidth="1"/>
    <col min="6915" max="6919" width="45.5703125" style="133" customWidth="1"/>
    <col min="6920" max="6920" width="54.7109375" style="133" customWidth="1"/>
    <col min="6921" max="6925" width="45.5703125" style="133" customWidth="1"/>
    <col min="6926" max="7168" width="12.42578125" style="133"/>
    <col min="7169" max="7169" width="186.7109375" style="133" customWidth="1"/>
    <col min="7170" max="7170" width="56.42578125" style="133" customWidth="1"/>
    <col min="7171" max="7175" width="45.5703125" style="133" customWidth="1"/>
    <col min="7176" max="7176" width="54.7109375" style="133" customWidth="1"/>
    <col min="7177" max="7181" width="45.5703125" style="133" customWidth="1"/>
    <col min="7182" max="7424" width="12.42578125" style="133"/>
    <col min="7425" max="7425" width="186.7109375" style="133" customWidth="1"/>
    <col min="7426" max="7426" width="56.42578125" style="133" customWidth="1"/>
    <col min="7427" max="7431" width="45.5703125" style="133" customWidth="1"/>
    <col min="7432" max="7432" width="54.7109375" style="133" customWidth="1"/>
    <col min="7433" max="7437" width="45.5703125" style="133" customWidth="1"/>
    <col min="7438" max="7680" width="12.42578125" style="133"/>
    <col min="7681" max="7681" width="186.7109375" style="133" customWidth="1"/>
    <col min="7682" max="7682" width="56.42578125" style="133" customWidth="1"/>
    <col min="7683" max="7687" width="45.5703125" style="133" customWidth="1"/>
    <col min="7688" max="7688" width="54.7109375" style="133" customWidth="1"/>
    <col min="7689" max="7693" width="45.5703125" style="133" customWidth="1"/>
    <col min="7694" max="7936" width="12.42578125" style="133"/>
    <col min="7937" max="7937" width="186.7109375" style="133" customWidth="1"/>
    <col min="7938" max="7938" width="56.42578125" style="133" customWidth="1"/>
    <col min="7939" max="7943" width="45.5703125" style="133" customWidth="1"/>
    <col min="7944" max="7944" width="54.7109375" style="133" customWidth="1"/>
    <col min="7945" max="7949" width="45.5703125" style="133" customWidth="1"/>
    <col min="7950" max="8192" width="12.42578125" style="133"/>
    <col min="8193" max="8193" width="186.7109375" style="133" customWidth="1"/>
    <col min="8194" max="8194" width="56.42578125" style="133" customWidth="1"/>
    <col min="8195" max="8199" width="45.5703125" style="133" customWidth="1"/>
    <col min="8200" max="8200" width="54.7109375" style="133" customWidth="1"/>
    <col min="8201" max="8205" width="45.5703125" style="133" customWidth="1"/>
    <col min="8206" max="8448" width="12.42578125" style="133"/>
    <col min="8449" max="8449" width="186.7109375" style="133" customWidth="1"/>
    <col min="8450" max="8450" width="56.42578125" style="133" customWidth="1"/>
    <col min="8451" max="8455" width="45.5703125" style="133" customWidth="1"/>
    <col min="8456" max="8456" width="54.7109375" style="133" customWidth="1"/>
    <col min="8457" max="8461" width="45.5703125" style="133" customWidth="1"/>
    <col min="8462" max="8704" width="12.42578125" style="133"/>
    <col min="8705" max="8705" width="186.7109375" style="133" customWidth="1"/>
    <col min="8706" max="8706" width="56.42578125" style="133" customWidth="1"/>
    <col min="8707" max="8711" width="45.5703125" style="133" customWidth="1"/>
    <col min="8712" max="8712" width="54.7109375" style="133" customWidth="1"/>
    <col min="8713" max="8717" width="45.5703125" style="133" customWidth="1"/>
    <col min="8718" max="8960" width="12.42578125" style="133"/>
    <col min="8961" max="8961" width="186.7109375" style="133" customWidth="1"/>
    <col min="8962" max="8962" width="56.42578125" style="133" customWidth="1"/>
    <col min="8963" max="8967" width="45.5703125" style="133" customWidth="1"/>
    <col min="8968" max="8968" width="54.7109375" style="133" customWidth="1"/>
    <col min="8969" max="8973" width="45.5703125" style="133" customWidth="1"/>
    <col min="8974" max="9216" width="12.42578125" style="133"/>
    <col min="9217" max="9217" width="186.7109375" style="133" customWidth="1"/>
    <col min="9218" max="9218" width="56.42578125" style="133" customWidth="1"/>
    <col min="9219" max="9223" width="45.5703125" style="133" customWidth="1"/>
    <col min="9224" max="9224" width="54.7109375" style="133" customWidth="1"/>
    <col min="9225" max="9229" width="45.5703125" style="133" customWidth="1"/>
    <col min="9230" max="9472" width="12.42578125" style="133"/>
    <col min="9473" max="9473" width="186.7109375" style="133" customWidth="1"/>
    <col min="9474" max="9474" width="56.42578125" style="133" customWidth="1"/>
    <col min="9475" max="9479" width="45.5703125" style="133" customWidth="1"/>
    <col min="9480" max="9480" width="54.7109375" style="133" customWidth="1"/>
    <col min="9481" max="9485" width="45.5703125" style="133" customWidth="1"/>
    <col min="9486" max="9728" width="12.42578125" style="133"/>
    <col min="9729" max="9729" width="186.7109375" style="133" customWidth="1"/>
    <col min="9730" max="9730" width="56.42578125" style="133" customWidth="1"/>
    <col min="9731" max="9735" width="45.5703125" style="133" customWidth="1"/>
    <col min="9736" max="9736" width="54.7109375" style="133" customWidth="1"/>
    <col min="9737" max="9741" width="45.5703125" style="133" customWidth="1"/>
    <col min="9742" max="9984" width="12.42578125" style="133"/>
    <col min="9985" max="9985" width="186.7109375" style="133" customWidth="1"/>
    <col min="9986" max="9986" width="56.42578125" style="133" customWidth="1"/>
    <col min="9987" max="9991" width="45.5703125" style="133" customWidth="1"/>
    <col min="9992" max="9992" width="54.7109375" style="133" customWidth="1"/>
    <col min="9993" max="9997" width="45.5703125" style="133" customWidth="1"/>
    <col min="9998" max="10240" width="12.42578125" style="133"/>
    <col min="10241" max="10241" width="186.7109375" style="133" customWidth="1"/>
    <col min="10242" max="10242" width="56.42578125" style="133" customWidth="1"/>
    <col min="10243" max="10247" width="45.5703125" style="133" customWidth="1"/>
    <col min="10248" max="10248" width="54.7109375" style="133" customWidth="1"/>
    <col min="10249" max="10253" width="45.5703125" style="133" customWidth="1"/>
    <col min="10254" max="10496" width="12.42578125" style="133"/>
    <col min="10497" max="10497" width="186.7109375" style="133" customWidth="1"/>
    <col min="10498" max="10498" width="56.42578125" style="133" customWidth="1"/>
    <col min="10499" max="10503" width="45.5703125" style="133" customWidth="1"/>
    <col min="10504" max="10504" width="54.7109375" style="133" customWidth="1"/>
    <col min="10505" max="10509" width="45.5703125" style="133" customWidth="1"/>
    <col min="10510" max="10752" width="12.42578125" style="133"/>
    <col min="10753" max="10753" width="186.7109375" style="133" customWidth="1"/>
    <col min="10754" max="10754" width="56.42578125" style="133" customWidth="1"/>
    <col min="10755" max="10759" width="45.5703125" style="133" customWidth="1"/>
    <col min="10760" max="10760" width="54.7109375" style="133" customWidth="1"/>
    <col min="10761" max="10765" width="45.5703125" style="133" customWidth="1"/>
    <col min="10766" max="11008" width="12.42578125" style="133"/>
    <col min="11009" max="11009" width="186.7109375" style="133" customWidth="1"/>
    <col min="11010" max="11010" width="56.42578125" style="133" customWidth="1"/>
    <col min="11011" max="11015" width="45.5703125" style="133" customWidth="1"/>
    <col min="11016" max="11016" width="54.7109375" style="133" customWidth="1"/>
    <col min="11017" max="11021" width="45.5703125" style="133" customWidth="1"/>
    <col min="11022" max="11264" width="12.42578125" style="133"/>
    <col min="11265" max="11265" width="186.7109375" style="133" customWidth="1"/>
    <col min="11266" max="11266" width="56.42578125" style="133" customWidth="1"/>
    <col min="11267" max="11271" width="45.5703125" style="133" customWidth="1"/>
    <col min="11272" max="11272" width="54.7109375" style="133" customWidth="1"/>
    <col min="11273" max="11277" width="45.5703125" style="133" customWidth="1"/>
    <col min="11278" max="11520" width="12.42578125" style="133"/>
    <col min="11521" max="11521" width="186.7109375" style="133" customWidth="1"/>
    <col min="11522" max="11522" width="56.42578125" style="133" customWidth="1"/>
    <col min="11523" max="11527" width="45.5703125" style="133" customWidth="1"/>
    <col min="11528" max="11528" width="54.7109375" style="133" customWidth="1"/>
    <col min="11529" max="11533" width="45.5703125" style="133" customWidth="1"/>
    <col min="11534" max="11776" width="12.42578125" style="133"/>
    <col min="11777" max="11777" width="186.7109375" style="133" customWidth="1"/>
    <col min="11778" max="11778" width="56.42578125" style="133" customWidth="1"/>
    <col min="11779" max="11783" width="45.5703125" style="133" customWidth="1"/>
    <col min="11784" max="11784" width="54.7109375" style="133" customWidth="1"/>
    <col min="11785" max="11789" width="45.5703125" style="133" customWidth="1"/>
    <col min="11790" max="12032" width="12.42578125" style="133"/>
    <col min="12033" max="12033" width="186.7109375" style="133" customWidth="1"/>
    <col min="12034" max="12034" width="56.42578125" style="133" customWidth="1"/>
    <col min="12035" max="12039" width="45.5703125" style="133" customWidth="1"/>
    <col min="12040" max="12040" width="54.7109375" style="133" customWidth="1"/>
    <col min="12041" max="12045" width="45.5703125" style="133" customWidth="1"/>
    <col min="12046" max="12288" width="12.42578125" style="133"/>
    <col min="12289" max="12289" width="186.7109375" style="133" customWidth="1"/>
    <col min="12290" max="12290" width="56.42578125" style="133" customWidth="1"/>
    <col min="12291" max="12295" width="45.5703125" style="133" customWidth="1"/>
    <col min="12296" max="12296" width="54.7109375" style="133" customWidth="1"/>
    <col min="12297" max="12301" width="45.5703125" style="133" customWidth="1"/>
    <col min="12302" max="12544" width="12.42578125" style="133"/>
    <col min="12545" max="12545" width="186.7109375" style="133" customWidth="1"/>
    <col min="12546" max="12546" width="56.42578125" style="133" customWidth="1"/>
    <col min="12547" max="12551" width="45.5703125" style="133" customWidth="1"/>
    <col min="12552" max="12552" width="54.7109375" style="133" customWidth="1"/>
    <col min="12553" max="12557" width="45.5703125" style="133" customWidth="1"/>
    <col min="12558" max="12800" width="12.42578125" style="133"/>
    <col min="12801" max="12801" width="186.7109375" style="133" customWidth="1"/>
    <col min="12802" max="12802" width="56.42578125" style="133" customWidth="1"/>
    <col min="12803" max="12807" width="45.5703125" style="133" customWidth="1"/>
    <col min="12808" max="12808" width="54.7109375" style="133" customWidth="1"/>
    <col min="12809" max="12813" width="45.5703125" style="133" customWidth="1"/>
    <col min="12814" max="13056" width="12.42578125" style="133"/>
    <col min="13057" max="13057" width="186.7109375" style="133" customWidth="1"/>
    <col min="13058" max="13058" width="56.42578125" style="133" customWidth="1"/>
    <col min="13059" max="13063" width="45.5703125" style="133" customWidth="1"/>
    <col min="13064" max="13064" width="54.7109375" style="133" customWidth="1"/>
    <col min="13065" max="13069" width="45.5703125" style="133" customWidth="1"/>
    <col min="13070" max="13312" width="12.42578125" style="133"/>
    <col min="13313" max="13313" width="186.7109375" style="133" customWidth="1"/>
    <col min="13314" max="13314" width="56.42578125" style="133" customWidth="1"/>
    <col min="13315" max="13319" width="45.5703125" style="133" customWidth="1"/>
    <col min="13320" max="13320" width="54.7109375" style="133" customWidth="1"/>
    <col min="13321" max="13325" width="45.5703125" style="133" customWidth="1"/>
    <col min="13326" max="13568" width="12.42578125" style="133"/>
    <col min="13569" max="13569" width="186.7109375" style="133" customWidth="1"/>
    <col min="13570" max="13570" width="56.42578125" style="133" customWidth="1"/>
    <col min="13571" max="13575" width="45.5703125" style="133" customWidth="1"/>
    <col min="13576" max="13576" width="54.7109375" style="133" customWidth="1"/>
    <col min="13577" max="13581" width="45.5703125" style="133" customWidth="1"/>
    <col min="13582" max="13824" width="12.42578125" style="133"/>
    <col min="13825" max="13825" width="186.7109375" style="133" customWidth="1"/>
    <col min="13826" max="13826" width="56.42578125" style="133" customWidth="1"/>
    <col min="13827" max="13831" width="45.5703125" style="133" customWidth="1"/>
    <col min="13832" max="13832" width="54.7109375" style="133" customWidth="1"/>
    <col min="13833" max="13837" width="45.5703125" style="133" customWidth="1"/>
    <col min="13838" max="14080" width="12.42578125" style="133"/>
    <col min="14081" max="14081" width="186.7109375" style="133" customWidth="1"/>
    <col min="14082" max="14082" width="56.42578125" style="133" customWidth="1"/>
    <col min="14083" max="14087" width="45.5703125" style="133" customWidth="1"/>
    <col min="14088" max="14088" width="54.7109375" style="133" customWidth="1"/>
    <col min="14089" max="14093" width="45.5703125" style="133" customWidth="1"/>
    <col min="14094" max="14336" width="12.42578125" style="133"/>
    <col min="14337" max="14337" width="186.7109375" style="133" customWidth="1"/>
    <col min="14338" max="14338" width="56.42578125" style="133" customWidth="1"/>
    <col min="14339" max="14343" width="45.5703125" style="133" customWidth="1"/>
    <col min="14344" max="14344" width="54.7109375" style="133" customWidth="1"/>
    <col min="14345" max="14349" width="45.5703125" style="133" customWidth="1"/>
    <col min="14350" max="14592" width="12.42578125" style="133"/>
    <col min="14593" max="14593" width="186.7109375" style="133" customWidth="1"/>
    <col min="14594" max="14594" width="56.42578125" style="133" customWidth="1"/>
    <col min="14595" max="14599" width="45.5703125" style="133" customWidth="1"/>
    <col min="14600" max="14600" width="54.7109375" style="133" customWidth="1"/>
    <col min="14601" max="14605" width="45.5703125" style="133" customWidth="1"/>
    <col min="14606" max="14848" width="12.42578125" style="133"/>
    <col min="14849" max="14849" width="186.7109375" style="133" customWidth="1"/>
    <col min="14850" max="14850" width="56.42578125" style="133" customWidth="1"/>
    <col min="14851" max="14855" width="45.5703125" style="133" customWidth="1"/>
    <col min="14856" max="14856" width="54.7109375" style="133" customWidth="1"/>
    <col min="14857" max="14861" width="45.5703125" style="133" customWidth="1"/>
    <col min="14862" max="15104" width="12.42578125" style="133"/>
    <col min="15105" max="15105" width="186.7109375" style="133" customWidth="1"/>
    <col min="15106" max="15106" width="56.42578125" style="133" customWidth="1"/>
    <col min="15107" max="15111" width="45.5703125" style="133" customWidth="1"/>
    <col min="15112" max="15112" width="54.7109375" style="133" customWidth="1"/>
    <col min="15113" max="15117" width="45.5703125" style="133" customWidth="1"/>
    <col min="15118" max="15360" width="12.42578125" style="133"/>
    <col min="15361" max="15361" width="186.7109375" style="133" customWidth="1"/>
    <col min="15362" max="15362" width="56.42578125" style="133" customWidth="1"/>
    <col min="15363" max="15367" width="45.5703125" style="133" customWidth="1"/>
    <col min="15368" max="15368" width="54.7109375" style="133" customWidth="1"/>
    <col min="15369" max="15373" width="45.5703125" style="133" customWidth="1"/>
    <col min="15374" max="15616" width="12.42578125" style="133"/>
    <col min="15617" max="15617" width="186.7109375" style="133" customWidth="1"/>
    <col min="15618" max="15618" width="56.42578125" style="133" customWidth="1"/>
    <col min="15619" max="15623" width="45.5703125" style="133" customWidth="1"/>
    <col min="15624" max="15624" width="54.7109375" style="133" customWidth="1"/>
    <col min="15625" max="15629" width="45.5703125" style="133" customWidth="1"/>
    <col min="15630" max="15872" width="12.42578125" style="133"/>
    <col min="15873" max="15873" width="186.7109375" style="133" customWidth="1"/>
    <col min="15874" max="15874" width="56.42578125" style="133" customWidth="1"/>
    <col min="15875" max="15879" width="45.5703125" style="133" customWidth="1"/>
    <col min="15880" max="15880" width="54.7109375" style="133" customWidth="1"/>
    <col min="15881" max="15885" width="45.5703125" style="133" customWidth="1"/>
    <col min="15886" max="16128" width="12.42578125" style="133"/>
    <col min="16129" max="16129" width="186.7109375" style="133" customWidth="1"/>
    <col min="16130" max="16130" width="56.42578125" style="133" customWidth="1"/>
    <col min="16131" max="16135" width="45.5703125" style="133" customWidth="1"/>
    <col min="16136" max="16136" width="54.7109375" style="133" customWidth="1"/>
    <col min="16137" max="16141" width="45.5703125" style="133" customWidth="1"/>
    <col min="16142" max="16384" width="12.42578125" style="133"/>
  </cols>
  <sheetData>
    <row r="1" spans="1:17" s="11" customFormat="1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98</v>
      </c>
      <c r="L1" s="9"/>
      <c r="M1" s="8"/>
      <c r="N1" s="10"/>
      <c r="O1" s="10"/>
      <c r="P1" s="10"/>
      <c r="Q1" s="10"/>
    </row>
    <row r="2" spans="1:17" s="11" customFormat="1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s="11" customFormat="1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s="11" customFormat="1" ht="19.5" customHeight="1" thickTop="1">
      <c r="A4" s="17"/>
      <c r="B4" s="18"/>
      <c r="C4" s="19"/>
      <c r="D4" s="18"/>
      <c r="E4" s="19"/>
      <c r="F4" s="18"/>
      <c r="G4" s="20"/>
      <c r="H4" s="18" t="s">
        <v>4</v>
      </c>
      <c r="I4" s="19"/>
      <c r="J4" s="18"/>
      <c r="K4" s="19"/>
      <c r="L4" s="18"/>
      <c r="M4" s="20"/>
    </row>
    <row r="5" spans="1:17" s="11" customFormat="1" ht="19.5" customHeight="1">
      <c r="A5" s="21"/>
      <c r="B5" s="5"/>
      <c r="C5" s="22"/>
      <c r="D5" s="5"/>
      <c r="E5" s="22"/>
      <c r="F5" s="5"/>
      <c r="G5" s="23"/>
      <c r="H5" s="5"/>
      <c r="I5" s="22"/>
      <c r="J5" s="5"/>
      <c r="K5" s="22"/>
      <c r="L5" s="5"/>
      <c r="M5" s="23"/>
    </row>
    <row r="6" spans="1:17" s="11" customFormat="1" ht="39.75" customHeight="1">
      <c r="A6" s="24"/>
      <c r="B6" s="25" t="s">
        <v>148</v>
      </c>
      <c r="C6" s="26"/>
      <c r="D6" s="27"/>
      <c r="E6" s="26"/>
      <c r="F6" s="27"/>
      <c r="G6" s="28"/>
      <c r="H6" s="25" t="s">
        <v>5</v>
      </c>
      <c r="I6" s="26"/>
      <c r="J6" s="27"/>
      <c r="K6" s="26"/>
      <c r="L6" s="27"/>
      <c r="M6" s="29" t="s">
        <v>4</v>
      </c>
    </row>
    <row r="7" spans="1:17" s="11" customFormat="1" ht="18.75" customHeight="1">
      <c r="A7" s="21" t="s">
        <v>4</v>
      </c>
      <c r="B7" s="5" t="s">
        <v>4</v>
      </c>
      <c r="C7" s="22"/>
      <c r="D7" s="5" t="s">
        <v>4</v>
      </c>
      <c r="E7" s="22"/>
      <c r="F7" s="5" t="s">
        <v>4</v>
      </c>
      <c r="G7" s="23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 s="11" customFormat="1" ht="18.75" customHeight="1">
      <c r="A8" s="21" t="s">
        <v>4</v>
      </c>
      <c r="B8" s="5" t="s">
        <v>4</v>
      </c>
      <c r="C8" s="22"/>
      <c r="D8" s="5" t="s">
        <v>4</v>
      </c>
      <c r="E8" s="22"/>
      <c r="F8" s="5" t="s">
        <v>4</v>
      </c>
      <c r="G8" s="23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s="11" customFormat="1" ht="45">
      <c r="A9" s="30" t="s">
        <v>4</v>
      </c>
      <c r="B9" s="570" t="s">
        <v>4</v>
      </c>
      <c r="C9" s="571" t="s">
        <v>6</v>
      </c>
      <c r="D9" s="572" t="s">
        <v>4</v>
      </c>
      <c r="E9" s="571" t="s">
        <v>6</v>
      </c>
      <c r="F9" s="572" t="s">
        <v>4</v>
      </c>
      <c r="G9" s="573" t="s">
        <v>6</v>
      </c>
      <c r="H9" s="570" t="s">
        <v>4</v>
      </c>
      <c r="I9" s="571" t="s">
        <v>6</v>
      </c>
      <c r="J9" s="572" t="s">
        <v>4</v>
      </c>
      <c r="K9" s="571" t="s">
        <v>6</v>
      </c>
      <c r="L9" s="572" t="s">
        <v>4</v>
      </c>
      <c r="M9" s="573" t="s">
        <v>6</v>
      </c>
      <c r="N9" s="35"/>
    </row>
    <row r="10" spans="1:17" s="11" customFormat="1" ht="45">
      <c r="A10" s="36" t="s">
        <v>7</v>
      </c>
      <c r="B10" s="37" t="s">
        <v>8</v>
      </c>
      <c r="C10" s="38" t="s">
        <v>9</v>
      </c>
      <c r="D10" s="39" t="s">
        <v>10</v>
      </c>
      <c r="E10" s="38" t="s">
        <v>9</v>
      </c>
      <c r="F10" s="39" t="s">
        <v>9</v>
      </c>
      <c r="G10" s="40" t="s">
        <v>9</v>
      </c>
      <c r="H10" s="37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35"/>
    </row>
    <row r="11" spans="1:17" s="11" customFormat="1" ht="14.25" customHeight="1">
      <c r="A11" s="574" t="s">
        <v>11</v>
      </c>
      <c r="B11" s="575" t="s">
        <v>4</v>
      </c>
      <c r="C11" s="576"/>
      <c r="D11" s="577" t="s">
        <v>4</v>
      </c>
      <c r="E11" s="576"/>
      <c r="F11" s="577" t="s">
        <v>4</v>
      </c>
      <c r="G11" s="578"/>
      <c r="H11" s="575" t="s">
        <v>4</v>
      </c>
      <c r="I11" s="576"/>
      <c r="J11" s="577" t="s">
        <v>4</v>
      </c>
      <c r="K11" s="576"/>
      <c r="L11" s="577" t="s">
        <v>4</v>
      </c>
      <c r="M11" s="578" t="s">
        <v>11</v>
      </c>
      <c r="N11" s="35"/>
    </row>
    <row r="12" spans="1:17" s="11" customFormat="1" ht="45">
      <c r="A12" s="24" t="s">
        <v>12</v>
      </c>
      <c r="B12" s="46" t="s">
        <v>4</v>
      </c>
      <c r="C12" s="47" t="s">
        <v>4</v>
      </c>
      <c r="D12" s="48"/>
      <c r="E12" s="49"/>
      <c r="F12" s="48"/>
      <c r="G12" s="50"/>
      <c r="H12" s="46"/>
      <c r="I12" s="49"/>
      <c r="J12" s="48"/>
      <c r="K12" s="49"/>
      <c r="L12" s="48"/>
      <c r="M12" s="50"/>
      <c r="N12" s="35"/>
    </row>
    <row r="13" spans="1:17" s="10" customFormat="1" ht="44.25">
      <c r="A13" s="51" t="s">
        <v>13</v>
      </c>
      <c r="B13" s="9">
        <v>9527974</v>
      </c>
      <c r="C13" s="52">
        <v>1</v>
      </c>
      <c r="D13" s="53">
        <v>0</v>
      </c>
      <c r="E13" s="54">
        <v>0</v>
      </c>
      <c r="F13" s="55">
        <v>9527974</v>
      </c>
      <c r="G13" s="56">
        <v>0.29647933076352057</v>
      </c>
      <c r="H13" s="9">
        <v>9932501</v>
      </c>
      <c r="I13" s="52">
        <v>1</v>
      </c>
      <c r="J13" s="53">
        <v>0</v>
      </c>
      <c r="K13" s="54">
        <v>0</v>
      </c>
      <c r="L13" s="55">
        <v>9932501</v>
      </c>
      <c r="M13" s="56">
        <v>0.299090714633716</v>
      </c>
      <c r="N13" s="57"/>
    </row>
    <row r="14" spans="1:17" s="11" customFormat="1" ht="44.25">
      <c r="A14" s="21" t="s">
        <v>14</v>
      </c>
      <c r="B14" s="5">
        <v>0</v>
      </c>
      <c r="C14" s="563">
        <v>0</v>
      </c>
      <c r="D14" s="59">
        <v>0</v>
      </c>
      <c r="E14" s="579">
        <v>0</v>
      </c>
      <c r="F14" s="402">
        <v>0</v>
      </c>
      <c r="G14" s="581">
        <v>0</v>
      </c>
      <c r="H14" s="5">
        <v>0</v>
      </c>
      <c r="I14" s="563">
        <v>0</v>
      </c>
      <c r="J14" s="59">
        <v>0</v>
      </c>
      <c r="K14" s="579">
        <v>0</v>
      </c>
      <c r="L14" s="402">
        <v>0</v>
      </c>
      <c r="M14" s="581">
        <v>0</v>
      </c>
      <c r="N14" s="35"/>
    </row>
    <row r="15" spans="1:17" s="11" customFormat="1" ht="44.25">
      <c r="A15" s="41" t="s">
        <v>15</v>
      </c>
      <c r="B15" s="582">
        <v>587760.17000000004</v>
      </c>
      <c r="C15" s="632">
        <v>1</v>
      </c>
      <c r="D15" s="587">
        <v>0</v>
      </c>
      <c r="E15" s="584">
        <v>0</v>
      </c>
      <c r="F15" s="48">
        <v>587760.17000000004</v>
      </c>
      <c r="G15" s="585">
        <v>1</v>
      </c>
      <c r="H15" s="582">
        <v>584251</v>
      </c>
      <c r="I15" s="632">
        <v>1</v>
      </c>
      <c r="J15" s="587">
        <v>0</v>
      </c>
      <c r="K15" s="584">
        <v>0</v>
      </c>
      <c r="L15" s="48">
        <v>584251</v>
      </c>
      <c r="M15" s="585">
        <v>1</v>
      </c>
      <c r="N15" s="35"/>
    </row>
    <row r="16" spans="1:17" s="11" customFormat="1" ht="44.25">
      <c r="A16" s="68" t="s">
        <v>16</v>
      </c>
      <c r="B16" s="5">
        <v>9619</v>
      </c>
      <c r="C16" s="52">
        <v>1</v>
      </c>
      <c r="D16" s="59">
        <v>0</v>
      </c>
      <c r="E16" s="54">
        <v>0</v>
      </c>
      <c r="F16" s="69">
        <v>9619</v>
      </c>
      <c r="G16" s="56">
        <v>2.9931176162049819E-4</v>
      </c>
      <c r="H16" s="5">
        <v>0</v>
      </c>
      <c r="I16" s="52">
        <v>0</v>
      </c>
      <c r="J16" s="59">
        <v>0</v>
      </c>
      <c r="K16" s="54">
        <v>0</v>
      </c>
      <c r="L16" s="69">
        <v>0</v>
      </c>
      <c r="M16" s="56">
        <v>0</v>
      </c>
      <c r="N16" s="35"/>
    </row>
    <row r="17" spans="1:14" s="11" customFormat="1" ht="44.25">
      <c r="A17" s="70" t="s">
        <v>17</v>
      </c>
      <c r="B17" s="575">
        <v>528141.17000000004</v>
      </c>
      <c r="C17" s="563">
        <v>1</v>
      </c>
      <c r="D17" s="587">
        <v>0</v>
      </c>
      <c r="E17" s="579">
        <v>0</v>
      </c>
      <c r="F17" s="577">
        <v>528141.17000000004</v>
      </c>
      <c r="G17" s="581">
        <v>1.6434022661088576E-2</v>
      </c>
      <c r="H17" s="575">
        <v>534251</v>
      </c>
      <c r="I17" s="563">
        <v>1</v>
      </c>
      <c r="J17" s="587">
        <v>0</v>
      </c>
      <c r="K17" s="579">
        <v>0</v>
      </c>
      <c r="L17" s="577">
        <v>534251</v>
      </c>
      <c r="M17" s="581">
        <v>1.6087540628868541E-2</v>
      </c>
      <c r="N17" s="35"/>
    </row>
    <row r="18" spans="1:14" s="11" customFormat="1" ht="44.25">
      <c r="A18" s="70" t="s">
        <v>18</v>
      </c>
      <c r="B18" s="575">
        <v>0</v>
      </c>
      <c r="C18" s="563">
        <v>0</v>
      </c>
      <c r="D18" s="587">
        <v>0</v>
      </c>
      <c r="E18" s="579">
        <v>0</v>
      </c>
      <c r="F18" s="577">
        <v>0</v>
      </c>
      <c r="G18" s="581">
        <v>0</v>
      </c>
      <c r="H18" s="575">
        <v>0</v>
      </c>
      <c r="I18" s="563">
        <v>0</v>
      </c>
      <c r="J18" s="587">
        <v>0</v>
      </c>
      <c r="K18" s="579">
        <v>0</v>
      </c>
      <c r="L18" s="577">
        <v>0</v>
      </c>
      <c r="M18" s="581">
        <v>0</v>
      </c>
      <c r="N18" s="35"/>
    </row>
    <row r="19" spans="1:14" s="11" customFormat="1" ht="44.25">
      <c r="A19" s="70" t="s">
        <v>19</v>
      </c>
      <c r="B19" s="575">
        <v>0</v>
      </c>
      <c r="C19" s="563">
        <v>0</v>
      </c>
      <c r="D19" s="587">
        <v>0</v>
      </c>
      <c r="E19" s="579">
        <v>0</v>
      </c>
      <c r="F19" s="577">
        <v>0</v>
      </c>
      <c r="G19" s="581">
        <v>0</v>
      </c>
      <c r="H19" s="575">
        <v>0</v>
      </c>
      <c r="I19" s="563">
        <v>0</v>
      </c>
      <c r="J19" s="587">
        <v>0</v>
      </c>
      <c r="K19" s="579">
        <v>0</v>
      </c>
      <c r="L19" s="577">
        <v>0</v>
      </c>
      <c r="M19" s="581">
        <v>0</v>
      </c>
      <c r="N19" s="35"/>
    </row>
    <row r="20" spans="1:14" s="11" customFormat="1" ht="44.25">
      <c r="A20" s="70" t="s">
        <v>20</v>
      </c>
      <c r="B20" s="575">
        <v>0</v>
      </c>
      <c r="C20" s="563">
        <v>0</v>
      </c>
      <c r="D20" s="587">
        <v>0</v>
      </c>
      <c r="E20" s="579">
        <v>0</v>
      </c>
      <c r="F20" s="577">
        <v>0</v>
      </c>
      <c r="G20" s="581">
        <v>0</v>
      </c>
      <c r="H20" s="575">
        <v>0</v>
      </c>
      <c r="I20" s="563">
        <v>0</v>
      </c>
      <c r="J20" s="587">
        <v>0</v>
      </c>
      <c r="K20" s="579">
        <v>0</v>
      </c>
      <c r="L20" s="577">
        <v>0</v>
      </c>
      <c r="M20" s="581">
        <v>0</v>
      </c>
      <c r="N20" s="35"/>
    </row>
    <row r="21" spans="1:14" s="11" customFormat="1" ht="44.25">
      <c r="A21" s="70" t="s">
        <v>21</v>
      </c>
      <c r="B21" s="575">
        <v>50000</v>
      </c>
      <c r="C21" s="563">
        <v>1</v>
      </c>
      <c r="D21" s="587">
        <v>0</v>
      </c>
      <c r="E21" s="579">
        <v>0</v>
      </c>
      <c r="F21" s="577">
        <v>50000</v>
      </c>
      <c r="G21" s="581">
        <v>1.5558361660281638E-3</v>
      </c>
      <c r="H21" s="575">
        <v>50000</v>
      </c>
      <c r="I21" s="563">
        <v>1</v>
      </c>
      <c r="J21" s="587">
        <v>0</v>
      </c>
      <c r="K21" s="579">
        <v>0</v>
      </c>
      <c r="L21" s="577">
        <v>50000</v>
      </c>
      <c r="M21" s="581">
        <v>1.5056163328537092E-3</v>
      </c>
      <c r="N21" s="35"/>
    </row>
    <row r="22" spans="1:14" s="11" customFormat="1" ht="44.25">
      <c r="A22" s="70" t="s">
        <v>22</v>
      </c>
      <c r="B22" s="575">
        <v>0</v>
      </c>
      <c r="C22" s="563">
        <v>0</v>
      </c>
      <c r="D22" s="587">
        <v>0</v>
      </c>
      <c r="E22" s="579">
        <v>0</v>
      </c>
      <c r="F22" s="577">
        <v>0</v>
      </c>
      <c r="G22" s="581">
        <v>0</v>
      </c>
      <c r="H22" s="575">
        <v>0</v>
      </c>
      <c r="I22" s="563">
        <v>0</v>
      </c>
      <c r="J22" s="587">
        <v>0</v>
      </c>
      <c r="K22" s="579">
        <v>0</v>
      </c>
      <c r="L22" s="577">
        <v>0</v>
      </c>
      <c r="M22" s="581">
        <v>0</v>
      </c>
      <c r="N22" s="35"/>
    </row>
    <row r="23" spans="1:14" s="11" customFormat="1" ht="44.25">
      <c r="A23" s="70" t="s">
        <v>23</v>
      </c>
      <c r="B23" s="575">
        <v>0</v>
      </c>
      <c r="C23" s="563">
        <v>0</v>
      </c>
      <c r="D23" s="587">
        <v>0</v>
      </c>
      <c r="E23" s="579">
        <v>0</v>
      </c>
      <c r="F23" s="577">
        <v>0</v>
      </c>
      <c r="G23" s="581">
        <v>0</v>
      </c>
      <c r="H23" s="575">
        <v>0</v>
      </c>
      <c r="I23" s="563">
        <v>0</v>
      </c>
      <c r="J23" s="587">
        <v>0</v>
      </c>
      <c r="K23" s="579">
        <v>0</v>
      </c>
      <c r="L23" s="577">
        <v>0</v>
      </c>
      <c r="M23" s="581">
        <v>0</v>
      </c>
      <c r="N23" s="35"/>
    </row>
    <row r="24" spans="1:14" s="11" customFormat="1" ht="44.25">
      <c r="A24" s="70" t="s">
        <v>24</v>
      </c>
      <c r="B24" s="575">
        <v>0</v>
      </c>
      <c r="C24" s="563">
        <v>0</v>
      </c>
      <c r="D24" s="587">
        <v>0</v>
      </c>
      <c r="E24" s="579">
        <v>0</v>
      </c>
      <c r="F24" s="577">
        <v>0</v>
      </c>
      <c r="G24" s="581">
        <v>0</v>
      </c>
      <c r="H24" s="575">
        <v>0</v>
      </c>
      <c r="I24" s="563">
        <v>0</v>
      </c>
      <c r="J24" s="587">
        <v>0</v>
      </c>
      <c r="K24" s="579">
        <v>0</v>
      </c>
      <c r="L24" s="577">
        <v>0</v>
      </c>
      <c r="M24" s="581">
        <v>0</v>
      </c>
      <c r="N24" s="35"/>
    </row>
    <row r="25" spans="1:14" s="11" customFormat="1" ht="44.25">
      <c r="A25" s="70" t="s">
        <v>25</v>
      </c>
      <c r="B25" s="575">
        <v>0</v>
      </c>
      <c r="C25" s="563">
        <v>0</v>
      </c>
      <c r="D25" s="587">
        <v>0</v>
      </c>
      <c r="E25" s="579">
        <v>0</v>
      </c>
      <c r="F25" s="577">
        <v>0</v>
      </c>
      <c r="G25" s="581">
        <v>0</v>
      </c>
      <c r="H25" s="575">
        <v>0</v>
      </c>
      <c r="I25" s="563">
        <v>0</v>
      </c>
      <c r="J25" s="587">
        <v>0</v>
      </c>
      <c r="K25" s="579">
        <v>0</v>
      </c>
      <c r="L25" s="577">
        <v>0</v>
      </c>
      <c r="M25" s="581">
        <v>0</v>
      </c>
      <c r="N25" s="35"/>
    </row>
    <row r="26" spans="1:14" s="11" customFormat="1" ht="44.25">
      <c r="A26" s="70" t="s">
        <v>26</v>
      </c>
      <c r="B26" s="575">
        <v>0</v>
      </c>
      <c r="C26" s="563">
        <v>0</v>
      </c>
      <c r="D26" s="587">
        <v>0</v>
      </c>
      <c r="E26" s="579">
        <v>0</v>
      </c>
      <c r="F26" s="577">
        <v>0</v>
      </c>
      <c r="G26" s="581">
        <v>0</v>
      </c>
      <c r="H26" s="575">
        <v>0</v>
      </c>
      <c r="I26" s="563">
        <v>0</v>
      </c>
      <c r="J26" s="587">
        <v>0</v>
      </c>
      <c r="K26" s="579">
        <v>0</v>
      </c>
      <c r="L26" s="577">
        <v>0</v>
      </c>
      <c r="M26" s="581">
        <v>0</v>
      </c>
      <c r="N26" s="35"/>
    </row>
    <row r="27" spans="1:14" s="11" customFormat="1" ht="44.25">
      <c r="A27" s="70" t="s">
        <v>27</v>
      </c>
      <c r="B27" s="575">
        <v>0</v>
      </c>
      <c r="C27" s="563">
        <v>0</v>
      </c>
      <c r="D27" s="587">
        <v>0</v>
      </c>
      <c r="E27" s="579">
        <v>0</v>
      </c>
      <c r="F27" s="577">
        <v>0</v>
      </c>
      <c r="G27" s="581">
        <v>0</v>
      </c>
      <c r="H27" s="575">
        <v>0</v>
      </c>
      <c r="I27" s="563">
        <v>0</v>
      </c>
      <c r="J27" s="587">
        <v>0</v>
      </c>
      <c r="K27" s="579">
        <v>0</v>
      </c>
      <c r="L27" s="577">
        <v>0</v>
      </c>
      <c r="M27" s="581">
        <v>0</v>
      </c>
      <c r="N27" s="35"/>
    </row>
    <row r="28" spans="1:14" s="11" customFormat="1" ht="44.25">
      <c r="A28" s="71" t="s">
        <v>28</v>
      </c>
      <c r="B28" s="575">
        <v>0</v>
      </c>
      <c r="C28" s="563">
        <v>0</v>
      </c>
      <c r="D28" s="587">
        <v>0</v>
      </c>
      <c r="E28" s="579">
        <v>0</v>
      </c>
      <c r="F28" s="577">
        <v>0</v>
      </c>
      <c r="G28" s="581">
        <v>0</v>
      </c>
      <c r="H28" s="575">
        <v>0</v>
      </c>
      <c r="I28" s="563">
        <v>0</v>
      </c>
      <c r="J28" s="587">
        <v>0</v>
      </c>
      <c r="K28" s="579">
        <v>0</v>
      </c>
      <c r="L28" s="577">
        <v>0</v>
      </c>
      <c r="M28" s="581">
        <v>0</v>
      </c>
      <c r="N28" s="35"/>
    </row>
    <row r="29" spans="1:14" s="11" customFormat="1" ht="44.25">
      <c r="A29" s="71" t="s">
        <v>29</v>
      </c>
      <c r="B29" s="575">
        <v>0</v>
      </c>
      <c r="C29" s="563">
        <v>0</v>
      </c>
      <c r="D29" s="587">
        <v>0</v>
      </c>
      <c r="E29" s="579">
        <v>0</v>
      </c>
      <c r="F29" s="577">
        <v>0</v>
      </c>
      <c r="G29" s="581">
        <v>0</v>
      </c>
      <c r="H29" s="575">
        <v>0</v>
      </c>
      <c r="I29" s="563">
        <v>0</v>
      </c>
      <c r="J29" s="587">
        <v>0</v>
      </c>
      <c r="K29" s="579">
        <v>0</v>
      </c>
      <c r="L29" s="577">
        <v>0</v>
      </c>
      <c r="M29" s="581">
        <v>0</v>
      </c>
      <c r="N29" s="35"/>
    </row>
    <row r="30" spans="1:14" s="11" customFormat="1" ht="44.25">
      <c r="A30" s="71" t="s">
        <v>30</v>
      </c>
      <c r="B30" s="575">
        <v>0</v>
      </c>
      <c r="C30" s="563">
        <v>0</v>
      </c>
      <c r="D30" s="587">
        <v>0</v>
      </c>
      <c r="E30" s="579">
        <v>0</v>
      </c>
      <c r="F30" s="577">
        <v>0</v>
      </c>
      <c r="G30" s="581">
        <v>0</v>
      </c>
      <c r="H30" s="575">
        <v>0</v>
      </c>
      <c r="I30" s="563">
        <v>0</v>
      </c>
      <c r="J30" s="587">
        <v>0</v>
      </c>
      <c r="K30" s="579">
        <v>0</v>
      </c>
      <c r="L30" s="577">
        <v>0</v>
      </c>
      <c r="M30" s="581">
        <v>0</v>
      </c>
      <c r="N30" s="35"/>
    </row>
    <row r="31" spans="1:14" s="11" customFormat="1" ht="44.25">
      <c r="A31" s="71" t="s">
        <v>31</v>
      </c>
      <c r="B31" s="575">
        <v>0</v>
      </c>
      <c r="C31" s="563">
        <v>0</v>
      </c>
      <c r="D31" s="587">
        <v>0</v>
      </c>
      <c r="E31" s="579">
        <v>0</v>
      </c>
      <c r="F31" s="577">
        <v>0</v>
      </c>
      <c r="G31" s="581">
        <v>0</v>
      </c>
      <c r="H31" s="575">
        <v>0</v>
      </c>
      <c r="I31" s="563">
        <v>0</v>
      </c>
      <c r="J31" s="587">
        <v>0</v>
      </c>
      <c r="K31" s="579">
        <v>0</v>
      </c>
      <c r="L31" s="577">
        <v>0</v>
      </c>
      <c r="M31" s="581">
        <v>0</v>
      </c>
      <c r="N31" s="35"/>
    </row>
    <row r="32" spans="1:14" s="11" customFormat="1" ht="44.25">
      <c r="A32" s="71" t="s">
        <v>32</v>
      </c>
      <c r="B32" s="575">
        <v>0</v>
      </c>
      <c r="C32" s="563">
        <v>0</v>
      </c>
      <c r="D32" s="587">
        <v>0</v>
      </c>
      <c r="E32" s="579">
        <v>0</v>
      </c>
      <c r="F32" s="577">
        <v>0</v>
      </c>
      <c r="G32" s="581">
        <v>0</v>
      </c>
      <c r="H32" s="575">
        <v>0</v>
      </c>
      <c r="I32" s="563">
        <v>0</v>
      </c>
      <c r="J32" s="587">
        <v>0</v>
      </c>
      <c r="K32" s="579">
        <v>0</v>
      </c>
      <c r="L32" s="577">
        <v>0</v>
      </c>
      <c r="M32" s="581">
        <v>0</v>
      </c>
      <c r="N32" s="35"/>
    </row>
    <row r="33" spans="1:14" s="11" customFormat="1" ht="44.25">
      <c r="A33" s="71" t="s">
        <v>33</v>
      </c>
      <c r="B33" s="575">
        <v>0</v>
      </c>
      <c r="C33" s="563">
        <v>0</v>
      </c>
      <c r="D33" s="587">
        <v>0</v>
      </c>
      <c r="E33" s="579">
        <v>0</v>
      </c>
      <c r="F33" s="577">
        <v>0</v>
      </c>
      <c r="G33" s="581">
        <v>0</v>
      </c>
      <c r="H33" s="575">
        <v>0</v>
      </c>
      <c r="I33" s="563">
        <v>0</v>
      </c>
      <c r="J33" s="587">
        <v>0</v>
      </c>
      <c r="K33" s="579">
        <v>0</v>
      </c>
      <c r="L33" s="577">
        <v>0</v>
      </c>
      <c r="M33" s="581">
        <v>0</v>
      </c>
      <c r="N33" s="35"/>
    </row>
    <row r="34" spans="1:14" s="11" customFormat="1" ht="45">
      <c r="A34" s="72" t="s">
        <v>34</v>
      </c>
      <c r="B34" s="590"/>
      <c r="C34" s="591" t="s">
        <v>4</v>
      </c>
      <c r="D34" s="587"/>
      <c r="E34" s="592" t="s">
        <v>4</v>
      </c>
      <c r="F34" s="577"/>
      <c r="G34" s="593" t="s">
        <v>4</v>
      </c>
      <c r="H34" s="590" t="s">
        <v>4</v>
      </c>
      <c r="I34" s="591" t="s">
        <v>4</v>
      </c>
      <c r="J34" s="587"/>
      <c r="K34" s="592" t="s">
        <v>4</v>
      </c>
      <c r="L34" s="577"/>
      <c r="M34" s="593" t="s">
        <v>4</v>
      </c>
      <c r="N34" s="35"/>
    </row>
    <row r="35" spans="1:14" s="11" customFormat="1" ht="44.25">
      <c r="A35" s="68" t="s">
        <v>35</v>
      </c>
      <c r="B35" s="575">
        <v>0</v>
      </c>
      <c r="C35" s="563">
        <v>0</v>
      </c>
      <c r="D35" s="587">
        <v>0</v>
      </c>
      <c r="E35" s="579">
        <v>0</v>
      </c>
      <c r="F35" s="577">
        <v>0</v>
      </c>
      <c r="G35" s="581">
        <v>0</v>
      </c>
      <c r="H35" s="575">
        <v>0</v>
      </c>
      <c r="I35" s="563">
        <v>0</v>
      </c>
      <c r="J35" s="587">
        <v>0</v>
      </c>
      <c r="K35" s="579">
        <v>0</v>
      </c>
      <c r="L35" s="577">
        <v>0</v>
      </c>
      <c r="M35" s="581">
        <v>0</v>
      </c>
      <c r="N35" s="35"/>
    </row>
    <row r="36" spans="1:14" s="11" customFormat="1" ht="45">
      <c r="A36" s="72" t="s">
        <v>36</v>
      </c>
      <c r="B36" s="590"/>
      <c r="C36" s="591" t="s">
        <v>4</v>
      </c>
      <c r="D36" s="587"/>
      <c r="E36" s="592" t="s">
        <v>4</v>
      </c>
      <c r="F36" s="577"/>
      <c r="G36" s="593" t="s">
        <v>4</v>
      </c>
      <c r="H36" s="590"/>
      <c r="I36" s="591" t="s">
        <v>4</v>
      </c>
      <c r="J36" s="587"/>
      <c r="K36" s="592" t="s">
        <v>4</v>
      </c>
      <c r="L36" s="577"/>
      <c r="M36" s="593" t="s">
        <v>4</v>
      </c>
      <c r="N36" s="35"/>
    </row>
    <row r="37" spans="1:14" s="11" customFormat="1" ht="44.25">
      <c r="A37" s="70" t="s">
        <v>35</v>
      </c>
      <c r="B37" s="594">
        <v>0</v>
      </c>
      <c r="C37" s="563">
        <v>0</v>
      </c>
      <c r="D37" s="595">
        <v>0</v>
      </c>
      <c r="E37" s="579">
        <v>0</v>
      </c>
      <c r="F37" s="596">
        <v>0</v>
      </c>
      <c r="G37" s="581">
        <v>0</v>
      </c>
      <c r="H37" s="594">
        <v>0</v>
      </c>
      <c r="I37" s="563">
        <v>0</v>
      </c>
      <c r="J37" s="595">
        <v>0</v>
      </c>
      <c r="K37" s="579">
        <v>0</v>
      </c>
      <c r="L37" s="596">
        <v>0</v>
      </c>
      <c r="M37" s="581">
        <v>0</v>
      </c>
      <c r="N37" s="35"/>
    </row>
    <row r="38" spans="1:14" s="11" customFormat="1" ht="44.25">
      <c r="A38" s="70" t="s">
        <v>76</v>
      </c>
      <c r="B38" s="594"/>
      <c r="C38" s="563" t="s">
        <v>11</v>
      </c>
      <c r="D38" s="595"/>
      <c r="E38" s="579" t="s">
        <v>11</v>
      </c>
      <c r="F38" s="577">
        <v>0</v>
      </c>
      <c r="G38" s="581">
        <v>0</v>
      </c>
      <c r="H38" s="594"/>
      <c r="I38" s="563" t="s">
        <v>11</v>
      </c>
      <c r="J38" s="595"/>
      <c r="K38" s="579" t="s">
        <v>11</v>
      </c>
      <c r="L38" s="577">
        <v>0</v>
      </c>
      <c r="M38" s="581">
        <v>0</v>
      </c>
      <c r="N38" s="35"/>
    </row>
    <row r="39" spans="1:14" s="85" customFormat="1" ht="45">
      <c r="A39" s="72" t="s">
        <v>37</v>
      </c>
      <c r="B39" s="597">
        <v>10115734.17</v>
      </c>
      <c r="C39" s="599">
        <v>1</v>
      </c>
      <c r="D39" s="597">
        <v>0</v>
      </c>
      <c r="E39" s="599">
        <v>0</v>
      </c>
      <c r="F39" s="597">
        <v>10115734.17</v>
      </c>
      <c r="G39" s="598">
        <v>0.31476850135225781</v>
      </c>
      <c r="H39" s="597">
        <v>10516752</v>
      </c>
      <c r="I39" s="599">
        <v>1</v>
      </c>
      <c r="J39" s="597">
        <v>0</v>
      </c>
      <c r="K39" s="599">
        <v>0</v>
      </c>
      <c r="L39" s="597">
        <v>10516752</v>
      </c>
      <c r="M39" s="598">
        <v>0.31668387159543826</v>
      </c>
      <c r="N39" s="84"/>
    </row>
    <row r="40" spans="1:14" s="11" customFormat="1" ht="45">
      <c r="A40" s="86" t="s">
        <v>38</v>
      </c>
      <c r="B40" s="582"/>
      <c r="C40" s="591" t="s">
        <v>4</v>
      </c>
      <c r="D40" s="587"/>
      <c r="E40" s="592" t="s">
        <v>4</v>
      </c>
      <c r="F40" s="577"/>
      <c r="G40" s="593" t="s">
        <v>4</v>
      </c>
      <c r="H40" s="582"/>
      <c r="I40" s="591" t="s">
        <v>4</v>
      </c>
      <c r="J40" s="587"/>
      <c r="K40" s="592" t="s">
        <v>4</v>
      </c>
      <c r="L40" s="577"/>
      <c r="M40" s="593" t="s">
        <v>4</v>
      </c>
      <c r="N40" s="35"/>
    </row>
    <row r="41" spans="1:14" s="11" customFormat="1" ht="44.25">
      <c r="A41" s="21" t="s">
        <v>39</v>
      </c>
      <c r="B41" s="46">
        <v>0</v>
      </c>
      <c r="C41" s="52">
        <v>0</v>
      </c>
      <c r="D41" s="87">
        <v>0</v>
      </c>
      <c r="E41" s="54">
        <v>0</v>
      </c>
      <c r="F41" s="48">
        <v>0</v>
      </c>
      <c r="G41" s="56">
        <v>0</v>
      </c>
      <c r="H41" s="46">
        <v>0</v>
      </c>
      <c r="I41" s="52">
        <v>0</v>
      </c>
      <c r="J41" s="87">
        <v>0</v>
      </c>
      <c r="K41" s="54">
        <v>0</v>
      </c>
      <c r="L41" s="48">
        <v>0</v>
      </c>
      <c r="M41" s="56">
        <v>0</v>
      </c>
      <c r="N41" s="35"/>
    </row>
    <row r="42" spans="1:14" s="11" customFormat="1" ht="44.25">
      <c r="A42" s="88" t="s">
        <v>40</v>
      </c>
      <c r="B42" s="575">
        <v>0</v>
      </c>
      <c r="C42" s="563">
        <v>0</v>
      </c>
      <c r="D42" s="587">
        <v>0</v>
      </c>
      <c r="E42" s="579">
        <v>0</v>
      </c>
      <c r="F42" s="577">
        <v>0</v>
      </c>
      <c r="G42" s="581">
        <v>0</v>
      </c>
      <c r="H42" s="575">
        <v>0</v>
      </c>
      <c r="I42" s="563">
        <v>0</v>
      </c>
      <c r="J42" s="587">
        <v>0</v>
      </c>
      <c r="K42" s="579">
        <v>0</v>
      </c>
      <c r="L42" s="577">
        <v>0</v>
      </c>
      <c r="M42" s="581">
        <v>0</v>
      </c>
      <c r="N42" s="35"/>
    </row>
    <row r="43" spans="1:14" s="11" customFormat="1" ht="44.25">
      <c r="A43" s="89" t="s">
        <v>41</v>
      </c>
      <c r="B43" s="575">
        <v>0</v>
      </c>
      <c r="C43" s="563">
        <v>0</v>
      </c>
      <c r="D43" s="587">
        <v>0</v>
      </c>
      <c r="E43" s="579">
        <v>0</v>
      </c>
      <c r="F43" s="596">
        <v>0</v>
      </c>
      <c r="G43" s="581">
        <v>0</v>
      </c>
      <c r="H43" s="575">
        <v>0</v>
      </c>
      <c r="I43" s="563">
        <v>0</v>
      </c>
      <c r="J43" s="587">
        <v>0</v>
      </c>
      <c r="K43" s="579">
        <v>0</v>
      </c>
      <c r="L43" s="596">
        <v>0</v>
      </c>
      <c r="M43" s="581">
        <v>0</v>
      </c>
      <c r="N43" s="35"/>
    </row>
    <row r="44" spans="1:14" s="11" customFormat="1" ht="44.25">
      <c r="A44" s="41" t="s">
        <v>42</v>
      </c>
      <c r="B44" s="575">
        <v>0</v>
      </c>
      <c r="C44" s="563">
        <v>0</v>
      </c>
      <c r="D44" s="587">
        <v>0</v>
      </c>
      <c r="E44" s="579">
        <v>0</v>
      </c>
      <c r="F44" s="596">
        <v>0</v>
      </c>
      <c r="G44" s="581">
        <v>0</v>
      </c>
      <c r="H44" s="575">
        <v>0</v>
      </c>
      <c r="I44" s="563">
        <v>0</v>
      </c>
      <c r="J44" s="587">
        <v>0</v>
      </c>
      <c r="K44" s="579">
        <v>0</v>
      </c>
      <c r="L44" s="596">
        <v>0</v>
      </c>
      <c r="M44" s="581">
        <v>0</v>
      </c>
      <c r="N44" s="35"/>
    </row>
    <row r="45" spans="1:14" s="11" customFormat="1" ht="44.25">
      <c r="A45" s="88" t="s">
        <v>43</v>
      </c>
      <c r="B45" s="575">
        <v>0</v>
      </c>
      <c r="C45" s="563">
        <v>0</v>
      </c>
      <c r="D45" s="587">
        <v>0</v>
      </c>
      <c r="E45" s="579">
        <v>0</v>
      </c>
      <c r="F45" s="596">
        <v>0</v>
      </c>
      <c r="G45" s="581">
        <v>0</v>
      </c>
      <c r="H45" s="575">
        <v>0</v>
      </c>
      <c r="I45" s="563">
        <v>0</v>
      </c>
      <c r="J45" s="587">
        <v>0</v>
      </c>
      <c r="K45" s="579">
        <v>0</v>
      </c>
      <c r="L45" s="596">
        <v>0</v>
      </c>
      <c r="M45" s="581">
        <v>0</v>
      </c>
      <c r="N45" s="35"/>
    </row>
    <row r="46" spans="1:14" s="85" customFormat="1" ht="45">
      <c r="A46" s="86" t="s">
        <v>44</v>
      </c>
      <c r="B46" s="602">
        <v>0</v>
      </c>
      <c r="C46" s="567">
        <v>0</v>
      </c>
      <c r="D46" s="603">
        <v>0</v>
      </c>
      <c r="E46" s="599">
        <v>0</v>
      </c>
      <c r="F46" s="604">
        <v>0</v>
      </c>
      <c r="G46" s="598">
        <v>0</v>
      </c>
      <c r="H46" s="602">
        <v>0</v>
      </c>
      <c r="I46" s="567">
        <v>0</v>
      </c>
      <c r="J46" s="603">
        <v>0</v>
      </c>
      <c r="K46" s="599">
        <v>0</v>
      </c>
      <c r="L46" s="604">
        <v>0</v>
      </c>
      <c r="M46" s="598">
        <v>0</v>
      </c>
      <c r="N46" s="84"/>
    </row>
    <row r="47" spans="1:14" s="85" customFormat="1" ht="45">
      <c r="A47" s="93" t="s">
        <v>45</v>
      </c>
      <c r="B47" s="606">
        <v>3428730</v>
      </c>
      <c r="C47" s="599">
        <v>1</v>
      </c>
      <c r="D47" s="606">
        <v>0</v>
      </c>
      <c r="E47" s="599">
        <v>0</v>
      </c>
      <c r="F47" s="608">
        <v>3428730</v>
      </c>
      <c r="G47" s="598">
        <v>0.10669084275091492</v>
      </c>
      <c r="H47" s="606">
        <v>0</v>
      </c>
      <c r="I47" s="599">
        <v>0</v>
      </c>
      <c r="J47" s="606">
        <v>0</v>
      </c>
      <c r="K47" s="599">
        <v>0</v>
      </c>
      <c r="L47" s="608">
        <v>0</v>
      </c>
      <c r="M47" s="598">
        <v>0</v>
      </c>
      <c r="N47" s="84"/>
    </row>
    <row r="48" spans="1:14" s="11" customFormat="1" ht="45">
      <c r="A48" s="24" t="s">
        <v>46</v>
      </c>
      <c r="B48" s="96"/>
      <c r="C48" s="97" t="s">
        <v>4</v>
      </c>
      <c r="D48" s="59"/>
      <c r="E48" s="98" t="s">
        <v>4</v>
      </c>
      <c r="F48" s="48"/>
      <c r="G48" s="99" t="s">
        <v>4</v>
      </c>
      <c r="H48" s="96"/>
      <c r="I48" s="97" t="s">
        <v>4</v>
      </c>
      <c r="J48" s="59"/>
      <c r="K48" s="98" t="s">
        <v>4</v>
      </c>
      <c r="L48" s="48"/>
      <c r="M48" s="99" t="s">
        <v>4</v>
      </c>
      <c r="N48" s="35"/>
    </row>
    <row r="49" spans="1:14" s="11" customFormat="1" ht="44.25">
      <c r="A49" s="21" t="s">
        <v>47</v>
      </c>
      <c r="B49" s="96">
        <v>8488757.1300000008</v>
      </c>
      <c r="C49" s="52">
        <v>1</v>
      </c>
      <c r="D49" s="59">
        <v>0</v>
      </c>
      <c r="E49" s="54">
        <v>0</v>
      </c>
      <c r="F49" s="100">
        <v>8488757.1300000008</v>
      </c>
      <c r="G49" s="56">
        <v>0.26414230694966884</v>
      </c>
      <c r="H49" s="96">
        <v>9001619</v>
      </c>
      <c r="I49" s="52">
        <v>1</v>
      </c>
      <c r="J49" s="59">
        <v>0</v>
      </c>
      <c r="K49" s="54">
        <v>0</v>
      </c>
      <c r="L49" s="100">
        <v>9001619</v>
      </c>
      <c r="M49" s="56">
        <v>0.27105969177052547</v>
      </c>
      <c r="N49" s="35"/>
    </row>
    <row r="50" spans="1:14" s="11" customFormat="1" ht="44.25">
      <c r="A50" s="41" t="s">
        <v>48</v>
      </c>
      <c r="B50" s="582">
        <v>101897.75</v>
      </c>
      <c r="C50" s="563">
        <v>1</v>
      </c>
      <c r="D50" s="587">
        <v>0</v>
      </c>
      <c r="E50" s="579">
        <v>0</v>
      </c>
      <c r="F50" s="609">
        <v>101897.75</v>
      </c>
      <c r="G50" s="581">
        <v>3.1707240937379269E-3</v>
      </c>
      <c r="H50" s="582">
        <v>100597</v>
      </c>
      <c r="I50" s="563">
        <v>1</v>
      </c>
      <c r="J50" s="587">
        <v>0</v>
      </c>
      <c r="K50" s="579">
        <v>0</v>
      </c>
      <c r="L50" s="609">
        <v>100597</v>
      </c>
      <c r="M50" s="581">
        <v>3.0292097247216917E-3</v>
      </c>
      <c r="N50" s="35"/>
    </row>
    <row r="51" spans="1:14" s="11" customFormat="1" ht="44.25">
      <c r="A51" s="102" t="s">
        <v>49</v>
      </c>
      <c r="B51" s="611">
        <v>774461</v>
      </c>
      <c r="C51" s="563">
        <v>1</v>
      </c>
      <c r="D51" s="612">
        <v>0</v>
      </c>
      <c r="E51" s="579">
        <v>0</v>
      </c>
      <c r="F51" s="613">
        <v>774461</v>
      </c>
      <c r="G51" s="581">
        <v>2.4098688659566755E-2</v>
      </c>
      <c r="H51" s="611">
        <v>1212706</v>
      </c>
      <c r="I51" s="563">
        <v>0.65563973350677129</v>
      </c>
      <c r="J51" s="612">
        <v>636947</v>
      </c>
      <c r="K51" s="579">
        <v>0.34436026649322871</v>
      </c>
      <c r="L51" s="613">
        <v>1849653</v>
      </c>
      <c r="M51" s="581">
        <v>5.5697355338237234E-2</v>
      </c>
      <c r="N51" s="35"/>
    </row>
    <row r="52" spans="1:14" s="11" customFormat="1" ht="44.25">
      <c r="A52" s="102" t="s">
        <v>50</v>
      </c>
      <c r="B52" s="611">
        <v>0</v>
      </c>
      <c r="C52" s="563">
        <v>0</v>
      </c>
      <c r="D52" s="612">
        <v>332571</v>
      </c>
      <c r="E52" s="579">
        <v>1</v>
      </c>
      <c r="F52" s="613">
        <v>332571</v>
      </c>
      <c r="G52" s="581">
        <v>1.034851979144305E-2</v>
      </c>
      <c r="H52" s="611">
        <v>0</v>
      </c>
      <c r="I52" s="563">
        <v>0</v>
      </c>
      <c r="J52" s="612">
        <v>307172.5</v>
      </c>
      <c r="K52" s="579">
        <v>1</v>
      </c>
      <c r="L52" s="613">
        <v>307172.5</v>
      </c>
      <c r="M52" s="581">
        <v>9.2496786600701191E-3</v>
      </c>
      <c r="N52" s="35"/>
    </row>
    <row r="53" spans="1:14" s="11" customFormat="1" ht="44.25">
      <c r="A53" s="41" t="s">
        <v>51</v>
      </c>
      <c r="B53" s="582">
        <v>0</v>
      </c>
      <c r="C53" s="563">
        <v>0</v>
      </c>
      <c r="D53" s="587">
        <v>1283485.81</v>
      </c>
      <c r="E53" s="579">
        <v>1</v>
      </c>
      <c r="F53" s="609">
        <v>1283485.81</v>
      </c>
      <c r="G53" s="581">
        <v>3.993787283563905E-2</v>
      </c>
      <c r="H53" s="582">
        <v>0</v>
      </c>
      <c r="I53" s="563">
        <v>0</v>
      </c>
      <c r="J53" s="587">
        <v>3553179</v>
      </c>
      <c r="K53" s="579">
        <v>1</v>
      </c>
      <c r="L53" s="609">
        <v>3553179</v>
      </c>
      <c r="M53" s="581">
        <v>0.10699448671905619</v>
      </c>
      <c r="N53" s="35"/>
    </row>
    <row r="54" spans="1:14" s="85" customFormat="1" ht="45">
      <c r="A54" s="93" t="s">
        <v>52</v>
      </c>
      <c r="B54" s="614">
        <v>9365115.8800000008</v>
      </c>
      <c r="C54" s="567">
        <v>0.85283385885811069</v>
      </c>
      <c r="D54" s="603">
        <v>1616056.81</v>
      </c>
      <c r="E54" s="599">
        <v>0.15667174313097085</v>
      </c>
      <c r="F54" s="615">
        <v>10981172.690000001</v>
      </c>
      <c r="G54" s="598">
        <v>0.34169811233005565</v>
      </c>
      <c r="H54" s="614">
        <v>10314922</v>
      </c>
      <c r="I54" s="567">
        <v>0.69637918231098439</v>
      </c>
      <c r="J54" s="603">
        <v>4497298.5</v>
      </c>
      <c r="K54" s="599">
        <v>0.30362081768901561</v>
      </c>
      <c r="L54" s="615">
        <v>14812220.5</v>
      </c>
      <c r="M54" s="598">
        <v>0.44603042221261069</v>
      </c>
      <c r="N54" s="84"/>
    </row>
    <row r="55" spans="1:14" s="11" customFormat="1" ht="44.25">
      <c r="A55" s="51" t="s">
        <v>53</v>
      </c>
      <c r="B55" s="616">
        <v>0</v>
      </c>
      <c r="C55" s="563">
        <v>0</v>
      </c>
      <c r="D55" s="617">
        <v>0</v>
      </c>
      <c r="E55" s="579">
        <v>0</v>
      </c>
      <c r="F55" s="618">
        <v>0</v>
      </c>
      <c r="G55" s="581">
        <v>0</v>
      </c>
      <c r="H55" s="616">
        <v>0</v>
      </c>
      <c r="I55" s="563">
        <v>0</v>
      </c>
      <c r="J55" s="617">
        <v>0</v>
      </c>
      <c r="K55" s="579">
        <v>0</v>
      </c>
      <c r="L55" s="618">
        <v>0</v>
      </c>
      <c r="M55" s="581">
        <v>0</v>
      </c>
      <c r="N55" s="35"/>
    </row>
    <row r="56" spans="1:14" s="11" customFormat="1" ht="44.25">
      <c r="A56" s="111" t="s">
        <v>54</v>
      </c>
      <c r="B56" s="575">
        <v>0</v>
      </c>
      <c r="C56" s="563">
        <v>0</v>
      </c>
      <c r="D56" s="587">
        <v>0</v>
      </c>
      <c r="E56" s="579">
        <v>0</v>
      </c>
      <c r="F56" s="577">
        <v>0</v>
      </c>
      <c r="G56" s="581">
        <v>0</v>
      </c>
      <c r="H56" s="575">
        <v>0</v>
      </c>
      <c r="I56" s="563">
        <v>0</v>
      </c>
      <c r="J56" s="587">
        <v>0</v>
      </c>
      <c r="K56" s="579">
        <v>0</v>
      </c>
      <c r="L56" s="577">
        <v>0</v>
      </c>
      <c r="M56" s="581">
        <v>0</v>
      </c>
      <c r="N56" s="35"/>
    </row>
    <row r="57" spans="1:14" s="11" customFormat="1" ht="44.25">
      <c r="A57" s="89" t="s">
        <v>55</v>
      </c>
      <c r="B57" s="575">
        <v>0</v>
      </c>
      <c r="C57" s="563">
        <v>0</v>
      </c>
      <c r="D57" s="587">
        <v>0</v>
      </c>
      <c r="E57" s="579">
        <v>0</v>
      </c>
      <c r="F57" s="577">
        <v>0</v>
      </c>
      <c r="G57" s="581">
        <v>0</v>
      </c>
      <c r="H57" s="575">
        <v>0</v>
      </c>
      <c r="I57" s="563">
        <v>0</v>
      </c>
      <c r="J57" s="587">
        <v>0</v>
      </c>
      <c r="K57" s="579">
        <v>0</v>
      </c>
      <c r="L57" s="577">
        <v>0</v>
      </c>
      <c r="M57" s="581">
        <v>0</v>
      </c>
      <c r="N57" s="35"/>
    </row>
    <row r="58" spans="1:14" s="11" customFormat="1" ht="44.25">
      <c r="A58" s="88" t="s">
        <v>56</v>
      </c>
      <c r="B58" s="594">
        <v>0</v>
      </c>
      <c r="C58" s="563">
        <v>0</v>
      </c>
      <c r="D58" s="595">
        <v>0</v>
      </c>
      <c r="E58" s="579">
        <v>0</v>
      </c>
      <c r="F58" s="596">
        <v>0</v>
      </c>
      <c r="G58" s="581">
        <v>0</v>
      </c>
      <c r="H58" s="594">
        <v>0</v>
      </c>
      <c r="I58" s="563">
        <v>0</v>
      </c>
      <c r="J58" s="595">
        <v>0</v>
      </c>
      <c r="K58" s="579">
        <v>0</v>
      </c>
      <c r="L58" s="596">
        <v>0</v>
      </c>
      <c r="M58" s="581">
        <v>0</v>
      </c>
      <c r="N58" s="35"/>
    </row>
    <row r="59" spans="1:14" s="11" customFormat="1" ht="44.25">
      <c r="A59" s="112" t="s">
        <v>57</v>
      </c>
      <c r="B59" s="575">
        <v>0</v>
      </c>
      <c r="C59" s="563">
        <v>0</v>
      </c>
      <c r="D59" s="587">
        <v>0</v>
      </c>
      <c r="E59" s="579">
        <v>0</v>
      </c>
      <c r="F59" s="577">
        <v>0</v>
      </c>
      <c r="G59" s="581">
        <v>0</v>
      </c>
      <c r="H59" s="575">
        <v>0</v>
      </c>
      <c r="I59" s="563">
        <v>0</v>
      </c>
      <c r="J59" s="587">
        <v>0</v>
      </c>
      <c r="K59" s="579">
        <v>0</v>
      </c>
      <c r="L59" s="577">
        <v>0</v>
      </c>
      <c r="M59" s="581">
        <v>0</v>
      </c>
      <c r="N59" s="35"/>
    </row>
    <row r="60" spans="1:14" s="11" customFormat="1" ht="44.25">
      <c r="A60" s="112" t="s">
        <v>58</v>
      </c>
      <c r="B60" s="575">
        <v>0</v>
      </c>
      <c r="C60" s="563">
        <v>0</v>
      </c>
      <c r="D60" s="587">
        <v>0</v>
      </c>
      <c r="E60" s="579">
        <v>0</v>
      </c>
      <c r="F60" s="577">
        <v>0</v>
      </c>
      <c r="G60" s="581">
        <v>0</v>
      </c>
      <c r="H60" s="575">
        <v>0</v>
      </c>
      <c r="I60" s="563">
        <v>0</v>
      </c>
      <c r="J60" s="587">
        <v>0</v>
      </c>
      <c r="K60" s="579">
        <v>0</v>
      </c>
      <c r="L60" s="577">
        <v>0</v>
      </c>
      <c r="M60" s="581">
        <v>0</v>
      </c>
      <c r="N60" s="35"/>
    </row>
    <row r="61" spans="1:14" s="11" customFormat="1" ht="44.25">
      <c r="A61" s="113" t="s">
        <v>59</v>
      </c>
      <c r="B61" s="575">
        <v>0</v>
      </c>
      <c r="C61" s="563">
        <v>0</v>
      </c>
      <c r="D61" s="587">
        <v>330998</v>
      </c>
      <c r="E61" s="579">
        <v>1</v>
      </c>
      <c r="F61" s="577">
        <v>330998</v>
      </c>
      <c r="G61" s="581">
        <v>1.0299573185659803E-2</v>
      </c>
      <c r="H61" s="575">
        <v>0</v>
      </c>
      <c r="I61" s="563">
        <v>0</v>
      </c>
      <c r="J61" s="587">
        <v>1766154</v>
      </c>
      <c r="K61" s="579">
        <v>1</v>
      </c>
      <c r="L61" s="577">
        <v>1766154</v>
      </c>
      <c r="M61" s="581">
        <v>5.3183006174698198E-2</v>
      </c>
      <c r="N61" s="35"/>
    </row>
    <row r="62" spans="1:14" s="11" customFormat="1" ht="44.25">
      <c r="A62" s="113" t="s">
        <v>60</v>
      </c>
      <c r="B62" s="575">
        <v>0</v>
      </c>
      <c r="C62" s="563">
        <v>0</v>
      </c>
      <c r="D62" s="587">
        <v>0</v>
      </c>
      <c r="E62" s="579">
        <v>0</v>
      </c>
      <c r="F62" s="577">
        <v>0</v>
      </c>
      <c r="G62" s="581">
        <v>0</v>
      </c>
      <c r="H62" s="575">
        <v>0</v>
      </c>
      <c r="I62" s="563">
        <v>0</v>
      </c>
      <c r="J62" s="587">
        <v>0</v>
      </c>
      <c r="K62" s="579">
        <v>0</v>
      </c>
      <c r="L62" s="577">
        <v>0</v>
      </c>
      <c r="M62" s="581">
        <v>0</v>
      </c>
      <c r="N62" s="35"/>
    </row>
    <row r="63" spans="1:14" s="11" customFormat="1" ht="44.25">
      <c r="A63" s="89" t="s">
        <v>61</v>
      </c>
      <c r="B63" s="575">
        <v>0</v>
      </c>
      <c r="C63" s="563">
        <v>0</v>
      </c>
      <c r="D63" s="587">
        <v>0</v>
      </c>
      <c r="E63" s="579">
        <v>0</v>
      </c>
      <c r="F63" s="577">
        <v>0</v>
      </c>
      <c r="G63" s="581">
        <v>0</v>
      </c>
      <c r="H63" s="575">
        <v>0</v>
      </c>
      <c r="I63" s="563">
        <v>0</v>
      </c>
      <c r="J63" s="587">
        <v>0</v>
      </c>
      <c r="K63" s="579">
        <v>0</v>
      </c>
      <c r="L63" s="577">
        <v>0</v>
      </c>
      <c r="M63" s="581">
        <v>0</v>
      </c>
      <c r="N63" s="35"/>
    </row>
    <row r="64" spans="1:14" s="11" customFormat="1" ht="44.25">
      <c r="A64" s="88" t="s">
        <v>62</v>
      </c>
      <c r="B64" s="575">
        <v>0</v>
      </c>
      <c r="C64" s="563">
        <v>0</v>
      </c>
      <c r="D64" s="587">
        <v>0</v>
      </c>
      <c r="E64" s="579">
        <v>0</v>
      </c>
      <c r="F64" s="577">
        <v>0</v>
      </c>
      <c r="G64" s="581">
        <v>0</v>
      </c>
      <c r="H64" s="575">
        <v>951217</v>
      </c>
      <c r="I64" s="563">
        <v>1</v>
      </c>
      <c r="J64" s="587">
        <v>0</v>
      </c>
      <c r="K64" s="579">
        <v>0</v>
      </c>
      <c r="L64" s="577">
        <v>951217</v>
      </c>
      <c r="M64" s="581">
        <v>2.8643357025762133E-2</v>
      </c>
      <c r="N64" s="35"/>
    </row>
    <row r="65" spans="1:14" s="85" customFormat="1" ht="45">
      <c r="A65" s="114" t="s">
        <v>63</v>
      </c>
      <c r="B65" s="602">
        <v>9365115.8800000008</v>
      </c>
      <c r="C65" s="567">
        <v>0.82787964720854113</v>
      </c>
      <c r="D65" s="603">
        <v>1947054.81</v>
      </c>
      <c r="E65" s="599">
        <v>0.17282360975663447</v>
      </c>
      <c r="F65" s="602">
        <v>11312170.690000001</v>
      </c>
      <c r="G65" s="598">
        <v>0.35199768551571542</v>
      </c>
      <c r="H65" s="602">
        <v>11266139</v>
      </c>
      <c r="I65" s="567">
        <v>0.64269261494199681</v>
      </c>
      <c r="J65" s="603">
        <v>6263452.5</v>
      </c>
      <c r="K65" s="599">
        <v>0.35730738505800319</v>
      </c>
      <c r="L65" s="602">
        <v>17529591.5</v>
      </c>
      <c r="M65" s="598">
        <v>0.52785678541307102</v>
      </c>
      <c r="N65" s="84"/>
    </row>
    <row r="66" spans="1:14" s="11" customFormat="1" ht="45">
      <c r="A66" s="24" t="s">
        <v>64</v>
      </c>
      <c r="B66" s="582"/>
      <c r="C66" s="591" t="s">
        <v>4</v>
      </c>
      <c r="D66" s="587"/>
      <c r="E66" s="592" t="s">
        <v>4</v>
      </c>
      <c r="F66" s="577"/>
      <c r="G66" s="593" t="s">
        <v>4</v>
      </c>
      <c r="H66" s="582"/>
      <c r="I66" s="591" t="s">
        <v>4</v>
      </c>
      <c r="J66" s="587"/>
      <c r="K66" s="592" t="s">
        <v>4</v>
      </c>
      <c r="L66" s="577"/>
      <c r="M66" s="593" t="s">
        <v>4</v>
      </c>
    </row>
    <row r="67" spans="1:14" s="11" customFormat="1" ht="44.25">
      <c r="A67" s="115" t="s">
        <v>65</v>
      </c>
      <c r="B67" s="5">
        <v>0</v>
      </c>
      <c r="C67" s="52">
        <v>0</v>
      </c>
      <c r="D67" s="59">
        <v>0</v>
      </c>
      <c r="E67" s="54">
        <v>0</v>
      </c>
      <c r="F67" s="69">
        <v>0</v>
      </c>
      <c r="G67" s="56">
        <v>0</v>
      </c>
      <c r="H67" s="5">
        <v>0</v>
      </c>
      <c r="I67" s="52">
        <v>0</v>
      </c>
      <c r="J67" s="59">
        <v>0</v>
      </c>
      <c r="K67" s="54">
        <v>0</v>
      </c>
      <c r="L67" s="69">
        <v>0</v>
      </c>
      <c r="M67" s="56">
        <v>0</v>
      </c>
    </row>
    <row r="68" spans="1:14" s="11" customFormat="1" ht="44.25">
      <c r="A68" s="41" t="s">
        <v>66</v>
      </c>
      <c r="B68" s="575">
        <v>0</v>
      </c>
      <c r="C68" s="563">
        <v>0</v>
      </c>
      <c r="D68" s="587">
        <v>0</v>
      </c>
      <c r="E68" s="579">
        <v>0</v>
      </c>
      <c r="F68" s="577">
        <v>0</v>
      </c>
      <c r="G68" s="581">
        <v>0</v>
      </c>
      <c r="H68" s="575">
        <v>0</v>
      </c>
      <c r="I68" s="563">
        <v>0</v>
      </c>
      <c r="J68" s="587">
        <v>0</v>
      </c>
      <c r="K68" s="579">
        <v>0</v>
      </c>
      <c r="L68" s="577">
        <v>0</v>
      </c>
      <c r="M68" s="581">
        <v>0</v>
      </c>
    </row>
    <row r="69" spans="1:14" s="11" customFormat="1" ht="45">
      <c r="A69" s="116" t="s">
        <v>67</v>
      </c>
      <c r="B69" s="582"/>
      <c r="C69" s="591" t="s">
        <v>4</v>
      </c>
      <c r="D69" s="587"/>
      <c r="E69" s="592" t="s">
        <v>4</v>
      </c>
      <c r="F69" s="577"/>
      <c r="G69" s="593" t="s">
        <v>4</v>
      </c>
      <c r="H69" s="582"/>
      <c r="I69" s="591" t="s">
        <v>4</v>
      </c>
      <c r="J69" s="587"/>
      <c r="K69" s="592" t="s">
        <v>4</v>
      </c>
      <c r="L69" s="577"/>
      <c r="M69" s="593" t="s">
        <v>4</v>
      </c>
    </row>
    <row r="70" spans="1:14" s="11" customFormat="1" ht="44.25">
      <c r="A70" s="89" t="s">
        <v>68</v>
      </c>
      <c r="B70" s="5">
        <v>0</v>
      </c>
      <c r="C70" s="52">
        <v>0</v>
      </c>
      <c r="D70" s="59">
        <v>0</v>
      </c>
      <c r="E70" s="54">
        <v>0</v>
      </c>
      <c r="F70" s="69">
        <v>0</v>
      </c>
      <c r="G70" s="56">
        <v>0</v>
      </c>
      <c r="H70" s="5">
        <v>0</v>
      </c>
      <c r="I70" s="52">
        <v>0</v>
      </c>
      <c r="J70" s="59">
        <v>0</v>
      </c>
      <c r="K70" s="54">
        <v>0</v>
      </c>
      <c r="L70" s="69">
        <v>0</v>
      </c>
      <c r="M70" s="56">
        <v>0</v>
      </c>
    </row>
    <row r="71" spans="1:14" s="11" customFormat="1" ht="44.25">
      <c r="A71" s="41" t="s">
        <v>69</v>
      </c>
      <c r="B71" s="575">
        <v>0</v>
      </c>
      <c r="C71" s="563">
        <v>0</v>
      </c>
      <c r="D71" s="587">
        <v>7280425</v>
      </c>
      <c r="E71" s="579">
        <v>1</v>
      </c>
      <c r="F71" s="577">
        <v>7280425</v>
      </c>
      <c r="G71" s="581">
        <v>0.2265429703811119</v>
      </c>
      <c r="H71" s="575">
        <v>0</v>
      </c>
      <c r="I71" s="563">
        <v>0</v>
      </c>
      <c r="J71" s="587">
        <v>5162648</v>
      </c>
      <c r="K71" s="579">
        <v>1</v>
      </c>
      <c r="L71" s="577">
        <v>5162648</v>
      </c>
      <c r="M71" s="581">
        <v>0.15545934299149072</v>
      </c>
    </row>
    <row r="72" spans="1:14" s="85" customFormat="1" ht="45">
      <c r="A72" s="86" t="s">
        <v>70</v>
      </c>
      <c r="B72" s="620">
        <v>0</v>
      </c>
      <c r="C72" s="567">
        <v>0</v>
      </c>
      <c r="D72" s="607">
        <v>7280425</v>
      </c>
      <c r="E72" s="599">
        <v>1</v>
      </c>
      <c r="F72" s="615">
        <v>7280425</v>
      </c>
      <c r="G72" s="721">
        <v>0.2265429703811119</v>
      </c>
      <c r="H72" s="614">
        <v>0</v>
      </c>
      <c r="I72" s="723">
        <v>0</v>
      </c>
      <c r="J72" s="603">
        <v>5162648</v>
      </c>
      <c r="K72" s="724">
        <v>1</v>
      </c>
      <c r="L72" s="615">
        <v>5162648</v>
      </c>
      <c r="M72" s="598">
        <v>0.15545934299149072</v>
      </c>
    </row>
    <row r="73" spans="1:14" s="85" customFormat="1" ht="45">
      <c r="A73" s="86" t="s">
        <v>71</v>
      </c>
      <c r="B73" s="620">
        <v>0</v>
      </c>
      <c r="C73" s="599">
        <v>0</v>
      </c>
      <c r="D73" s="606">
        <v>0</v>
      </c>
      <c r="E73" s="599">
        <v>0</v>
      </c>
      <c r="F73" s="722">
        <v>0</v>
      </c>
      <c r="G73" s="598">
        <v>0</v>
      </c>
      <c r="H73" s="620">
        <v>0</v>
      </c>
      <c r="I73" s="599">
        <v>0</v>
      </c>
      <c r="J73" s="606">
        <v>0</v>
      </c>
      <c r="K73" s="599">
        <v>0</v>
      </c>
      <c r="L73" s="725">
        <v>0</v>
      </c>
      <c r="M73" s="598">
        <v>0</v>
      </c>
    </row>
    <row r="74" spans="1:14" s="85" customFormat="1" ht="45.75" thickBot="1">
      <c r="A74" s="119" t="s">
        <v>72</v>
      </c>
      <c r="B74" s="120">
        <v>22909580.050000001</v>
      </c>
      <c r="C74" s="623">
        <v>0.71287106380614629</v>
      </c>
      <c r="D74" s="120">
        <v>9227479.8100000005</v>
      </c>
      <c r="E74" s="624">
        <v>0.28712893619385382</v>
      </c>
      <c r="F74" s="120">
        <v>32137059.859999999</v>
      </c>
      <c r="G74" s="625">
        <v>1</v>
      </c>
      <c r="H74" s="120">
        <v>21782891</v>
      </c>
      <c r="I74" s="623">
        <v>0.65593352932744131</v>
      </c>
      <c r="J74" s="120">
        <v>11426100.5</v>
      </c>
      <c r="K74" s="624">
        <v>0.34406647067255869</v>
      </c>
      <c r="L74" s="120">
        <v>33208991.5</v>
      </c>
      <c r="M74" s="625">
        <v>1</v>
      </c>
    </row>
    <row r="75" spans="1:14" ht="21" thickTop="1">
      <c r="A75" s="130"/>
      <c r="B75" s="131"/>
      <c r="C75" s="132"/>
      <c r="D75" s="131"/>
      <c r="E75" s="132"/>
      <c r="F75" s="131"/>
      <c r="G75" s="132"/>
      <c r="H75" s="131"/>
      <c r="I75" s="132"/>
      <c r="J75" s="131"/>
      <c r="K75" s="132"/>
      <c r="L75" s="131"/>
      <c r="M75" s="132"/>
    </row>
    <row r="76" spans="1:14" s="11" customFormat="1" ht="16.5" customHeight="1">
      <c r="A76" s="4" t="s">
        <v>4</v>
      </c>
      <c r="B76" s="2"/>
      <c r="C76" s="4"/>
      <c r="D76" s="2"/>
      <c r="E76" s="4"/>
      <c r="F76" s="2"/>
      <c r="G76" s="4"/>
      <c r="H76" s="2"/>
      <c r="I76" s="4"/>
      <c r="J76" s="2"/>
      <c r="K76" s="4"/>
      <c r="L76" s="2"/>
      <c r="M76" s="4"/>
    </row>
    <row r="77" spans="1:14" s="11" customFormat="1" ht="44.25">
      <c r="A77" s="4" t="s">
        <v>73</v>
      </c>
      <c r="B77" s="2"/>
      <c r="C77" s="4"/>
      <c r="D77" s="2"/>
      <c r="E77" s="4"/>
      <c r="F77" s="2"/>
      <c r="G77" s="4"/>
      <c r="H77" s="2"/>
      <c r="I77" s="4"/>
      <c r="J77" s="2"/>
      <c r="K77" s="4"/>
      <c r="L77" s="2"/>
      <c r="M77" s="4" t="s">
        <v>97</v>
      </c>
    </row>
  </sheetData>
  <pageMargins left="0.28999999999999998" right="0.26" top="0.45" bottom="0.3" header="0.3" footer="0.54"/>
  <pageSetup scale="17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7"/>
  <sheetViews>
    <sheetView zoomScale="30" zoomScaleNormal="30" workbookViewId="0">
      <selection activeCell="B1" sqref="B1"/>
    </sheetView>
  </sheetViews>
  <sheetFormatPr defaultColWidth="12.42578125" defaultRowHeight="15"/>
  <cols>
    <col min="1" max="1" width="186.7109375" style="133" customWidth="1"/>
    <col min="2" max="2" width="56.42578125" style="134" customWidth="1"/>
    <col min="3" max="3" width="45.5703125" style="133" customWidth="1"/>
    <col min="4" max="4" width="45.5703125" style="134" customWidth="1"/>
    <col min="5" max="5" width="45.5703125" style="133" customWidth="1"/>
    <col min="6" max="6" width="45.5703125" style="134" customWidth="1"/>
    <col min="7" max="7" width="45.5703125" style="133" customWidth="1"/>
    <col min="8" max="8" width="54.7109375" style="134" customWidth="1"/>
    <col min="9" max="9" width="45.5703125" style="133" customWidth="1"/>
    <col min="10" max="10" width="45.5703125" style="134" customWidth="1"/>
    <col min="11" max="11" width="45.5703125" style="133" customWidth="1"/>
    <col min="12" max="12" width="45.5703125" style="134" customWidth="1"/>
    <col min="13" max="13" width="45.5703125" style="133" customWidth="1"/>
    <col min="14" max="256" width="12.42578125" style="133"/>
    <col min="257" max="257" width="186.7109375" style="133" customWidth="1"/>
    <col min="258" max="258" width="56.42578125" style="133" customWidth="1"/>
    <col min="259" max="263" width="45.5703125" style="133" customWidth="1"/>
    <col min="264" max="264" width="54.7109375" style="133" customWidth="1"/>
    <col min="265" max="269" width="45.5703125" style="133" customWidth="1"/>
    <col min="270" max="512" width="12.42578125" style="133"/>
    <col min="513" max="513" width="186.7109375" style="133" customWidth="1"/>
    <col min="514" max="514" width="56.42578125" style="133" customWidth="1"/>
    <col min="515" max="519" width="45.5703125" style="133" customWidth="1"/>
    <col min="520" max="520" width="54.7109375" style="133" customWidth="1"/>
    <col min="521" max="525" width="45.5703125" style="133" customWidth="1"/>
    <col min="526" max="768" width="12.42578125" style="133"/>
    <col min="769" max="769" width="186.7109375" style="133" customWidth="1"/>
    <col min="770" max="770" width="56.42578125" style="133" customWidth="1"/>
    <col min="771" max="775" width="45.5703125" style="133" customWidth="1"/>
    <col min="776" max="776" width="54.7109375" style="133" customWidth="1"/>
    <col min="777" max="781" width="45.5703125" style="133" customWidth="1"/>
    <col min="782" max="1024" width="12.42578125" style="133"/>
    <col min="1025" max="1025" width="186.7109375" style="133" customWidth="1"/>
    <col min="1026" max="1026" width="56.42578125" style="133" customWidth="1"/>
    <col min="1027" max="1031" width="45.5703125" style="133" customWidth="1"/>
    <col min="1032" max="1032" width="54.7109375" style="133" customWidth="1"/>
    <col min="1033" max="1037" width="45.5703125" style="133" customWidth="1"/>
    <col min="1038" max="1280" width="12.42578125" style="133"/>
    <col min="1281" max="1281" width="186.7109375" style="133" customWidth="1"/>
    <col min="1282" max="1282" width="56.42578125" style="133" customWidth="1"/>
    <col min="1283" max="1287" width="45.5703125" style="133" customWidth="1"/>
    <col min="1288" max="1288" width="54.7109375" style="133" customWidth="1"/>
    <col min="1289" max="1293" width="45.5703125" style="133" customWidth="1"/>
    <col min="1294" max="1536" width="12.42578125" style="133"/>
    <col min="1537" max="1537" width="186.7109375" style="133" customWidth="1"/>
    <col min="1538" max="1538" width="56.42578125" style="133" customWidth="1"/>
    <col min="1539" max="1543" width="45.5703125" style="133" customWidth="1"/>
    <col min="1544" max="1544" width="54.7109375" style="133" customWidth="1"/>
    <col min="1545" max="1549" width="45.5703125" style="133" customWidth="1"/>
    <col min="1550" max="1792" width="12.42578125" style="133"/>
    <col min="1793" max="1793" width="186.7109375" style="133" customWidth="1"/>
    <col min="1794" max="1794" width="56.42578125" style="133" customWidth="1"/>
    <col min="1795" max="1799" width="45.5703125" style="133" customWidth="1"/>
    <col min="1800" max="1800" width="54.7109375" style="133" customWidth="1"/>
    <col min="1801" max="1805" width="45.5703125" style="133" customWidth="1"/>
    <col min="1806" max="2048" width="12.42578125" style="133"/>
    <col min="2049" max="2049" width="186.7109375" style="133" customWidth="1"/>
    <col min="2050" max="2050" width="56.42578125" style="133" customWidth="1"/>
    <col min="2051" max="2055" width="45.5703125" style="133" customWidth="1"/>
    <col min="2056" max="2056" width="54.7109375" style="133" customWidth="1"/>
    <col min="2057" max="2061" width="45.5703125" style="133" customWidth="1"/>
    <col min="2062" max="2304" width="12.42578125" style="133"/>
    <col min="2305" max="2305" width="186.7109375" style="133" customWidth="1"/>
    <col min="2306" max="2306" width="56.42578125" style="133" customWidth="1"/>
    <col min="2307" max="2311" width="45.5703125" style="133" customWidth="1"/>
    <col min="2312" max="2312" width="54.7109375" style="133" customWidth="1"/>
    <col min="2313" max="2317" width="45.5703125" style="133" customWidth="1"/>
    <col min="2318" max="2560" width="12.42578125" style="133"/>
    <col min="2561" max="2561" width="186.7109375" style="133" customWidth="1"/>
    <col min="2562" max="2562" width="56.42578125" style="133" customWidth="1"/>
    <col min="2563" max="2567" width="45.5703125" style="133" customWidth="1"/>
    <col min="2568" max="2568" width="54.7109375" style="133" customWidth="1"/>
    <col min="2569" max="2573" width="45.5703125" style="133" customWidth="1"/>
    <col min="2574" max="2816" width="12.42578125" style="133"/>
    <col min="2817" max="2817" width="186.7109375" style="133" customWidth="1"/>
    <col min="2818" max="2818" width="56.42578125" style="133" customWidth="1"/>
    <col min="2819" max="2823" width="45.5703125" style="133" customWidth="1"/>
    <col min="2824" max="2824" width="54.7109375" style="133" customWidth="1"/>
    <col min="2825" max="2829" width="45.5703125" style="133" customWidth="1"/>
    <col min="2830" max="3072" width="12.42578125" style="133"/>
    <col min="3073" max="3073" width="186.7109375" style="133" customWidth="1"/>
    <col min="3074" max="3074" width="56.42578125" style="133" customWidth="1"/>
    <col min="3075" max="3079" width="45.5703125" style="133" customWidth="1"/>
    <col min="3080" max="3080" width="54.7109375" style="133" customWidth="1"/>
    <col min="3081" max="3085" width="45.5703125" style="133" customWidth="1"/>
    <col min="3086" max="3328" width="12.42578125" style="133"/>
    <col min="3329" max="3329" width="186.7109375" style="133" customWidth="1"/>
    <col min="3330" max="3330" width="56.42578125" style="133" customWidth="1"/>
    <col min="3331" max="3335" width="45.5703125" style="133" customWidth="1"/>
    <col min="3336" max="3336" width="54.7109375" style="133" customWidth="1"/>
    <col min="3337" max="3341" width="45.5703125" style="133" customWidth="1"/>
    <col min="3342" max="3584" width="12.42578125" style="133"/>
    <col min="3585" max="3585" width="186.7109375" style="133" customWidth="1"/>
    <col min="3586" max="3586" width="56.42578125" style="133" customWidth="1"/>
    <col min="3587" max="3591" width="45.5703125" style="133" customWidth="1"/>
    <col min="3592" max="3592" width="54.7109375" style="133" customWidth="1"/>
    <col min="3593" max="3597" width="45.5703125" style="133" customWidth="1"/>
    <col min="3598" max="3840" width="12.42578125" style="133"/>
    <col min="3841" max="3841" width="186.7109375" style="133" customWidth="1"/>
    <col min="3842" max="3842" width="56.42578125" style="133" customWidth="1"/>
    <col min="3843" max="3847" width="45.5703125" style="133" customWidth="1"/>
    <col min="3848" max="3848" width="54.7109375" style="133" customWidth="1"/>
    <col min="3849" max="3853" width="45.5703125" style="133" customWidth="1"/>
    <col min="3854" max="4096" width="12.42578125" style="133"/>
    <col min="4097" max="4097" width="186.7109375" style="133" customWidth="1"/>
    <col min="4098" max="4098" width="56.42578125" style="133" customWidth="1"/>
    <col min="4099" max="4103" width="45.5703125" style="133" customWidth="1"/>
    <col min="4104" max="4104" width="54.7109375" style="133" customWidth="1"/>
    <col min="4105" max="4109" width="45.5703125" style="133" customWidth="1"/>
    <col min="4110" max="4352" width="12.42578125" style="133"/>
    <col min="4353" max="4353" width="186.7109375" style="133" customWidth="1"/>
    <col min="4354" max="4354" width="56.42578125" style="133" customWidth="1"/>
    <col min="4355" max="4359" width="45.5703125" style="133" customWidth="1"/>
    <col min="4360" max="4360" width="54.7109375" style="133" customWidth="1"/>
    <col min="4361" max="4365" width="45.5703125" style="133" customWidth="1"/>
    <col min="4366" max="4608" width="12.42578125" style="133"/>
    <col min="4609" max="4609" width="186.7109375" style="133" customWidth="1"/>
    <col min="4610" max="4610" width="56.42578125" style="133" customWidth="1"/>
    <col min="4611" max="4615" width="45.5703125" style="133" customWidth="1"/>
    <col min="4616" max="4616" width="54.7109375" style="133" customWidth="1"/>
    <col min="4617" max="4621" width="45.5703125" style="133" customWidth="1"/>
    <col min="4622" max="4864" width="12.42578125" style="133"/>
    <col min="4865" max="4865" width="186.7109375" style="133" customWidth="1"/>
    <col min="4866" max="4866" width="56.42578125" style="133" customWidth="1"/>
    <col min="4867" max="4871" width="45.5703125" style="133" customWidth="1"/>
    <col min="4872" max="4872" width="54.7109375" style="133" customWidth="1"/>
    <col min="4873" max="4877" width="45.5703125" style="133" customWidth="1"/>
    <col min="4878" max="5120" width="12.42578125" style="133"/>
    <col min="5121" max="5121" width="186.7109375" style="133" customWidth="1"/>
    <col min="5122" max="5122" width="56.42578125" style="133" customWidth="1"/>
    <col min="5123" max="5127" width="45.5703125" style="133" customWidth="1"/>
    <col min="5128" max="5128" width="54.7109375" style="133" customWidth="1"/>
    <col min="5129" max="5133" width="45.5703125" style="133" customWidth="1"/>
    <col min="5134" max="5376" width="12.42578125" style="133"/>
    <col min="5377" max="5377" width="186.7109375" style="133" customWidth="1"/>
    <col min="5378" max="5378" width="56.42578125" style="133" customWidth="1"/>
    <col min="5379" max="5383" width="45.5703125" style="133" customWidth="1"/>
    <col min="5384" max="5384" width="54.7109375" style="133" customWidth="1"/>
    <col min="5385" max="5389" width="45.5703125" style="133" customWidth="1"/>
    <col min="5390" max="5632" width="12.42578125" style="133"/>
    <col min="5633" max="5633" width="186.7109375" style="133" customWidth="1"/>
    <col min="5634" max="5634" width="56.42578125" style="133" customWidth="1"/>
    <col min="5635" max="5639" width="45.5703125" style="133" customWidth="1"/>
    <col min="5640" max="5640" width="54.7109375" style="133" customWidth="1"/>
    <col min="5641" max="5645" width="45.5703125" style="133" customWidth="1"/>
    <col min="5646" max="5888" width="12.42578125" style="133"/>
    <col min="5889" max="5889" width="186.7109375" style="133" customWidth="1"/>
    <col min="5890" max="5890" width="56.42578125" style="133" customWidth="1"/>
    <col min="5891" max="5895" width="45.5703125" style="133" customWidth="1"/>
    <col min="5896" max="5896" width="54.7109375" style="133" customWidth="1"/>
    <col min="5897" max="5901" width="45.5703125" style="133" customWidth="1"/>
    <col min="5902" max="6144" width="12.42578125" style="133"/>
    <col min="6145" max="6145" width="186.7109375" style="133" customWidth="1"/>
    <col min="6146" max="6146" width="56.42578125" style="133" customWidth="1"/>
    <col min="6147" max="6151" width="45.5703125" style="133" customWidth="1"/>
    <col min="6152" max="6152" width="54.7109375" style="133" customWidth="1"/>
    <col min="6153" max="6157" width="45.5703125" style="133" customWidth="1"/>
    <col min="6158" max="6400" width="12.42578125" style="133"/>
    <col min="6401" max="6401" width="186.7109375" style="133" customWidth="1"/>
    <col min="6402" max="6402" width="56.42578125" style="133" customWidth="1"/>
    <col min="6403" max="6407" width="45.5703125" style="133" customWidth="1"/>
    <col min="6408" max="6408" width="54.7109375" style="133" customWidth="1"/>
    <col min="6409" max="6413" width="45.5703125" style="133" customWidth="1"/>
    <col min="6414" max="6656" width="12.42578125" style="133"/>
    <col min="6657" max="6657" width="186.7109375" style="133" customWidth="1"/>
    <col min="6658" max="6658" width="56.42578125" style="133" customWidth="1"/>
    <col min="6659" max="6663" width="45.5703125" style="133" customWidth="1"/>
    <col min="6664" max="6664" width="54.7109375" style="133" customWidth="1"/>
    <col min="6665" max="6669" width="45.5703125" style="133" customWidth="1"/>
    <col min="6670" max="6912" width="12.42578125" style="133"/>
    <col min="6913" max="6913" width="186.7109375" style="133" customWidth="1"/>
    <col min="6914" max="6914" width="56.42578125" style="133" customWidth="1"/>
    <col min="6915" max="6919" width="45.5703125" style="133" customWidth="1"/>
    <col min="6920" max="6920" width="54.7109375" style="133" customWidth="1"/>
    <col min="6921" max="6925" width="45.5703125" style="133" customWidth="1"/>
    <col min="6926" max="7168" width="12.42578125" style="133"/>
    <col min="7169" max="7169" width="186.7109375" style="133" customWidth="1"/>
    <col min="7170" max="7170" width="56.42578125" style="133" customWidth="1"/>
    <col min="7171" max="7175" width="45.5703125" style="133" customWidth="1"/>
    <col min="7176" max="7176" width="54.7109375" style="133" customWidth="1"/>
    <col min="7177" max="7181" width="45.5703125" style="133" customWidth="1"/>
    <col min="7182" max="7424" width="12.42578125" style="133"/>
    <col min="7425" max="7425" width="186.7109375" style="133" customWidth="1"/>
    <col min="7426" max="7426" width="56.42578125" style="133" customWidth="1"/>
    <col min="7427" max="7431" width="45.5703125" style="133" customWidth="1"/>
    <col min="7432" max="7432" width="54.7109375" style="133" customWidth="1"/>
    <col min="7433" max="7437" width="45.5703125" style="133" customWidth="1"/>
    <col min="7438" max="7680" width="12.42578125" style="133"/>
    <col min="7681" max="7681" width="186.7109375" style="133" customWidth="1"/>
    <col min="7682" max="7682" width="56.42578125" style="133" customWidth="1"/>
    <col min="7683" max="7687" width="45.5703125" style="133" customWidth="1"/>
    <col min="7688" max="7688" width="54.7109375" style="133" customWidth="1"/>
    <col min="7689" max="7693" width="45.5703125" style="133" customWidth="1"/>
    <col min="7694" max="7936" width="12.42578125" style="133"/>
    <col min="7937" max="7937" width="186.7109375" style="133" customWidth="1"/>
    <col min="7938" max="7938" width="56.42578125" style="133" customWidth="1"/>
    <col min="7939" max="7943" width="45.5703125" style="133" customWidth="1"/>
    <col min="7944" max="7944" width="54.7109375" style="133" customWidth="1"/>
    <col min="7945" max="7949" width="45.5703125" style="133" customWidth="1"/>
    <col min="7950" max="8192" width="12.42578125" style="133"/>
    <col min="8193" max="8193" width="186.7109375" style="133" customWidth="1"/>
    <col min="8194" max="8194" width="56.42578125" style="133" customWidth="1"/>
    <col min="8195" max="8199" width="45.5703125" style="133" customWidth="1"/>
    <col min="8200" max="8200" width="54.7109375" style="133" customWidth="1"/>
    <col min="8201" max="8205" width="45.5703125" style="133" customWidth="1"/>
    <col min="8206" max="8448" width="12.42578125" style="133"/>
    <col min="8449" max="8449" width="186.7109375" style="133" customWidth="1"/>
    <col min="8450" max="8450" width="56.42578125" style="133" customWidth="1"/>
    <col min="8451" max="8455" width="45.5703125" style="133" customWidth="1"/>
    <col min="8456" max="8456" width="54.7109375" style="133" customWidth="1"/>
    <col min="8457" max="8461" width="45.5703125" style="133" customWidth="1"/>
    <col min="8462" max="8704" width="12.42578125" style="133"/>
    <col min="8705" max="8705" width="186.7109375" style="133" customWidth="1"/>
    <col min="8706" max="8706" width="56.42578125" style="133" customWidth="1"/>
    <col min="8707" max="8711" width="45.5703125" style="133" customWidth="1"/>
    <col min="8712" max="8712" width="54.7109375" style="133" customWidth="1"/>
    <col min="8713" max="8717" width="45.5703125" style="133" customWidth="1"/>
    <col min="8718" max="8960" width="12.42578125" style="133"/>
    <col min="8961" max="8961" width="186.7109375" style="133" customWidth="1"/>
    <col min="8962" max="8962" width="56.42578125" style="133" customWidth="1"/>
    <col min="8963" max="8967" width="45.5703125" style="133" customWidth="1"/>
    <col min="8968" max="8968" width="54.7109375" style="133" customWidth="1"/>
    <col min="8969" max="8973" width="45.5703125" style="133" customWidth="1"/>
    <col min="8974" max="9216" width="12.42578125" style="133"/>
    <col min="9217" max="9217" width="186.7109375" style="133" customWidth="1"/>
    <col min="9218" max="9218" width="56.42578125" style="133" customWidth="1"/>
    <col min="9219" max="9223" width="45.5703125" style="133" customWidth="1"/>
    <col min="9224" max="9224" width="54.7109375" style="133" customWidth="1"/>
    <col min="9225" max="9229" width="45.5703125" style="133" customWidth="1"/>
    <col min="9230" max="9472" width="12.42578125" style="133"/>
    <col min="9473" max="9473" width="186.7109375" style="133" customWidth="1"/>
    <col min="9474" max="9474" width="56.42578125" style="133" customWidth="1"/>
    <col min="9475" max="9479" width="45.5703125" style="133" customWidth="1"/>
    <col min="9480" max="9480" width="54.7109375" style="133" customWidth="1"/>
    <col min="9481" max="9485" width="45.5703125" style="133" customWidth="1"/>
    <col min="9486" max="9728" width="12.42578125" style="133"/>
    <col min="9729" max="9729" width="186.7109375" style="133" customWidth="1"/>
    <col min="9730" max="9730" width="56.42578125" style="133" customWidth="1"/>
    <col min="9731" max="9735" width="45.5703125" style="133" customWidth="1"/>
    <col min="9736" max="9736" width="54.7109375" style="133" customWidth="1"/>
    <col min="9737" max="9741" width="45.5703125" style="133" customWidth="1"/>
    <col min="9742" max="9984" width="12.42578125" style="133"/>
    <col min="9985" max="9985" width="186.7109375" style="133" customWidth="1"/>
    <col min="9986" max="9986" width="56.42578125" style="133" customWidth="1"/>
    <col min="9987" max="9991" width="45.5703125" style="133" customWidth="1"/>
    <col min="9992" max="9992" width="54.7109375" style="133" customWidth="1"/>
    <col min="9993" max="9997" width="45.5703125" style="133" customWidth="1"/>
    <col min="9998" max="10240" width="12.42578125" style="133"/>
    <col min="10241" max="10241" width="186.7109375" style="133" customWidth="1"/>
    <col min="10242" max="10242" width="56.42578125" style="133" customWidth="1"/>
    <col min="10243" max="10247" width="45.5703125" style="133" customWidth="1"/>
    <col min="10248" max="10248" width="54.7109375" style="133" customWidth="1"/>
    <col min="10249" max="10253" width="45.5703125" style="133" customWidth="1"/>
    <col min="10254" max="10496" width="12.42578125" style="133"/>
    <col min="10497" max="10497" width="186.7109375" style="133" customWidth="1"/>
    <col min="10498" max="10498" width="56.42578125" style="133" customWidth="1"/>
    <col min="10499" max="10503" width="45.5703125" style="133" customWidth="1"/>
    <col min="10504" max="10504" width="54.7109375" style="133" customWidth="1"/>
    <col min="10505" max="10509" width="45.5703125" style="133" customWidth="1"/>
    <col min="10510" max="10752" width="12.42578125" style="133"/>
    <col min="10753" max="10753" width="186.7109375" style="133" customWidth="1"/>
    <col min="10754" max="10754" width="56.42578125" style="133" customWidth="1"/>
    <col min="10755" max="10759" width="45.5703125" style="133" customWidth="1"/>
    <col min="10760" max="10760" width="54.7109375" style="133" customWidth="1"/>
    <col min="10761" max="10765" width="45.5703125" style="133" customWidth="1"/>
    <col min="10766" max="11008" width="12.42578125" style="133"/>
    <col min="11009" max="11009" width="186.7109375" style="133" customWidth="1"/>
    <col min="11010" max="11010" width="56.42578125" style="133" customWidth="1"/>
    <col min="11011" max="11015" width="45.5703125" style="133" customWidth="1"/>
    <col min="11016" max="11016" width="54.7109375" style="133" customWidth="1"/>
    <col min="11017" max="11021" width="45.5703125" style="133" customWidth="1"/>
    <col min="11022" max="11264" width="12.42578125" style="133"/>
    <col min="11265" max="11265" width="186.7109375" style="133" customWidth="1"/>
    <col min="11266" max="11266" width="56.42578125" style="133" customWidth="1"/>
    <col min="11267" max="11271" width="45.5703125" style="133" customWidth="1"/>
    <col min="11272" max="11272" width="54.7109375" style="133" customWidth="1"/>
    <col min="11273" max="11277" width="45.5703125" style="133" customWidth="1"/>
    <col min="11278" max="11520" width="12.42578125" style="133"/>
    <col min="11521" max="11521" width="186.7109375" style="133" customWidth="1"/>
    <col min="11522" max="11522" width="56.42578125" style="133" customWidth="1"/>
    <col min="11523" max="11527" width="45.5703125" style="133" customWidth="1"/>
    <col min="11528" max="11528" width="54.7109375" style="133" customWidth="1"/>
    <col min="11529" max="11533" width="45.5703125" style="133" customWidth="1"/>
    <col min="11534" max="11776" width="12.42578125" style="133"/>
    <col min="11777" max="11777" width="186.7109375" style="133" customWidth="1"/>
    <col min="11778" max="11778" width="56.42578125" style="133" customWidth="1"/>
    <col min="11779" max="11783" width="45.5703125" style="133" customWidth="1"/>
    <col min="11784" max="11784" width="54.7109375" style="133" customWidth="1"/>
    <col min="11785" max="11789" width="45.5703125" style="133" customWidth="1"/>
    <col min="11790" max="12032" width="12.42578125" style="133"/>
    <col min="12033" max="12033" width="186.7109375" style="133" customWidth="1"/>
    <col min="12034" max="12034" width="56.42578125" style="133" customWidth="1"/>
    <col min="12035" max="12039" width="45.5703125" style="133" customWidth="1"/>
    <col min="12040" max="12040" width="54.7109375" style="133" customWidth="1"/>
    <col min="12041" max="12045" width="45.5703125" style="133" customWidth="1"/>
    <col min="12046" max="12288" width="12.42578125" style="133"/>
    <col min="12289" max="12289" width="186.7109375" style="133" customWidth="1"/>
    <col min="12290" max="12290" width="56.42578125" style="133" customWidth="1"/>
    <col min="12291" max="12295" width="45.5703125" style="133" customWidth="1"/>
    <col min="12296" max="12296" width="54.7109375" style="133" customWidth="1"/>
    <col min="12297" max="12301" width="45.5703125" style="133" customWidth="1"/>
    <col min="12302" max="12544" width="12.42578125" style="133"/>
    <col min="12545" max="12545" width="186.7109375" style="133" customWidth="1"/>
    <col min="12546" max="12546" width="56.42578125" style="133" customWidth="1"/>
    <col min="12547" max="12551" width="45.5703125" style="133" customWidth="1"/>
    <col min="12552" max="12552" width="54.7109375" style="133" customWidth="1"/>
    <col min="12553" max="12557" width="45.5703125" style="133" customWidth="1"/>
    <col min="12558" max="12800" width="12.42578125" style="133"/>
    <col min="12801" max="12801" width="186.7109375" style="133" customWidth="1"/>
    <col min="12802" max="12802" width="56.42578125" style="133" customWidth="1"/>
    <col min="12803" max="12807" width="45.5703125" style="133" customWidth="1"/>
    <col min="12808" max="12808" width="54.7109375" style="133" customWidth="1"/>
    <col min="12809" max="12813" width="45.5703125" style="133" customWidth="1"/>
    <col min="12814" max="13056" width="12.42578125" style="133"/>
    <col min="13057" max="13057" width="186.7109375" style="133" customWidth="1"/>
    <col min="13058" max="13058" width="56.42578125" style="133" customWidth="1"/>
    <col min="13059" max="13063" width="45.5703125" style="133" customWidth="1"/>
    <col min="13064" max="13064" width="54.7109375" style="133" customWidth="1"/>
    <col min="13065" max="13069" width="45.5703125" style="133" customWidth="1"/>
    <col min="13070" max="13312" width="12.42578125" style="133"/>
    <col min="13313" max="13313" width="186.7109375" style="133" customWidth="1"/>
    <col min="13314" max="13314" width="56.42578125" style="133" customWidth="1"/>
    <col min="13315" max="13319" width="45.5703125" style="133" customWidth="1"/>
    <col min="13320" max="13320" width="54.7109375" style="133" customWidth="1"/>
    <col min="13321" max="13325" width="45.5703125" style="133" customWidth="1"/>
    <col min="13326" max="13568" width="12.42578125" style="133"/>
    <col min="13569" max="13569" width="186.7109375" style="133" customWidth="1"/>
    <col min="13570" max="13570" width="56.42578125" style="133" customWidth="1"/>
    <col min="13571" max="13575" width="45.5703125" style="133" customWidth="1"/>
    <col min="13576" max="13576" width="54.7109375" style="133" customWidth="1"/>
    <col min="13577" max="13581" width="45.5703125" style="133" customWidth="1"/>
    <col min="13582" max="13824" width="12.42578125" style="133"/>
    <col min="13825" max="13825" width="186.7109375" style="133" customWidth="1"/>
    <col min="13826" max="13826" width="56.42578125" style="133" customWidth="1"/>
    <col min="13827" max="13831" width="45.5703125" style="133" customWidth="1"/>
    <col min="13832" max="13832" width="54.7109375" style="133" customWidth="1"/>
    <col min="13833" max="13837" width="45.5703125" style="133" customWidth="1"/>
    <col min="13838" max="14080" width="12.42578125" style="133"/>
    <col min="14081" max="14081" width="186.7109375" style="133" customWidth="1"/>
    <col min="14082" max="14082" width="56.42578125" style="133" customWidth="1"/>
    <col min="14083" max="14087" width="45.5703125" style="133" customWidth="1"/>
    <col min="14088" max="14088" width="54.7109375" style="133" customWidth="1"/>
    <col min="14089" max="14093" width="45.5703125" style="133" customWidth="1"/>
    <col min="14094" max="14336" width="12.42578125" style="133"/>
    <col min="14337" max="14337" width="186.7109375" style="133" customWidth="1"/>
    <col min="14338" max="14338" width="56.42578125" style="133" customWidth="1"/>
    <col min="14339" max="14343" width="45.5703125" style="133" customWidth="1"/>
    <col min="14344" max="14344" width="54.7109375" style="133" customWidth="1"/>
    <col min="14345" max="14349" width="45.5703125" style="133" customWidth="1"/>
    <col min="14350" max="14592" width="12.42578125" style="133"/>
    <col min="14593" max="14593" width="186.7109375" style="133" customWidth="1"/>
    <col min="14594" max="14594" width="56.42578125" style="133" customWidth="1"/>
    <col min="14595" max="14599" width="45.5703125" style="133" customWidth="1"/>
    <col min="14600" max="14600" width="54.7109375" style="133" customWidth="1"/>
    <col min="14601" max="14605" width="45.5703125" style="133" customWidth="1"/>
    <col min="14606" max="14848" width="12.42578125" style="133"/>
    <col min="14849" max="14849" width="186.7109375" style="133" customWidth="1"/>
    <col min="14850" max="14850" width="56.42578125" style="133" customWidth="1"/>
    <col min="14851" max="14855" width="45.5703125" style="133" customWidth="1"/>
    <col min="14856" max="14856" width="54.7109375" style="133" customWidth="1"/>
    <col min="14857" max="14861" width="45.5703125" style="133" customWidth="1"/>
    <col min="14862" max="15104" width="12.42578125" style="133"/>
    <col min="15105" max="15105" width="186.7109375" style="133" customWidth="1"/>
    <col min="15106" max="15106" width="56.42578125" style="133" customWidth="1"/>
    <col min="15107" max="15111" width="45.5703125" style="133" customWidth="1"/>
    <col min="15112" max="15112" width="54.7109375" style="133" customWidth="1"/>
    <col min="15113" max="15117" width="45.5703125" style="133" customWidth="1"/>
    <col min="15118" max="15360" width="12.42578125" style="133"/>
    <col min="15361" max="15361" width="186.7109375" style="133" customWidth="1"/>
    <col min="15362" max="15362" width="56.42578125" style="133" customWidth="1"/>
    <col min="15363" max="15367" width="45.5703125" style="133" customWidth="1"/>
    <col min="15368" max="15368" width="54.7109375" style="133" customWidth="1"/>
    <col min="15369" max="15373" width="45.5703125" style="133" customWidth="1"/>
    <col min="15374" max="15616" width="12.42578125" style="133"/>
    <col min="15617" max="15617" width="186.7109375" style="133" customWidth="1"/>
    <col min="15618" max="15618" width="56.42578125" style="133" customWidth="1"/>
    <col min="15619" max="15623" width="45.5703125" style="133" customWidth="1"/>
    <col min="15624" max="15624" width="54.7109375" style="133" customWidth="1"/>
    <col min="15625" max="15629" width="45.5703125" style="133" customWidth="1"/>
    <col min="15630" max="15872" width="12.42578125" style="133"/>
    <col min="15873" max="15873" width="186.7109375" style="133" customWidth="1"/>
    <col min="15874" max="15874" width="56.42578125" style="133" customWidth="1"/>
    <col min="15875" max="15879" width="45.5703125" style="133" customWidth="1"/>
    <col min="15880" max="15880" width="54.7109375" style="133" customWidth="1"/>
    <col min="15881" max="15885" width="45.5703125" style="133" customWidth="1"/>
    <col min="15886" max="16128" width="12.42578125" style="133"/>
    <col min="16129" max="16129" width="186.7109375" style="133" customWidth="1"/>
    <col min="16130" max="16130" width="56.42578125" style="133" customWidth="1"/>
    <col min="16131" max="16135" width="45.5703125" style="133" customWidth="1"/>
    <col min="16136" max="16136" width="54.7109375" style="133" customWidth="1"/>
    <col min="16137" max="16141" width="45.5703125" style="133" customWidth="1"/>
    <col min="16142" max="16384" width="12.42578125" style="133"/>
  </cols>
  <sheetData>
    <row r="1" spans="1:17" s="11" customFormat="1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99</v>
      </c>
      <c r="L1" s="9"/>
      <c r="M1" s="8"/>
      <c r="N1" s="10"/>
      <c r="O1" s="10"/>
      <c r="P1" s="10"/>
      <c r="Q1" s="10"/>
    </row>
    <row r="2" spans="1:17" s="11" customFormat="1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s="11" customFormat="1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s="11" customFormat="1" ht="19.5" customHeight="1" thickTop="1">
      <c r="A4" s="17"/>
      <c r="B4" s="18"/>
      <c r="C4" s="19"/>
      <c r="D4" s="18"/>
      <c r="E4" s="19"/>
      <c r="F4" s="18"/>
      <c r="G4" s="20"/>
      <c r="H4" s="18" t="s">
        <v>4</v>
      </c>
      <c r="I4" s="19"/>
      <c r="J4" s="18"/>
      <c r="K4" s="19"/>
      <c r="L4" s="18"/>
      <c r="M4" s="20"/>
    </row>
    <row r="5" spans="1:17" s="11" customFormat="1" ht="19.5" customHeight="1">
      <c r="A5" s="21"/>
      <c r="B5" s="5"/>
      <c r="C5" s="22"/>
      <c r="D5" s="5"/>
      <c r="E5" s="22"/>
      <c r="F5" s="5"/>
      <c r="G5" s="23"/>
      <c r="H5" s="5"/>
      <c r="I5" s="22"/>
      <c r="J5" s="5"/>
      <c r="K5" s="22"/>
      <c r="L5" s="5"/>
      <c r="M5" s="23"/>
    </row>
    <row r="6" spans="1:17" s="11" customFormat="1" ht="45">
      <c r="A6" s="24"/>
      <c r="B6" s="25" t="s">
        <v>148</v>
      </c>
      <c r="C6" s="26"/>
      <c r="D6" s="27"/>
      <c r="E6" s="26"/>
      <c r="F6" s="27"/>
      <c r="G6" s="28"/>
      <c r="H6" s="25" t="s">
        <v>5</v>
      </c>
      <c r="I6" s="26"/>
      <c r="J6" s="27"/>
      <c r="K6" s="26"/>
      <c r="L6" s="27"/>
      <c r="M6" s="29" t="s">
        <v>4</v>
      </c>
    </row>
    <row r="7" spans="1:17" s="11" customFormat="1" ht="18.75" customHeight="1">
      <c r="A7" s="21" t="s">
        <v>4</v>
      </c>
      <c r="B7" s="5" t="s">
        <v>4</v>
      </c>
      <c r="C7" s="22"/>
      <c r="D7" s="5" t="s">
        <v>4</v>
      </c>
      <c r="E7" s="22"/>
      <c r="F7" s="5" t="s">
        <v>4</v>
      </c>
      <c r="G7" s="23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 s="11" customFormat="1" ht="18.75" customHeight="1">
      <c r="A8" s="21" t="s">
        <v>4</v>
      </c>
      <c r="B8" s="5" t="s">
        <v>4</v>
      </c>
      <c r="C8" s="22"/>
      <c r="D8" s="5" t="s">
        <v>4</v>
      </c>
      <c r="E8" s="22"/>
      <c r="F8" s="5" t="s">
        <v>4</v>
      </c>
      <c r="G8" s="23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s="11" customFormat="1" ht="45">
      <c r="A9" s="30" t="s">
        <v>4</v>
      </c>
      <c r="B9" s="570" t="s">
        <v>4</v>
      </c>
      <c r="C9" s="571" t="s">
        <v>6</v>
      </c>
      <c r="D9" s="572" t="s">
        <v>4</v>
      </c>
      <c r="E9" s="571" t="s">
        <v>6</v>
      </c>
      <c r="F9" s="572" t="s">
        <v>4</v>
      </c>
      <c r="G9" s="573" t="s">
        <v>6</v>
      </c>
      <c r="H9" s="31" t="s">
        <v>4</v>
      </c>
      <c r="I9" s="32" t="s">
        <v>6</v>
      </c>
      <c r="J9" s="33" t="s">
        <v>4</v>
      </c>
      <c r="K9" s="32" t="s">
        <v>6</v>
      </c>
      <c r="L9" s="33" t="s">
        <v>4</v>
      </c>
      <c r="M9" s="34" t="s">
        <v>6</v>
      </c>
      <c r="N9" s="35"/>
    </row>
    <row r="10" spans="1:17" s="11" customFormat="1" ht="45">
      <c r="A10" s="36" t="s">
        <v>7</v>
      </c>
      <c r="B10" s="37" t="s">
        <v>8</v>
      </c>
      <c r="C10" s="38" t="s">
        <v>9</v>
      </c>
      <c r="D10" s="39" t="s">
        <v>10</v>
      </c>
      <c r="E10" s="38" t="s">
        <v>9</v>
      </c>
      <c r="F10" s="39" t="s">
        <v>9</v>
      </c>
      <c r="G10" s="40" t="s">
        <v>9</v>
      </c>
      <c r="H10" s="37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35"/>
    </row>
    <row r="11" spans="1:17" s="11" customFormat="1" ht="44.25">
      <c r="A11" s="41" t="s">
        <v>11</v>
      </c>
      <c r="B11" s="575" t="s">
        <v>4</v>
      </c>
      <c r="C11" s="576"/>
      <c r="D11" s="577" t="s">
        <v>4</v>
      </c>
      <c r="E11" s="576"/>
      <c r="F11" s="577" t="s">
        <v>4</v>
      </c>
      <c r="G11" s="578"/>
      <c r="H11" s="42" t="s">
        <v>4</v>
      </c>
      <c r="I11" s="43"/>
      <c r="J11" s="44" t="s">
        <v>4</v>
      </c>
      <c r="K11" s="43"/>
      <c r="L11" s="44" t="s">
        <v>4</v>
      </c>
      <c r="M11" s="45" t="s">
        <v>11</v>
      </c>
      <c r="N11" s="35"/>
    </row>
    <row r="12" spans="1:17" s="11" customFormat="1" ht="45">
      <c r="A12" s="24" t="s">
        <v>12</v>
      </c>
      <c r="B12" s="46" t="s">
        <v>4</v>
      </c>
      <c r="C12" s="47" t="s">
        <v>4</v>
      </c>
      <c r="D12" s="48"/>
      <c r="E12" s="49"/>
      <c r="F12" s="48"/>
      <c r="G12" s="50"/>
      <c r="H12" s="46"/>
      <c r="I12" s="49"/>
      <c r="J12" s="48"/>
      <c r="K12" s="49"/>
      <c r="L12" s="48"/>
      <c r="M12" s="50"/>
      <c r="N12" s="35"/>
    </row>
    <row r="13" spans="1:17" s="10" customFormat="1" ht="44.25">
      <c r="A13" s="51" t="s">
        <v>13</v>
      </c>
      <c r="B13" s="9">
        <v>7337707</v>
      </c>
      <c r="C13" s="52">
        <v>1</v>
      </c>
      <c r="D13" s="53">
        <v>0</v>
      </c>
      <c r="E13" s="54">
        <v>0</v>
      </c>
      <c r="F13" s="55">
        <v>7337707</v>
      </c>
      <c r="G13" s="56">
        <v>0.24884765167697051</v>
      </c>
      <c r="H13" s="9">
        <v>6686136</v>
      </c>
      <c r="I13" s="52">
        <v>1</v>
      </c>
      <c r="J13" s="53">
        <v>0</v>
      </c>
      <c r="K13" s="54">
        <v>0</v>
      </c>
      <c r="L13" s="55">
        <v>6686136</v>
      </c>
      <c r="M13" s="56">
        <v>0.2006253044875661</v>
      </c>
      <c r="N13" s="57"/>
    </row>
    <row r="14" spans="1:17" s="11" customFormat="1" ht="44.25">
      <c r="A14" s="21" t="s">
        <v>14</v>
      </c>
      <c r="B14" s="5">
        <v>0</v>
      </c>
      <c r="C14" s="563">
        <v>0</v>
      </c>
      <c r="D14" s="59">
        <v>0</v>
      </c>
      <c r="E14" s="579">
        <v>0</v>
      </c>
      <c r="F14" s="580">
        <v>0</v>
      </c>
      <c r="G14" s="581">
        <v>0</v>
      </c>
      <c r="H14" s="5">
        <v>0</v>
      </c>
      <c r="I14" s="58">
        <v>0</v>
      </c>
      <c r="J14" s="59">
        <v>0</v>
      </c>
      <c r="K14" s="60">
        <v>0</v>
      </c>
      <c r="L14" s="61">
        <v>0</v>
      </c>
      <c r="M14" s="62">
        <v>0</v>
      </c>
      <c r="N14" s="35"/>
    </row>
    <row r="15" spans="1:17" s="11" customFormat="1" ht="44.25">
      <c r="A15" s="41" t="s">
        <v>15</v>
      </c>
      <c r="B15" s="582">
        <v>518463</v>
      </c>
      <c r="C15" s="632">
        <v>1</v>
      </c>
      <c r="D15" s="587">
        <v>0</v>
      </c>
      <c r="E15" s="584">
        <v>0</v>
      </c>
      <c r="F15" s="48">
        <v>518463</v>
      </c>
      <c r="G15" s="585">
        <v>1</v>
      </c>
      <c r="H15" s="63">
        <v>191210</v>
      </c>
      <c r="I15" s="126">
        <v>1</v>
      </c>
      <c r="J15" s="42">
        <v>0</v>
      </c>
      <c r="K15" s="66">
        <v>0</v>
      </c>
      <c r="L15" s="48">
        <v>191210</v>
      </c>
      <c r="M15" s="67">
        <v>5.73747893717201E-3</v>
      </c>
      <c r="N15" s="35"/>
    </row>
    <row r="16" spans="1:17" s="11" customFormat="1" ht="44.25">
      <c r="A16" s="68" t="s">
        <v>16</v>
      </c>
      <c r="B16" s="5">
        <v>4440</v>
      </c>
      <c r="C16" s="52">
        <v>1</v>
      </c>
      <c r="D16" s="59">
        <v>0</v>
      </c>
      <c r="E16" s="54">
        <v>0</v>
      </c>
      <c r="F16" s="69">
        <v>4440</v>
      </c>
      <c r="G16" s="56">
        <v>1.5057613685661597E-4</v>
      </c>
      <c r="H16" s="5">
        <v>0</v>
      </c>
      <c r="I16" s="52">
        <v>0</v>
      </c>
      <c r="J16" s="59">
        <v>0</v>
      </c>
      <c r="K16" s="54">
        <v>0</v>
      </c>
      <c r="L16" s="69">
        <v>0</v>
      </c>
      <c r="M16" s="56">
        <v>0</v>
      </c>
      <c r="N16" s="35"/>
    </row>
    <row r="17" spans="1:14" s="11" customFormat="1" ht="44.25">
      <c r="A17" s="70" t="s">
        <v>17</v>
      </c>
      <c r="B17" s="575">
        <v>189023</v>
      </c>
      <c r="C17" s="563">
        <v>1</v>
      </c>
      <c r="D17" s="587">
        <v>0</v>
      </c>
      <c r="E17" s="579">
        <v>0</v>
      </c>
      <c r="F17" s="577">
        <v>189023</v>
      </c>
      <c r="G17" s="581">
        <v>6.4104398912270544E-3</v>
      </c>
      <c r="H17" s="42">
        <v>191210</v>
      </c>
      <c r="I17" s="58">
        <v>1</v>
      </c>
      <c r="J17" s="65">
        <v>0</v>
      </c>
      <c r="K17" s="60">
        <v>0</v>
      </c>
      <c r="L17" s="44">
        <v>191210</v>
      </c>
      <c r="M17" s="62">
        <v>5.73747893717201E-3</v>
      </c>
      <c r="N17" s="35"/>
    </row>
    <row r="18" spans="1:14" s="11" customFormat="1" ht="44.25">
      <c r="A18" s="70" t="s">
        <v>18</v>
      </c>
      <c r="B18" s="575">
        <v>0</v>
      </c>
      <c r="C18" s="563">
        <v>0</v>
      </c>
      <c r="D18" s="587">
        <v>0</v>
      </c>
      <c r="E18" s="579">
        <v>0</v>
      </c>
      <c r="F18" s="577">
        <v>0</v>
      </c>
      <c r="G18" s="581">
        <v>0</v>
      </c>
      <c r="H18" s="42">
        <v>0</v>
      </c>
      <c r="I18" s="58">
        <v>0</v>
      </c>
      <c r="J18" s="65">
        <v>0</v>
      </c>
      <c r="K18" s="60">
        <v>0</v>
      </c>
      <c r="L18" s="44">
        <v>0</v>
      </c>
      <c r="M18" s="62">
        <v>0</v>
      </c>
      <c r="N18" s="35"/>
    </row>
    <row r="19" spans="1:14" s="11" customFormat="1" ht="44.25">
      <c r="A19" s="70" t="s">
        <v>19</v>
      </c>
      <c r="B19" s="575">
        <v>0</v>
      </c>
      <c r="C19" s="563">
        <v>0</v>
      </c>
      <c r="D19" s="587">
        <v>0</v>
      </c>
      <c r="E19" s="579">
        <v>0</v>
      </c>
      <c r="F19" s="577">
        <v>0</v>
      </c>
      <c r="G19" s="581">
        <v>0</v>
      </c>
      <c r="H19" s="42">
        <v>0</v>
      </c>
      <c r="I19" s="58">
        <v>0</v>
      </c>
      <c r="J19" s="65">
        <v>0</v>
      </c>
      <c r="K19" s="60">
        <v>0</v>
      </c>
      <c r="L19" s="44">
        <v>0</v>
      </c>
      <c r="M19" s="62">
        <v>0</v>
      </c>
      <c r="N19" s="35"/>
    </row>
    <row r="20" spans="1:14" s="11" customFormat="1" ht="44.25">
      <c r="A20" s="70" t="s">
        <v>20</v>
      </c>
      <c r="B20" s="575">
        <v>0</v>
      </c>
      <c r="C20" s="563">
        <v>0</v>
      </c>
      <c r="D20" s="587">
        <v>0</v>
      </c>
      <c r="E20" s="579">
        <v>0</v>
      </c>
      <c r="F20" s="577">
        <v>0</v>
      </c>
      <c r="G20" s="581">
        <v>0</v>
      </c>
      <c r="H20" s="42">
        <v>0</v>
      </c>
      <c r="I20" s="58">
        <v>0</v>
      </c>
      <c r="J20" s="65">
        <v>0</v>
      </c>
      <c r="K20" s="60">
        <v>0</v>
      </c>
      <c r="L20" s="44">
        <v>0</v>
      </c>
      <c r="M20" s="62">
        <v>0</v>
      </c>
      <c r="N20" s="35"/>
    </row>
    <row r="21" spans="1:14" s="11" customFormat="1" ht="44.25">
      <c r="A21" s="70" t="s">
        <v>21</v>
      </c>
      <c r="B21" s="575">
        <v>0</v>
      </c>
      <c r="C21" s="563">
        <v>0</v>
      </c>
      <c r="D21" s="587">
        <v>0</v>
      </c>
      <c r="E21" s="579">
        <v>0</v>
      </c>
      <c r="F21" s="577">
        <v>0</v>
      </c>
      <c r="G21" s="581">
        <v>0</v>
      </c>
      <c r="H21" s="42">
        <v>0</v>
      </c>
      <c r="I21" s="58">
        <v>0</v>
      </c>
      <c r="J21" s="65">
        <v>0</v>
      </c>
      <c r="K21" s="60">
        <v>0</v>
      </c>
      <c r="L21" s="44">
        <v>0</v>
      </c>
      <c r="M21" s="62">
        <v>0</v>
      </c>
      <c r="N21" s="35"/>
    </row>
    <row r="22" spans="1:14" s="11" customFormat="1" ht="44.25">
      <c r="A22" s="70" t="s">
        <v>22</v>
      </c>
      <c r="B22" s="575">
        <v>0</v>
      </c>
      <c r="C22" s="563">
        <v>0</v>
      </c>
      <c r="D22" s="587">
        <v>0</v>
      </c>
      <c r="E22" s="579">
        <v>0</v>
      </c>
      <c r="F22" s="577">
        <v>0</v>
      </c>
      <c r="G22" s="581">
        <v>0</v>
      </c>
      <c r="H22" s="42">
        <v>0</v>
      </c>
      <c r="I22" s="58">
        <v>0</v>
      </c>
      <c r="J22" s="65">
        <v>0</v>
      </c>
      <c r="K22" s="60">
        <v>0</v>
      </c>
      <c r="L22" s="44">
        <v>0</v>
      </c>
      <c r="M22" s="62">
        <v>0</v>
      </c>
      <c r="N22" s="35"/>
    </row>
    <row r="23" spans="1:14" s="11" customFormat="1" ht="44.25">
      <c r="A23" s="70" t="s">
        <v>23</v>
      </c>
      <c r="B23" s="575">
        <v>0</v>
      </c>
      <c r="C23" s="563">
        <v>0</v>
      </c>
      <c r="D23" s="587">
        <v>0</v>
      </c>
      <c r="E23" s="579">
        <v>0</v>
      </c>
      <c r="F23" s="577">
        <v>0</v>
      </c>
      <c r="G23" s="581">
        <v>0</v>
      </c>
      <c r="H23" s="42">
        <v>0</v>
      </c>
      <c r="I23" s="58">
        <v>0</v>
      </c>
      <c r="J23" s="65">
        <v>0</v>
      </c>
      <c r="K23" s="60">
        <v>0</v>
      </c>
      <c r="L23" s="44">
        <v>0</v>
      </c>
      <c r="M23" s="62">
        <v>0</v>
      </c>
      <c r="N23" s="35"/>
    </row>
    <row r="24" spans="1:14" s="11" customFormat="1" ht="44.25">
      <c r="A24" s="70" t="s">
        <v>24</v>
      </c>
      <c r="B24" s="575">
        <v>0</v>
      </c>
      <c r="C24" s="563">
        <v>0</v>
      </c>
      <c r="D24" s="587">
        <v>0</v>
      </c>
      <c r="E24" s="579">
        <v>0</v>
      </c>
      <c r="F24" s="577">
        <v>0</v>
      </c>
      <c r="G24" s="581">
        <v>0</v>
      </c>
      <c r="H24" s="42">
        <v>0</v>
      </c>
      <c r="I24" s="58">
        <v>0</v>
      </c>
      <c r="J24" s="65">
        <v>0</v>
      </c>
      <c r="K24" s="60">
        <v>0</v>
      </c>
      <c r="L24" s="44">
        <v>0</v>
      </c>
      <c r="M24" s="62">
        <v>0</v>
      </c>
      <c r="N24" s="35"/>
    </row>
    <row r="25" spans="1:14" s="11" customFormat="1" ht="44.25">
      <c r="A25" s="70" t="s">
        <v>25</v>
      </c>
      <c r="B25" s="575">
        <v>0</v>
      </c>
      <c r="C25" s="563">
        <v>0</v>
      </c>
      <c r="D25" s="587">
        <v>0</v>
      </c>
      <c r="E25" s="579">
        <v>0</v>
      </c>
      <c r="F25" s="577">
        <v>0</v>
      </c>
      <c r="G25" s="581">
        <v>0</v>
      </c>
      <c r="H25" s="42">
        <v>0</v>
      </c>
      <c r="I25" s="58">
        <v>0</v>
      </c>
      <c r="J25" s="65">
        <v>0</v>
      </c>
      <c r="K25" s="60">
        <v>0</v>
      </c>
      <c r="L25" s="44">
        <v>0</v>
      </c>
      <c r="M25" s="62">
        <v>0</v>
      </c>
      <c r="N25" s="35"/>
    </row>
    <row r="26" spans="1:14" s="11" customFormat="1" ht="44.25">
      <c r="A26" s="70" t="s">
        <v>26</v>
      </c>
      <c r="B26" s="575">
        <v>0</v>
      </c>
      <c r="C26" s="563">
        <v>0</v>
      </c>
      <c r="D26" s="587">
        <v>0</v>
      </c>
      <c r="E26" s="579">
        <v>0</v>
      </c>
      <c r="F26" s="577">
        <v>0</v>
      </c>
      <c r="G26" s="581">
        <v>0</v>
      </c>
      <c r="H26" s="42">
        <v>0</v>
      </c>
      <c r="I26" s="58">
        <v>0</v>
      </c>
      <c r="J26" s="65">
        <v>0</v>
      </c>
      <c r="K26" s="60">
        <v>0</v>
      </c>
      <c r="L26" s="44">
        <v>0</v>
      </c>
      <c r="M26" s="62">
        <v>0</v>
      </c>
      <c r="N26" s="35"/>
    </row>
    <row r="27" spans="1:14" s="11" customFormat="1" ht="44.25">
      <c r="A27" s="70" t="s">
        <v>27</v>
      </c>
      <c r="B27" s="575">
        <v>0</v>
      </c>
      <c r="C27" s="563">
        <v>0</v>
      </c>
      <c r="D27" s="587">
        <v>0</v>
      </c>
      <c r="E27" s="579">
        <v>0</v>
      </c>
      <c r="F27" s="577">
        <v>0</v>
      </c>
      <c r="G27" s="581">
        <v>0</v>
      </c>
      <c r="H27" s="42">
        <v>0</v>
      </c>
      <c r="I27" s="58">
        <v>0</v>
      </c>
      <c r="J27" s="65">
        <v>0</v>
      </c>
      <c r="K27" s="60">
        <v>0</v>
      </c>
      <c r="L27" s="44">
        <v>0</v>
      </c>
      <c r="M27" s="62">
        <v>0</v>
      </c>
      <c r="N27" s="35"/>
    </row>
    <row r="28" spans="1:14" s="11" customFormat="1" ht="44.25">
      <c r="A28" s="71" t="s">
        <v>28</v>
      </c>
      <c r="B28" s="575">
        <v>0</v>
      </c>
      <c r="C28" s="563">
        <v>0</v>
      </c>
      <c r="D28" s="587">
        <v>0</v>
      </c>
      <c r="E28" s="579">
        <v>0</v>
      </c>
      <c r="F28" s="577">
        <v>0</v>
      </c>
      <c r="G28" s="581">
        <v>0</v>
      </c>
      <c r="H28" s="42">
        <v>0</v>
      </c>
      <c r="I28" s="58">
        <v>0</v>
      </c>
      <c r="J28" s="65">
        <v>0</v>
      </c>
      <c r="K28" s="60">
        <v>0</v>
      </c>
      <c r="L28" s="44">
        <v>0</v>
      </c>
      <c r="M28" s="62">
        <v>0</v>
      </c>
      <c r="N28" s="35"/>
    </row>
    <row r="29" spans="1:14" s="11" customFormat="1" ht="44.25">
      <c r="A29" s="71" t="s">
        <v>29</v>
      </c>
      <c r="B29" s="575">
        <v>0</v>
      </c>
      <c r="C29" s="563">
        <v>0</v>
      </c>
      <c r="D29" s="587">
        <v>0</v>
      </c>
      <c r="E29" s="579">
        <v>0</v>
      </c>
      <c r="F29" s="577">
        <v>0</v>
      </c>
      <c r="G29" s="581">
        <v>0</v>
      </c>
      <c r="H29" s="42">
        <v>0</v>
      </c>
      <c r="I29" s="58">
        <v>0</v>
      </c>
      <c r="J29" s="65">
        <v>0</v>
      </c>
      <c r="K29" s="60">
        <v>0</v>
      </c>
      <c r="L29" s="44">
        <v>0</v>
      </c>
      <c r="M29" s="62">
        <v>0</v>
      </c>
      <c r="N29" s="35"/>
    </row>
    <row r="30" spans="1:14" s="11" customFormat="1" ht="44.25">
      <c r="A30" s="71" t="s">
        <v>30</v>
      </c>
      <c r="B30" s="575">
        <v>0</v>
      </c>
      <c r="C30" s="563">
        <v>0</v>
      </c>
      <c r="D30" s="587">
        <v>0</v>
      </c>
      <c r="E30" s="579">
        <v>0</v>
      </c>
      <c r="F30" s="577">
        <v>0</v>
      </c>
      <c r="G30" s="581">
        <v>0</v>
      </c>
      <c r="H30" s="42">
        <v>0</v>
      </c>
      <c r="I30" s="58">
        <v>0</v>
      </c>
      <c r="J30" s="65">
        <v>0</v>
      </c>
      <c r="K30" s="60">
        <v>0</v>
      </c>
      <c r="L30" s="44">
        <v>0</v>
      </c>
      <c r="M30" s="62">
        <v>0</v>
      </c>
      <c r="N30" s="35"/>
    </row>
    <row r="31" spans="1:14" s="11" customFormat="1" ht="44.25">
      <c r="A31" s="71" t="s">
        <v>31</v>
      </c>
      <c r="B31" s="575">
        <v>0</v>
      </c>
      <c r="C31" s="563">
        <v>0</v>
      </c>
      <c r="D31" s="587">
        <v>0</v>
      </c>
      <c r="E31" s="579">
        <v>0</v>
      </c>
      <c r="F31" s="577">
        <v>0</v>
      </c>
      <c r="G31" s="581">
        <v>0</v>
      </c>
      <c r="H31" s="42">
        <v>0</v>
      </c>
      <c r="I31" s="58">
        <v>0</v>
      </c>
      <c r="J31" s="65">
        <v>0</v>
      </c>
      <c r="K31" s="60">
        <v>0</v>
      </c>
      <c r="L31" s="44">
        <v>0</v>
      </c>
      <c r="M31" s="62">
        <v>0</v>
      </c>
      <c r="N31" s="35"/>
    </row>
    <row r="32" spans="1:14" s="11" customFormat="1" ht="44.25">
      <c r="A32" s="71" t="s">
        <v>32</v>
      </c>
      <c r="B32" s="575">
        <v>0</v>
      </c>
      <c r="C32" s="563">
        <v>0</v>
      </c>
      <c r="D32" s="587">
        <v>0</v>
      </c>
      <c r="E32" s="579">
        <v>0</v>
      </c>
      <c r="F32" s="577">
        <v>0</v>
      </c>
      <c r="G32" s="581">
        <v>0</v>
      </c>
      <c r="H32" s="42">
        <v>0</v>
      </c>
      <c r="I32" s="58">
        <v>0</v>
      </c>
      <c r="J32" s="65">
        <v>0</v>
      </c>
      <c r="K32" s="60">
        <v>0</v>
      </c>
      <c r="L32" s="44">
        <v>0</v>
      </c>
      <c r="M32" s="62">
        <v>0</v>
      </c>
      <c r="N32" s="35"/>
    </row>
    <row r="33" spans="1:14" s="11" customFormat="1" ht="44.25">
      <c r="A33" s="71" t="s">
        <v>33</v>
      </c>
      <c r="B33" s="575">
        <v>325000</v>
      </c>
      <c r="C33" s="563">
        <v>1</v>
      </c>
      <c r="D33" s="587">
        <v>0</v>
      </c>
      <c r="E33" s="579">
        <v>0</v>
      </c>
      <c r="F33" s="577">
        <v>325000</v>
      </c>
      <c r="G33" s="581">
        <v>1.1021901909549593E-2</v>
      </c>
      <c r="H33" s="42">
        <v>0</v>
      </c>
      <c r="I33" s="58">
        <v>0</v>
      </c>
      <c r="J33" s="65">
        <v>0</v>
      </c>
      <c r="K33" s="60">
        <v>0</v>
      </c>
      <c r="L33" s="44">
        <v>0</v>
      </c>
      <c r="M33" s="62">
        <v>0</v>
      </c>
      <c r="N33" s="35"/>
    </row>
    <row r="34" spans="1:14" s="11" customFormat="1" ht="45">
      <c r="A34" s="72" t="s">
        <v>34</v>
      </c>
      <c r="B34" s="590"/>
      <c r="C34" s="591" t="s">
        <v>4</v>
      </c>
      <c r="D34" s="587"/>
      <c r="E34" s="592" t="s">
        <v>4</v>
      </c>
      <c r="F34" s="577"/>
      <c r="G34" s="593" t="s">
        <v>4</v>
      </c>
      <c r="H34" s="73" t="s">
        <v>4</v>
      </c>
      <c r="I34" s="74" t="s">
        <v>4</v>
      </c>
      <c r="J34" s="65"/>
      <c r="K34" s="75" t="s">
        <v>4</v>
      </c>
      <c r="L34" s="44"/>
      <c r="M34" s="76" t="s">
        <v>4</v>
      </c>
      <c r="N34" s="35"/>
    </row>
    <row r="35" spans="1:14" s="11" customFormat="1" ht="44.25">
      <c r="A35" s="68" t="s">
        <v>35</v>
      </c>
      <c r="B35" s="575">
        <v>0</v>
      </c>
      <c r="C35" s="563">
        <v>0</v>
      </c>
      <c r="D35" s="587">
        <v>0</v>
      </c>
      <c r="E35" s="579">
        <v>0</v>
      </c>
      <c r="F35" s="577">
        <v>0</v>
      </c>
      <c r="G35" s="581">
        <v>0</v>
      </c>
      <c r="H35" s="42">
        <v>0</v>
      </c>
      <c r="I35" s="58">
        <v>0</v>
      </c>
      <c r="J35" s="65">
        <v>0</v>
      </c>
      <c r="K35" s="60">
        <v>0</v>
      </c>
      <c r="L35" s="44">
        <v>0</v>
      </c>
      <c r="M35" s="62">
        <v>0</v>
      </c>
      <c r="N35" s="35"/>
    </row>
    <row r="36" spans="1:14" s="11" customFormat="1" ht="45">
      <c r="A36" s="72" t="s">
        <v>36</v>
      </c>
      <c r="B36" s="590"/>
      <c r="C36" s="591" t="s">
        <v>4</v>
      </c>
      <c r="D36" s="587"/>
      <c r="E36" s="592" t="s">
        <v>4</v>
      </c>
      <c r="F36" s="577"/>
      <c r="G36" s="593" t="s">
        <v>4</v>
      </c>
      <c r="H36" s="73"/>
      <c r="I36" s="74" t="s">
        <v>4</v>
      </c>
      <c r="J36" s="65"/>
      <c r="K36" s="75" t="s">
        <v>4</v>
      </c>
      <c r="L36" s="44"/>
      <c r="M36" s="76" t="s">
        <v>4</v>
      </c>
      <c r="N36" s="35"/>
    </row>
    <row r="37" spans="1:14" s="11" customFormat="1" ht="44.25">
      <c r="A37" s="70" t="s">
        <v>35</v>
      </c>
      <c r="B37" s="594">
        <v>0</v>
      </c>
      <c r="C37" s="563">
        <v>0</v>
      </c>
      <c r="D37" s="595">
        <v>0</v>
      </c>
      <c r="E37" s="579">
        <v>0</v>
      </c>
      <c r="F37" s="596">
        <v>0</v>
      </c>
      <c r="G37" s="581">
        <v>0</v>
      </c>
      <c r="H37" s="77">
        <v>0</v>
      </c>
      <c r="I37" s="58">
        <v>0</v>
      </c>
      <c r="J37" s="78">
        <v>0</v>
      </c>
      <c r="K37" s="60">
        <v>0</v>
      </c>
      <c r="L37" s="79">
        <v>0</v>
      </c>
      <c r="M37" s="62">
        <v>0</v>
      </c>
      <c r="N37" s="35"/>
    </row>
    <row r="38" spans="1:14" s="11" customFormat="1" ht="44.25">
      <c r="A38" s="70" t="s">
        <v>76</v>
      </c>
      <c r="B38" s="594"/>
      <c r="C38" s="563" t="s">
        <v>11</v>
      </c>
      <c r="D38" s="595"/>
      <c r="E38" s="579" t="s">
        <v>11</v>
      </c>
      <c r="F38" s="577">
        <v>0</v>
      </c>
      <c r="G38" s="581">
        <v>0</v>
      </c>
      <c r="H38" s="77"/>
      <c r="I38" s="58" t="s">
        <v>11</v>
      </c>
      <c r="J38" s="78"/>
      <c r="K38" s="60" t="s">
        <v>11</v>
      </c>
      <c r="L38" s="44">
        <v>0</v>
      </c>
      <c r="M38" s="62">
        <v>0</v>
      </c>
      <c r="N38" s="35"/>
    </row>
    <row r="39" spans="1:14" s="85" customFormat="1" ht="45">
      <c r="A39" s="72" t="s">
        <v>37</v>
      </c>
      <c r="B39" s="597">
        <v>7856170</v>
      </c>
      <c r="C39" s="599">
        <v>1</v>
      </c>
      <c r="D39" s="597">
        <v>0</v>
      </c>
      <c r="E39" s="599">
        <v>0</v>
      </c>
      <c r="F39" s="597">
        <v>7856170</v>
      </c>
      <c r="G39" s="598">
        <v>0.26643056961460376</v>
      </c>
      <c r="H39" s="80">
        <v>6877346</v>
      </c>
      <c r="I39" s="599">
        <v>1</v>
      </c>
      <c r="J39" s="80">
        <v>0</v>
      </c>
      <c r="K39" s="82">
        <v>0</v>
      </c>
      <c r="L39" s="80">
        <v>6877346</v>
      </c>
      <c r="M39" s="83">
        <v>0.20636278342473813</v>
      </c>
      <c r="N39" s="84"/>
    </row>
    <row r="40" spans="1:14" s="11" customFormat="1" ht="45">
      <c r="A40" s="86" t="s">
        <v>38</v>
      </c>
      <c r="B40" s="582"/>
      <c r="C40" s="591" t="s">
        <v>4</v>
      </c>
      <c r="D40" s="587"/>
      <c r="E40" s="592" t="s">
        <v>4</v>
      </c>
      <c r="F40" s="577"/>
      <c r="G40" s="593" t="s">
        <v>4</v>
      </c>
      <c r="H40" s="63"/>
      <c r="I40" s="74" t="s">
        <v>4</v>
      </c>
      <c r="J40" s="65"/>
      <c r="K40" s="75" t="s">
        <v>4</v>
      </c>
      <c r="L40" s="44"/>
      <c r="M40" s="76" t="s">
        <v>4</v>
      </c>
      <c r="N40" s="35"/>
    </row>
    <row r="41" spans="1:14" s="11" customFormat="1" ht="44.25">
      <c r="A41" s="21" t="s">
        <v>39</v>
      </c>
      <c r="B41" s="46">
        <v>0</v>
      </c>
      <c r="C41" s="52">
        <v>0</v>
      </c>
      <c r="D41" s="87">
        <v>0</v>
      </c>
      <c r="E41" s="54">
        <v>0</v>
      </c>
      <c r="F41" s="48">
        <v>0</v>
      </c>
      <c r="G41" s="56">
        <v>0</v>
      </c>
      <c r="H41" s="46">
        <v>0</v>
      </c>
      <c r="I41" s="52">
        <v>0</v>
      </c>
      <c r="J41" s="87">
        <v>0</v>
      </c>
      <c r="K41" s="54">
        <v>0</v>
      </c>
      <c r="L41" s="48">
        <v>0</v>
      </c>
      <c r="M41" s="56">
        <v>0</v>
      </c>
      <c r="N41" s="35"/>
    </row>
    <row r="42" spans="1:14" s="11" customFormat="1" ht="44.25">
      <c r="A42" s="88" t="s">
        <v>40</v>
      </c>
      <c r="B42" s="575">
        <v>0</v>
      </c>
      <c r="C42" s="563">
        <v>0</v>
      </c>
      <c r="D42" s="587">
        <v>0</v>
      </c>
      <c r="E42" s="579">
        <v>0</v>
      </c>
      <c r="F42" s="577">
        <v>0</v>
      </c>
      <c r="G42" s="581">
        <v>0</v>
      </c>
      <c r="H42" s="42">
        <v>0</v>
      </c>
      <c r="I42" s="58">
        <v>0</v>
      </c>
      <c r="J42" s="65">
        <v>0</v>
      </c>
      <c r="K42" s="60">
        <v>0</v>
      </c>
      <c r="L42" s="44">
        <v>0</v>
      </c>
      <c r="M42" s="62">
        <v>0</v>
      </c>
      <c r="N42" s="35"/>
    </row>
    <row r="43" spans="1:14" s="11" customFormat="1" ht="44.25">
      <c r="A43" s="89" t="s">
        <v>41</v>
      </c>
      <c r="B43" s="575">
        <v>0</v>
      </c>
      <c r="C43" s="563">
        <v>0</v>
      </c>
      <c r="D43" s="587">
        <v>0</v>
      </c>
      <c r="E43" s="579">
        <v>0</v>
      </c>
      <c r="F43" s="596">
        <v>0</v>
      </c>
      <c r="G43" s="581">
        <v>0</v>
      </c>
      <c r="H43" s="42">
        <v>0</v>
      </c>
      <c r="I43" s="58">
        <v>0</v>
      </c>
      <c r="J43" s="65">
        <v>0</v>
      </c>
      <c r="K43" s="60">
        <v>0</v>
      </c>
      <c r="L43" s="79">
        <v>0</v>
      </c>
      <c r="M43" s="62">
        <v>0</v>
      </c>
      <c r="N43" s="35"/>
    </row>
    <row r="44" spans="1:14" s="11" customFormat="1" ht="44.25">
      <c r="A44" s="41" t="s">
        <v>42</v>
      </c>
      <c r="B44" s="575">
        <v>0</v>
      </c>
      <c r="C44" s="563">
        <v>0</v>
      </c>
      <c r="D44" s="587">
        <v>0</v>
      </c>
      <c r="E44" s="579">
        <v>0</v>
      </c>
      <c r="F44" s="596">
        <v>0</v>
      </c>
      <c r="G44" s="581">
        <v>0</v>
      </c>
      <c r="H44" s="42">
        <v>0</v>
      </c>
      <c r="I44" s="58">
        <v>0</v>
      </c>
      <c r="J44" s="65">
        <v>0</v>
      </c>
      <c r="K44" s="60">
        <v>0</v>
      </c>
      <c r="L44" s="79">
        <v>0</v>
      </c>
      <c r="M44" s="62">
        <v>0</v>
      </c>
      <c r="N44" s="35"/>
    </row>
    <row r="45" spans="1:14" s="11" customFormat="1" ht="44.25">
      <c r="A45" s="88" t="s">
        <v>43</v>
      </c>
      <c r="B45" s="575">
        <v>0</v>
      </c>
      <c r="C45" s="563">
        <v>0</v>
      </c>
      <c r="D45" s="587">
        <v>0</v>
      </c>
      <c r="E45" s="579">
        <v>0</v>
      </c>
      <c r="F45" s="596">
        <v>0</v>
      </c>
      <c r="G45" s="581">
        <v>0</v>
      </c>
      <c r="H45" s="42">
        <v>0</v>
      </c>
      <c r="I45" s="58">
        <v>0</v>
      </c>
      <c r="J45" s="65">
        <v>0</v>
      </c>
      <c r="K45" s="60">
        <v>0</v>
      </c>
      <c r="L45" s="79">
        <v>0</v>
      </c>
      <c r="M45" s="62">
        <v>0</v>
      </c>
      <c r="N45" s="35"/>
    </row>
    <row r="46" spans="1:14" s="85" customFormat="1" ht="45">
      <c r="A46" s="86" t="s">
        <v>44</v>
      </c>
      <c r="B46" s="602">
        <v>0</v>
      </c>
      <c r="C46" s="567">
        <v>0</v>
      </c>
      <c r="D46" s="603">
        <v>0</v>
      </c>
      <c r="E46" s="599">
        <v>0</v>
      </c>
      <c r="F46" s="604">
        <v>0</v>
      </c>
      <c r="G46" s="598">
        <v>0</v>
      </c>
      <c r="H46" s="90">
        <v>0</v>
      </c>
      <c r="I46" s="81">
        <v>0</v>
      </c>
      <c r="J46" s="91">
        <v>0</v>
      </c>
      <c r="K46" s="82">
        <v>0</v>
      </c>
      <c r="L46" s="92">
        <v>0</v>
      </c>
      <c r="M46" s="83">
        <v>0</v>
      </c>
      <c r="N46" s="84"/>
    </row>
    <row r="47" spans="1:14" s="85" customFormat="1" ht="45">
      <c r="A47" s="93" t="s">
        <v>45</v>
      </c>
      <c r="B47" s="606">
        <v>1867259</v>
      </c>
      <c r="C47" s="599">
        <v>1</v>
      </c>
      <c r="D47" s="606">
        <v>0</v>
      </c>
      <c r="E47" s="599">
        <v>0</v>
      </c>
      <c r="F47" s="608">
        <v>1867259</v>
      </c>
      <c r="G47" s="598">
        <v>6.3325370885303572E-2</v>
      </c>
      <c r="H47" s="94">
        <v>0</v>
      </c>
      <c r="I47" s="599">
        <v>0</v>
      </c>
      <c r="J47" s="94">
        <v>0</v>
      </c>
      <c r="K47" s="82">
        <v>0</v>
      </c>
      <c r="L47" s="95">
        <v>0</v>
      </c>
      <c r="M47" s="83">
        <v>0</v>
      </c>
      <c r="N47" s="84"/>
    </row>
    <row r="48" spans="1:14" s="11" customFormat="1" ht="45">
      <c r="A48" s="24" t="s">
        <v>46</v>
      </c>
      <c r="B48" s="96"/>
      <c r="C48" s="97" t="s">
        <v>4</v>
      </c>
      <c r="D48" s="59"/>
      <c r="E48" s="98" t="s">
        <v>4</v>
      </c>
      <c r="F48" s="48"/>
      <c r="G48" s="99" t="s">
        <v>4</v>
      </c>
      <c r="H48" s="96"/>
      <c r="I48" s="97" t="s">
        <v>4</v>
      </c>
      <c r="J48" s="59"/>
      <c r="K48" s="98" t="s">
        <v>4</v>
      </c>
      <c r="L48" s="48"/>
      <c r="M48" s="99" t="s">
        <v>4</v>
      </c>
      <c r="N48" s="35"/>
    </row>
    <row r="49" spans="1:14" s="11" customFormat="1" ht="44.25">
      <c r="A49" s="21" t="s">
        <v>47</v>
      </c>
      <c r="B49" s="96">
        <v>4640020</v>
      </c>
      <c r="C49" s="52">
        <v>1</v>
      </c>
      <c r="D49" s="59">
        <v>0</v>
      </c>
      <c r="E49" s="54">
        <v>0</v>
      </c>
      <c r="F49" s="100">
        <v>4640020</v>
      </c>
      <c r="G49" s="56">
        <v>0.15735952399491784</v>
      </c>
      <c r="H49" s="96">
        <v>5261929</v>
      </c>
      <c r="I49" s="52">
        <v>1</v>
      </c>
      <c r="J49" s="59">
        <v>0</v>
      </c>
      <c r="K49" s="54">
        <v>0</v>
      </c>
      <c r="L49" s="100">
        <v>5261929</v>
      </c>
      <c r="M49" s="56">
        <v>0.15789031330157721</v>
      </c>
      <c r="N49" s="35"/>
    </row>
    <row r="50" spans="1:14" s="11" customFormat="1" ht="44.25">
      <c r="A50" s="41" t="s">
        <v>48</v>
      </c>
      <c r="B50" s="582">
        <v>6780</v>
      </c>
      <c r="C50" s="563">
        <v>1</v>
      </c>
      <c r="D50" s="587">
        <v>0</v>
      </c>
      <c r="E50" s="579">
        <v>0</v>
      </c>
      <c r="F50" s="609">
        <v>6780</v>
      </c>
      <c r="G50" s="581">
        <v>2.2993383060537304E-4</v>
      </c>
      <c r="H50" s="63">
        <v>5650</v>
      </c>
      <c r="I50" s="58">
        <v>1</v>
      </c>
      <c r="J50" s="65">
        <v>0</v>
      </c>
      <c r="K50" s="60">
        <v>0</v>
      </c>
      <c r="L50" s="101">
        <v>5650</v>
      </c>
      <c r="M50" s="62">
        <v>1.69534836018105E-4</v>
      </c>
      <c r="N50" s="35"/>
    </row>
    <row r="51" spans="1:14" s="11" customFormat="1" ht="44.25">
      <c r="A51" s="102" t="s">
        <v>49</v>
      </c>
      <c r="B51" s="611">
        <v>575800</v>
      </c>
      <c r="C51" s="563">
        <v>1</v>
      </c>
      <c r="D51" s="612">
        <v>0</v>
      </c>
      <c r="E51" s="579">
        <v>0</v>
      </c>
      <c r="F51" s="613">
        <v>575800</v>
      </c>
      <c r="G51" s="581">
        <v>1.9527418829288171E-2</v>
      </c>
      <c r="H51" s="103">
        <v>588000</v>
      </c>
      <c r="I51" s="58">
        <v>1</v>
      </c>
      <c r="J51" s="104">
        <v>0</v>
      </c>
      <c r="K51" s="60">
        <v>0</v>
      </c>
      <c r="L51" s="105">
        <v>588000</v>
      </c>
      <c r="M51" s="62">
        <v>1.7643625412149689E-2</v>
      </c>
      <c r="N51" s="35"/>
    </row>
    <row r="52" spans="1:14" s="11" customFormat="1" ht="44.25">
      <c r="A52" s="102" t="s">
        <v>50</v>
      </c>
      <c r="B52" s="611">
        <v>0</v>
      </c>
      <c r="C52" s="563">
        <v>0</v>
      </c>
      <c r="D52" s="612">
        <v>0</v>
      </c>
      <c r="E52" s="579">
        <v>0</v>
      </c>
      <c r="F52" s="613">
        <v>0</v>
      </c>
      <c r="G52" s="581">
        <v>0</v>
      </c>
      <c r="H52" s="103">
        <v>0</v>
      </c>
      <c r="I52" s="58">
        <v>0</v>
      </c>
      <c r="J52" s="104">
        <v>0</v>
      </c>
      <c r="K52" s="60">
        <v>0</v>
      </c>
      <c r="L52" s="105">
        <v>0</v>
      </c>
      <c r="M52" s="62">
        <v>0</v>
      </c>
      <c r="N52" s="35"/>
    </row>
    <row r="53" spans="1:14" s="11" customFormat="1" ht="44.25">
      <c r="A53" s="41" t="s">
        <v>51</v>
      </c>
      <c r="B53" s="582">
        <v>26919</v>
      </c>
      <c r="C53" s="563">
        <v>1.8514926666611642E-2</v>
      </c>
      <c r="D53" s="587">
        <v>1426989</v>
      </c>
      <c r="E53" s="579">
        <v>5.1890509090909092</v>
      </c>
      <c r="F53" s="609">
        <v>1453908</v>
      </c>
      <c r="G53" s="581">
        <v>4.9307173420029014E-2</v>
      </c>
      <c r="H53" s="63">
        <v>275000</v>
      </c>
      <c r="I53" s="58">
        <v>0.16387229640505896</v>
      </c>
      <c r="J53" s="65">
        <v>1403136</v>
      </c>
      <c r="K53" s="60">
        <v>0.83612770359494104</v>
      </c>
      <c r="L53" s="101">
        <v>1678136</v>
      </c>
      <c r="M53" s="62">
        <v>5.0354426827624539E-2</v>
      </c>
      <c r="N53" s="35"/>
    </row>
    <row r="54" spans="1:14" s="85" customFormat="1" ht="45">
      <c r="A54" s="93" t="s">
        <v>52</v>
      </c>
      <c r="B54" s="614">
        <v>5249519</v>
      </c>
      <c r="C54" s="567">
        <v>0.78626716241484318</v>
      </c>
      <c r="D54" s="603">
        <v>1426989</v>
      </c>
      <c r="E54" s="599">
        <v>0.23276577954545566</v>
      </c>
      <c r="F54" s="615">
        <v>6676508</v>
      </c>
      <c r="G54" s="598">
        <v>0.2264240500748404</v>
      </c>
      <c r="H54" s="106">
        <v>6130579</v>
      </c>
      <c r="I54" s="81">
        <v>0.81375244484294929</v>
      </c>
      <c r="J54" s="91">
        <v>1403136</v>
      </c>
      <c r="K54" s="82">
        <v>0.18624755515705066</v>
      </c>
      <c r="L54" s="107">
        <v>7533715</v>
      </c>
      <c r="M54" s="83">
        <v>0.22605790037736953</v>
      </c>
      <c r="N54" s="84"/>
    </row>
    <row r="55" spans="1:14" s="11" customFormat="1" ht="44.25">
      <c r="A55" s="51" t="s">
        <v>53</v>
      </c>
      <c r="B55" s="616">
        <v>0</v>
      </c>
      <c r="C55" s="563">
        <v>0</v>
      </c>
      <c r="D55" s="617">
        <v>0</v>
      </c>
      <c r="E55" s="579">
        <v>0</v>
      </c>
      <c r="F55" s="618">
        <v>0</v>
      </c>
      <c r="G55" s="581">
        <v>0</v>
      </c>
      <c r="H55" s="108">
        <v>0</v>
      </c>
      <c r="I55" s="58">
        <v>0</v>
      </c>
      <c r="J55" s="109">
        <v>0</v>
      </c>
      <c r="K55" s="60">
        <v>0</v>
      </c>
      <c r="L55" s="110">
        <v>0</v>
      </c>
      <c r="M55" s="62">
        <v>0</v>
      </c>
      <c r="N55" s="35"/>
    </row>
    <row r="56" spans="1:14" s="11" customFormat="1" ht="44.25">
      <c r="A56" s="111" t="s">
        <v>54</v>
      </c>
      <c r="B56" s="575">
        <v>0</v>
      </c>
      <c r="C56" s="563">
        <v>0</v>
      </c>
      <c r="D56" s="587">
        <v>0</v>
      </c>
      <c r="E56" s="579">
        <v>0</v>
      </c>
      <c r="F56" s="577">
        <v>0</v>
      </c>
      <c r="G56" s="581">
        <v>0</v>
      </c>
      <c r="H56" s="42">
        <v>0</v>
      </c>
      <c r="I56" s="58">
        <v>0</v>
      </c>
      <c r="J56" s="65">
        <v>0</v>
      </c>
      <c r="K56" s="60">
        <v>0</v>
      </c>
      <c r="L56" s="44">
        <v>0</v>
      </c>
      <c r="M56" s="62">
        <v>0</v>
      </c>
      <c r="N56" s="35"/>
    </row>
    <row r="57" spans="1:14" s="11" customFormat="1" ht="44.25">
      <c r="A57" s="89" t="s">
        <v>55</v>
      </c>
      <c r="B57" s="575">
        <v>0</v>
      </c>
      <c r="C57" s="563">
        <v>0</v>
      </c>
      <c r="D57" s="587">
        <v>0</v>
      </c>
      <c r="E57" s="579">
        <v>0</v>
      </c>
      <c r="F57" s="577">
        <v>0</v>
      </c>
      <c r="G57" s="581">
        <v>0</v>
      </c>
      <c r="H57" s="42">
        <v>0</v>
      </c>
      <c r="I57" s="58">
        <v>0</v>
      </c>
      <c r="J57" s="65">
        <v>0</v>
      </c>
      <c r="K57" s="60">
        <v>0</v>
      </c>
      <c r="L57" s="44">
        <v>0</v>
      </c>
      <c r="M57" s="62">
        <v>0</v>
      </c>
      <c r="N57" s="35"/>
    </row>
    <row r="58" spans="1:14" s="11" customFormat="1" ht="44.25">
      <c r="A58" s="88" t="s">
        <v>56</v>
      </c>
      <c r="B58" s="594">
        <v>0</v>
      </c>
      <c r="C58" s="563">
        <v>0</v>
      </c>
      <c r="D58" s="595">
        <v>386683</v>
      </c>
      <c r="E58" s="579">
        <v>1</v>
      </c>
      <c r="F58" s="596">
        <v>386683</v>
      </c>
      <c r="G58" s="581">
        <v>1.3113791064893432E-2</v>
      </c>
      <c r="H58" s="77">
        <v>0</v>
      </c>
      <c r="I58" s="58">
        <v>0</v>
      </c>
      <c r="J58" s="78">
        <v>360674</v>
      </c>
      <c r="K58" s="60">
        <v>1</v>
      </c>
      <c r="L58" s="79">
        <v>360674</v>
      </c>
      <c r="M58" s="62">
        <v>1.0822443795751152E-2</v>
      </c>
      <c r="N58" s="35"/>
    </row>
    <row r="59" spans="1:14" s="11" customFormat="1" ht="44.25">
      <c r="A59" s="112" t="s">
        <v>57</v>
      </c>
      <c r="B59" s="575">
        <v>0</v>
      </c>
      <c r="C59" s="563">
        <v>0</v>
      </c>
      <c r="D59" s="587">
        <v>0</v>
      </c>
      <c r="E59" s="579">
        <v>0</v>
      </c>
      <c r="F59" s="577">
        <v>0</v>
      </c>
      <c r="G59" s="581">
        <v>0</v>
      </c>
      <c r="H59" s="42">
        <v>0</v>
      </c>
      <c r="I59" s="58">
        <v>0</v>
      </c>
      <c r="J59" s="65">
        <v>0</v>
      </c>
      <c r="K59" s="60">
        <v>0</v>
      </c>
      <c r="L59" s="44">
        <v>0</v>
      </c>
      <c r="M59" s="62">
        <v>0</v>
      </c>
      <c r="N59" s="35"/>
    </row>
    <row r="60" spans="1:14" s="11" customFormat="1" ht="44.25">
      <c r="A60" s="112" t="s">
        <v>58</v>
      </c>
      <c r="B60" s="575">
        <v>0</v>
      </c>
      <c r="C60" s="563">
        <v>0</v>
      </c>
      <c r="D60" s="587">
        <v>2490</v>
      </c>
      <c r="E60" s="579">
        <v>1</v>
      </c>
      <c r="F60" s="577">
        <v>2490</v>
      </c>
      <c r="G60" s="581">
        <v>8.4444725399318419E-5</v>
      </c>
      <c r="H60" s="42">
        <v>0</v>
      </c>
      <c r="I60" s="58">
        <v>0</v>
      </c>
      <c r="J60" s="65">
        <v>5120</v>
      </c>
      <c r="K60" s="60">
        <v>1</v>
      </c>
      <c r="L60" s="44">
        <v>5120</v>
      </c>
      <c r="M60" s="62">
        <v>1.5363156821463674E-4</v>
      </c>
      <c r="N60" s="35"/>
    </row>
    <row r="61" spans="1:14" s="11" customFormat="1" ht="44.25">
      <c r="A61" s="113" t="s">
        <v>59</v>
      </c>
      <c r="B61" s="575">
        <v>0</v>
      </c>
      <c r="C61" s="563">
        <v>0</v>
      </c>
      <c r="D61" s="587">
        <v>408148</v>
      </c>
      <c r="E61" s="579">
        <v>1</v>
      </c>
      <c r="F61" s="577">
        <v>408148</v>
      </c>
      <c r="G61" s="581">
        <v>1.3841745294088761E-2</v>
      </c>
      <c r="H61" s="42">
        <v>0</v>
      </c>
      <c r="I61" s="58">
        <v>0</v>
      </c>
      <c r="J61" s="65">
        <v>414868</v>
      </c>
      <c r="K61" s="60">
        <v>1</v>
      </c>
      <c r="L61" s="44">
        <v>414868</v>
      </c>
      <c r="M61" s="62">
        <v>1.2448597937904281E-2</v>
      </c>
      <c r="N61" s="35"/>
    </row>
    <row r="62" spans="1:14" s="11" customFormat="1" ht="44.25">
      <c r="A62" s="113" t="s">
        <v>60</v>
      </c>
      <c r="B62" s="575">
        <v>0</v>
      </c>
      <c r="C62" s="563">
        <v>0</v>
      </c>
      <c r="D62" s="587">
        <v>0</v>
      </c>
      <c r="E62" s="579">
        <v>0</v>
      </c>
      <c r="F62" s="577">
        <v>0</v>
      </c>
      <c r="G62" s="581">
        <v>0</v>
      </c>
      <c r="H62" s="42">
        <v>0</v>
      </c>
      <c r="I62" s="58">
        <v>0</v>
      </c>
      <c r="J62" s="65">
        <v>0</v>
      </c>
      <c r="K62" s="60">
        <v>0</v>
      </c>
      <c r="L62" s="44">
        <v>0</v>
      </c>
      <c r="M62" s="62">
        <v>0</v>
      </c>
      <c r="N62" s="35"/>
    </row>
    <row r="63" spans="1:14" s="11" customFormat="1" ht="44.25">
      <c r="A63" s="89" t="s">
        <v>61</v>
      </c>
      <c r="B63" s="575">
        <v>0</v>
      </c>
      <c r="C63" s="563">
        <v>0</v>
      </c>
      <c r="D63" s="587">
        <v>0</v>
      </c>
      <c r="E63" s="579">
        <v>0</v>
      </c>
      <c r="F63" s="577">
        <v>0</v>
      </c>
      <c r="G63" s="581">
        <v>0</v>
      </c>
      <c r="H63" s="42">
        <v>0</v>
      </c>
      <c r="I63" s="58">
        <v>0</v>
      </c>
      <c r="J63" s="65">
        <v>0</v>
      </c>
      <c r="K63" s="60">
        <v>0</v>
      </c>
      <c r="L63" s="44">
        <v>0</v>
      </c>
      <c r="M63" s="62">
        <v>0</v>
      </c>
      <c r="N63" s="35"/>
    </row>
    <row r="64" spans="1:14" s="11" customFormat="1" ht="44.25">
      <c r="A64" s="88" t="s">
        <v>62</v>
      </c>
      <c r="B64" s="575">
        <v>276619</v>
      </c>
      <c r="C64" s="563">
        <v>1</v>
      </c>
      <c r="D64" s="587">
        <v>0</v>
      </c>
      <c r="E64" s="579">
        <v>0</v>
      </c>
      <c r="F64" s="577">
        <v>276619</v>
      </c>
      <c r="G64" s="581">
        <v>9.3811307209775343E-3</v>
      </c>
      <c r="H64" s="42">
        <v>837721</v>
      </c>
      <c r="I64" s="58">
        <v>1</v>
      </c>
      <c r="J64" s="65">
        <v>0</v>
      </c>
      <c r="K64" s="60">
        <v>0</v>
      </c>
      <c r="L64" s="44">
        <v>837721</v>
      </c>
      <c r="M64" s="62">
        <v>2.5136795108658926E-2</v>
      </c>
      <c r="N64" s="35"/>
    </row>
    <row r="65" spans="1:14" s="85" customFormat="1" ht="45">
      <c r="A65" s="114" t="s">
        <v>63</v>
      </c>
      <c r="B65" s="602">
        <v>5526138</v>
      </c>
      <c r="C65" s="567">
        <v>0.71300884800465725</v>
      </c>
      <c r="D65" s="603">
        <v>2224310</v>
      </c>
      <c r="E65" s="599">
        <v>0.31920411004118654</v>
      </c>
      <c r="F65" s="602">
        <v>7750448</v>
      </c>
      <c r="G65" s="598">
        <v>0.26284516188019946</v>
      </c>
      <c r="H65" s="90">
        <v>6968300</v>
      </c>
      <c r="I65" s="81">
        <v>0.76138826310644836</v>
      </c>
      <c r="J65" s="91">
        <v>2183798</v>
      </c>
      <c r="K65" s="82">
        <v>0.23861173689355161</v>
      </c>
      <c r="L65" s="90">
        <v>9152098</v>
      </c>
      <c r="M65" s="83">
        <v>0.27461936878789855</v>
      </c>
      <c r="N65" s="84"/>
    </row>
    <row r="66" spans="1:14" s="11" customFormat="1" ht="45">
      <c r="A66" s="24" t="s">
        <v>64</v>
      </c>
      <c r="B66" s="582"/>
      <c r="C66" s="591" t="s">
        <v>4</v>
      </c>
      <c r="D66" s="587"/>
      <c r="E66" s="592" t="s">
        <v>4</v>
      </c>
      <c r="F66" s="577"/>
      <c r="G66" s="593" t="s">
        <v>4</v>
      </c>
      <c r="H66" s="63"/>
      <c r="I66" s="74" t="s">
        <v>4</v>
      </c>
      <c r="J66" s="65"/>
      <c r="K66" s="75" t="s">
        <v>4</v>
      </c>
      <c r="L66" s="44"/>
      <c r="M66" s="76" t="s">
        <v>4</v>
      </c>
    </row>
    <row r="67" spans="1:14" s="11" customFormat="1" ht="44.25">
      <c r="A67" s="115" t="s">
        <v>65</v>
      </c>
      <c r="B67" s="5">
        <v>0</v>
      </c>
      <c r="C67" s="52">
        <v>0</v>
      </c>
      <c r="D67" s="59">
        <v>0</v>
      </c>
      <c r="E67" s="54">
        <v>0</v>
      </c>
      <c r="F67" s="69">
        <v>0</v>
      </c>
      <c r="G67" s="56">
        <v>0</v>
      </c>
      <c r="H67" s="5">
        <v>0</v>
      </c>
      <c r="I67" s="52">
        <v>0</v>
      </c>
      <c r="J67" s="59">
        <v>0</v>
      </c>
      <c r="K67" s="54">
        <v>0</v>
      </c>
      <c r="L67" s="69">
        <v>0</v>
      </c>
      <c r="M67" s="56">
        <v>0</v>
      </c>
    </row>
    <row r="68" spans="1:14" s="11" customFormat="1" ht="44.25">
      <c r="A68" s="41" t="s">
        <v>66</v>
      </c>
      <c r="B68" s="575">
        <v>0</v>
      </c>
      <c r="C68" s="563">
        <v>0</v>
      </c>
      <c r="D68" s="587">
        <v>0</v>
      </c>
      <c r="E68" s="579">
        <v>0</v>
      </c>
      <c r="F68" s="577">
        <v>0</v>
      </c>
      <c r="G68" s="581">
        <v>0</v>
      </c>
      <c r="H68" s="42">
        <v>0</v>
      </c>
      <c r="I68" s="58">
        <v>0</v>
      </c>
      <c r="J68" s="65">
        <v>0</v>
      </c>
      <c r="K68" s="60">
        <v>0</v>
      </c>
      <c r="L68" s="44">
        <v>0</v>
      </c>
      <c r="M68" s="62">
        <v>0</v>
      </c>
    </row>
    <row r="69" spans="1:14" s="11" customFormat="1" ht="45">
      <c r="A69" s="116" t="s">
        <v>67</v>
      </c>
      <c r="B69" s="582"/>
      <c r="C69" s="591" t="s">
        <v>4</v>
      </c>
      <c r="D69" s="587"/>
      <c r="E69" s="592" t="s">
        <v>4</v>
      </c>
      <c r="F69" s="577"/>
      <c r="G69" s="593" t="s">
        <v>4</v>
      </c>
      <c r="H69" s="63"/>
      <c r="I69" s="74" t="s">
        <v>4</v>
      </c>
      <c r="J69" s="65"/>
      <c r="K69" s="75" t="s">
        <v>4</v>
      </c>
      <c r="L69" s="44"/>
      <c r="M69" s="76" t="s">
        <v>4</v>
      </c>
    </row>
    <row r="70" spans="1:14" s="11" customFormat="1" ht="44.25">
      <c r="A70" s="89" t="s">
        <v>68</v>
      </c>
      <c r="B70" s="5">
        <v>0</v>
      </c>
      <c r="C70" s="52">
        <v>0</v>
      </c>
      <c r="D70" s="59">
        <v>8566090</v>
      </c>
      <c r="E70" s="54">
        <v>1</v>
      </c>
      <c r="F70" s="69">
        <v>8566090</v>
      </c>
      <c r="G70" s="56">
        <v>0.29050647301038052</v>
      </c>
      <c r="H70" s="5">
        <v>0</v>
      </c>
      <c r="I70" s="52">
        <v>0</v>
      </c>
      <c r="J70" s="59">
        <v>9063521</v>
      </c>
      <c r="K70" s="54">
        <v>1</v>
      </c>
      <c r="L70" s="69">
        <v>9063521</v>
      </c>
      <c r="M70" s="56">
        <v>0.27196151265161966</v>
      </c>
    </row>
    <row r="71" spans="1:14" s="11" customFormat="1" ht="44.25">
      <c r="A71" s="41" t="s">
        <v>69</v>
      </c>
      <c r="B71" s="575">
        <v>0</v>
      </c>
      <c r="C71" s="563">
        <v>0</v>
      </c>
      <c r="D71" s="587">
        <v>3446777</v>
      </c>
      <c r="E71" s="579">
        <v>1</v>
      </c>
      <c r="F71" s="577">
        <v>3446777</v>
      </c>
      <c r="G71" s="581">
        <v>0.11689242460951267</v>
      </c>
      <c r="H71" s="42">
        <v>0</v>
      </c>
      <c r="I71" s="58">
        <v>0</v>
      </c>
      <c r="J71" s="65">
        <v>8233519</v>
      </c>
      <c r="K71" s="60">
        <v>1</v>
      </c>
      <c r="L71" s="44">
        <v>8233519</v>
      </c>
      <c r="M71" s="62">
        <v>0.24705633513574368</v>
      </c>
    </row>
    <row r="72" spans="1:14" s="85" customFormat="1" ht="45">
      <c r="A72" s="86" t="s">
        <v>70</v>
      </c>
      <c r="B72" s="620">
        <v>0</v>
      </c>
      <c r="C72" s="567">
        <v>0</v>
      </c>
      <c r="D72" s="607">
        <v>12012867</v>
      </c>
      <c r="E72" s="599">
        <v>1</v>
      </c>
      <c r="F72" s="615">
        <v>12012867</v>
      </c>
      <c r="G72" s="721">
        <v>0.40739889761989317</v>
      </c>
      <c r="H72" s="117">
        <v>0</v>
      </c>
      <c r="I72" s="81">
        <v>0</v>
      </c>
      <c r="J72" s="118">
        <v>17297040</v>
      </c>
      <c r="K72" s="82">
        <v>1</v>
      </c>
      <c r="L72" s="128">
        <v>17297040</v>
      </c>
      <c r="M72" s="83">
        <v>0.51901784778736337</v>
      </c>
    </row>
    <row r="73" spans="1:14" s="85" customFormat="1" ht="45">
      <c r="A73" s="86" t="s">
        <v>71</v>
      </c>
      <c r="B73" s="620">
        <v>0</v>
      </c>
      <c r="C73" s="599">
        <v>0</v>
      </c>
      <c r="D73" s="606">
        <v>0</v>
      </c>
      <c r="E73" s="599">
        <v>0</v>
      </c>
      <c r="F73" s="722">
        <v>0</v>
      </c>
      <c r="G73" s="598">
        <v>0</v>
      </c>
      <c r="H73" s="117">
        <v>0</v>
      </c>
      <c r="I73" s="82">
        <v>0</v>
      </c>
      <c r="J73" s="94">
        <v>0</v>
      </c>
      <c r="K73" s="82">
        <v>0</v>
      </c>
      <c r="L73" s="129">
        <v>0</v>
      </c>
      <c r="M73" s="83">
        <v>0</v>
      </c>
    </row>
    <row r="74" spans="1:14" s="85" customFormat="1" ht="45.75" thickBot="1">
      <c r="A74" s="119" t="s">
        <v>72</v>
      </c>
      <c r="B74" s="120">
        <v>15249567</v>
      </c>
      <c r="C74" s="623">
        <v>0.51716686657570599</v>
      </c>
      <c r="D74" s="120">
        <v>14237177</v>
      </c>
      <c r="E74" s="624">
        <v>0.48283313342429396</v>
      </c>
      <c r="F74" s="120">
        <v>29486744</v>
      </c>
      <c r="G74" s="625">
        <v>1</v>
      </c>
      <c r="H74" s="120">
        <v>13845646</v>
      </c>
      <c r="I74" s="121">
        <v>0.41545474764154539</v>
      </c>
      <c r="J74" s="120">
        <v>19480838</v>
      </c>
      <c r="K74" s="122">
        <v>0.58454525235845467</v>
      </c>
      <c r="L74" s="120">
        <v>33326484</v>
      </c>
      <c r="M74" s="123">
        <v>1</v>
      </c>
    </row>
    <row r="75" spans="1:14" ht="21" thickTop="1">
      <c r="A75" s="130"/>
      <c r="B75" s="131"/>
      <c r="C75" s="132"/>
      <c r="D75" s="131"/>
      <c r="E75" s="132"/>
      <c r="F75" s="131"/>
      <c r="G75" s="132"/>
      <c r="H75" s="131"/>
      <c r="I75" s="132"/>
      <c r="J75" s="131"/>
      <c r="K75" s="132"/>
      <c r="L75" s="131"/>
      <c r="M75" s="132"/>
    </row>
    <row r="76" spans="1:14" s="11" customFormat="1" ht="16.5" customHeight="1">
      <c r="A76" s="4" t="s">
        <v>4</v>
      </c>
      <c r="B76" s="2"/>
      <c r="C76" s="4"/>
      <c r="D76" s="2"/>
      <c r="E76" s="4"/>
      <c r="F76" s="2"/>
      <c r="G76" s="4"/>
      <c r="H76" s="2"/>
      <c r="I76" s="4"/>
      <c r="J76" s="2"/>
      <c r="K76" s="4"/>
      <c r="L76" s="2"/>
      <c r="M76" s="4"/>
    </row>
    <row r="77" spans="1:14" s="11" customFormat="1" ht="44.25">
      <c r="A77" s="4" t="s">
        <v>73</v>
      </c>
      <c r="B77" s="2"/>
      <c r="C77" s="4"/>
      <c r="D77" s="2"/>
      <c r="E77" s="4"/>
      <c r="F77" s="2"/>
      <c r="G77" s="4"/>
      <c r="H77" s="2"/>
      <c r="I77" s="4"/>
      <c r="J77" s="2"/>
      <c r="K77" s="4"/>
      <c r="L77" s="2"/>
      <c r="M77" s="4"/>
    </row>
  </sheetData>
  <pageMargins left="0.28999999999999998" right="0.26" top="0.45" bottom="0.3" header="0.3" footer="0.54"/>
  <pageSetup scale="17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7"/>
  <sheetViews>
    <sheetView topLeftCell="A34" zoomScale="30" zoomScaleNormal="30" workbookViewId="0">
      <selection activeCell="B1" sqref="B1"/>
    </sheetView>
  </sheetViews>
  <sheetFormatPr defaultColWidth="12.42578125" defaultRowHeight="15"/>
  <cols>
    <col min="1" max="1" width="186.7109375" style="133" customWidth="1"/>
    <col min="2" max="2" width="56.42578125" style="134" customWidth="1"/>
    <col min="3" max="3" width="45.5703125" style="133" customWidth="1"/>
    <col min="4" max="4" width="45.5703125" style="134" customWidth="1"/>
    <col min="5" max="5" width="45.5703125" style="133" customWidth="1"/>
    <col min="6" max="6" width="45.5703125" style="134" customWidth="1"/>
    <col min="7" max="7" width="45.5703125" style="133" customWidth="1"/>
    <col min="8" max="8" width="54.7109375" style="134" customWidth="1"/>
    <col min="9" max="9" width="45.5703125" style="133" customWidth="1"/>
    <col min="10" max="10" width="45.5703125" style="134" customWidth="1"/>
    <col min="11" max="11" width="45.5703125" style="133" customWidth="1"/>
    <col min="12" max="12" width="45.5703125" style="134" customWidth="1"/>
    <col min="13" max="13" width="45.5703125" style="133" customWidth="1"/>
    <col min="14" max="256" width="12.42578125" style="133"/>
    <col min="257" max="257" width="186.7109375" style="133" customWidth="1"/>
    <col min="258" max="258" width="56.42578125" style="133" customWidth="1"/>
    <col min="259" max="263" width="45.5703125" style="133" customWidth="1"/>
    <col min="264" max="264" width="54.7109375" style="133" customWidth="1"/>
    <col min="265" max="269" width="45.5703125" style="133" customWidth="1"/>
    <col min="270" max="512" width="12.42578125" style="133"/>
    <col min="513" max="513" width="186.7109375" style="133" customWidth="1"/>
    <col min="514" max="514" width="56.42578125" style="133" customWidth="1"/>
    <col min="515" max="519" width="45.5703125" style="133" customWidth="1"/>
    <col min="520" max="520" width="54.7109375" style="133" customWidth="1"/>
    <col min="521" max="525" width="45.5703125" style="133" customWidth="1"/>
    <col min="526" max="768" width="12.42578125" style="133"/>
    <col min="769" max="769" width="186.7109375" style="133" customWidth="1"/>
    <col min="770" max="770" width="56.42578125" style="133" customWidth="1"/>
    <col min="771" max="775" width="45.5703125" style="133" customWidth="1"/>
    <col min="776" max="776" width="54.7109375" style="133" customWidth="1"/>
    <col min="777" max="781" width="45.5703125" style="133" customWidth="1"/>
    <col min="782" max="1024" width="12.42578125" style="133"/>
    <col min="1025" max="1025" width="186.7109375" style="133" customWidth="1"/>
    <col min="1026" max="1026" width="56.42578125" style="133" customWidth="1"/>
    <col min="1027" max="1031" width="45.5703125" style="133" customWidth="1"/>
    <col min="1032" max="1032" width="54.7109375" style="133" customWidth="1"/>
    <col min="1033" max="1037" width="45.5703125" style="133" customWidth="1"/>
    <col min="1038" max="1280" width="12.42578125" style="133"/>
    <col min="1281" max="1281" width="186.7109375" style="133" customWidth="1"/>
    <col min="1282" max="1282" width="56.42578125" style="133" customWidth="1"/>
    <col min="1283" max="1287" width="45.5703125" style="133" customWidth="1"/>
    <col min="1288" max="1288" width="54.7109375" style="133" customWidth="1"/>
    <col min="1289" max="1293" width="45.5703125" style="133" customWidth="1"/>
    <col min="1294" max="1536" width="12.42578125" style="133"/>
    <col min="1537" max="1537" width="186.7109375" style="133" customWidth="1"/>
    <col min="1538" max="1538" width="56.42578125" style="133" customWidth="1"/>
    <col min="1539" max="1543" width="45.5703125" style="133" customWidth="1"/>
    <col min="1544" max="1544" width="54.7109375" style="133" customWidth="1"/>
    <col min="1545" max="1549" width="45.5703125" style="133" customWidth="1"/>
    <col min="1550" max="1792" width="12.42578125" style="133"/>
    <col min="1793" max="1793" width="186.7109375" style="133" customWidth="1"/>
    <col min="1794" max="1794" width="56.42578125" style="133" customWidth="1"/>
    <col min="1795" max="1799" width="45.5703125" style="133" customWidth="1"/>
    <col min="1800" max="1800" width="54.7109375" style="133" customWidth="1"/>
    <col min="1801" max="1805" width="45.5703125" style="133" customWidth="1"/>
    <col min="1806" max="2048" width="12.42578125" style="133"/>
    <col min="2049" max="2049" width="186.7109375" style="133" customWidth="1"/>
    <col min="2050" max="2050" width="56.42578125" style="133" customWidth="1"/>
    <col min="2051" max="2055" width="45.5703125" style="133" customWidth="1"/>
    <col min="2056" max="2056" width="54.7109375" style="133" customWidth="1"/>
    <col min="2057" max="2061" width="45.5703125" style="133" customWidth="1"/>
    <col min="2062" max="2304" width="12.42578125" style="133"/>
    <col min="2305" max="2305" width="186.7109375" style="133" customWidth="1"/>
    <col min="2306" max="2306" width="56.42578125" style="133" customWidth="1"/>
    <col min="2307" max="2311" width="45.5703125" style="133" customWidth="1"/>
    <col min="2312" max="2312" width="54.7109375" style="133" customWidth="1"/>
    <col min="2313" max="2317" width="45.5703125" style="133" customWidth="1"/>
    <col min="2318" max="2560" width="12.42578125" style="133"/>
    <col min="2561" max="2561" width="186.7109375" style="133" customWidth="1"/>
    <col min="2562" max="2562" width="56.42578125" style="133" customWidth="1"/>
    <col min="2563" max="2567" width="45.5703125" style="133" customWidth="1"/>
    <col min="2568" max="2568" width="54.7109375" style="133" customWidth="1"/>
    <col min="2569" max="2573" width="45.5703125" style="133" customWidth="1"/>
    <col min="2574" max="2816" width="12.42578125" style="133"/>
    <col min="2817" max="2817" width="186.7109375" style="133" customWidth="1"/>
    <col min="2818" max="2818" width="56.42578125" style="133" customWidth="1"/>
    <col min="2819" max="2823" width="45.5703125" style="133" customWidth="1"/>
    <col min="2824" max="2824" width="54.7109375" style="133" customWidth="1"/>
    <col min="2825" max="2829" width="45.5703125" style="133" customWidth="1"/>
    <col min="2830" max="3072" width="12.42578125" style="133"/>
    <col min="3073" max="3073" width="186.7109375" style="133" customWidth="1"/>
    <col min="3074" max="3074" width="56.42578125" style="133" customWidth="1"/>
    <col min="3075" max="3079" width="45.5703125" style="133" customWidth="1"/>
    <col min="3080" max="3080" width="54.7109375" style="133" customWidth="1"/>
    <col min="3081" max="3085" width="45.5703125" style="133" customWidth="1"/>
    <col min="3086" max="3328" width="12.42578125" style="133"/>
    <col min="3329" max="3329" width="186.7109375" style="133" customWidth="1"/>
    <col min="3330" max="3330" width="56.42578125" style="133" customWidth="1"/>
    <col min="3331" max="3335" width="45.5703125" style="133" customWidth="1"/>
    <col min="3336" max="3336" width="54.7109375" style="133" customWidth="1"/>
    <col min="3337" max="3341" width="45.5703125" style="133" customWidth="1"/>
    <col min="3342" max="3584" width="12.42578125" style="133"/>
    <col min="3585" max="3585" width="186.7109375" style="133" customWidth="1"/>
    <col min="3586" max="3586" width="56.42578125" style="133" customWidth="1"/>
    <col min="3587" max="3591" width="45.5703125" style="133" customWidth="1"/>
    <col min="3592" max="3592" width="54.7109375" style="133" customWidth="1"/>
    <col min="3593" max="3597" width="45.5703125" style="133" customWidth="1"/>
    <col min="3598" max="3840" width="12.42578125" style="133"/>
    <col min="3841" max="3841" width="186.7109375" style="133" customWidth="1"/>
    <col min="3842" max="3842" width="56.42578125" style="133" customWidth="1"/>
    <col min="3843" max="3847" width="45.5703125" style="133" customWidth="1"/>
    <col min="3848" max="3848" width="54.7109375" style="133" customWidth="1"/>
    <col min="3849" max="3853" width="45.5703125" style="133" customWidth="1"/>
    <col min="3854" max="4096" width="12.42578125" style="133"/>
    <col min="4097" max="4097" width="186.7109375" style="133" customWidth="1"/>
    <col min="4098" max="4098" width="56.42578125" style="133" customWidth="1"/>
    <col min="4099" max="4103" width="45.5703125" style="133" customWidth="1"/>
    <col min="4104" max="4104" width="54.7109375" style="133" customWidth="1"/>
    <col min="4105" max="4109" width="45.5703125" style="133" customWidth="1"/>
    <col min="4110" max="4352" width="12.42578125" style="133"/>
    <col min="4353" max="4353" width="186.7109375" style="133" customWidth="1"/>
    <col min="4354" max="4354" width="56.42578125" style="133" customWidth="1"/>
    <col min="4355" max="4359" width="45.5703125" style="133" customWidth="1"/>
    <col min="4360" max="4360" width="54.7109375" style="133" customWidth="1"/>
    <col min="4361" max="4365" width="45.5703125" style="133" customWidth="1"/>
    <col min="4366" max="4608" width="12.42578125" style="133"/>
    <col min="4609" max="4609" width="186.7109375" style="133" customWidth="1"/>
    <col min="4610" max="4610" width="56.42578125" style="133" customWidth="1"/>
    <col min="4611" max="4615" width="45.5703125" style="133" customWidth="1"/>
    <col min="4616" max="4616" width="54.7109375" style="133" customWidth="1"/>
    <col min="4617" max="4621" width="45.5703125" style="133" customWidth="1"/>
    <col min="4622" max="4864" width="12.42578125" style="133"/>
    <col min="4865" max="4865" width="186.7109375" style="133" customWidth="1"/>
    <col min="4866" max="4866" width="56.42578125" style="133" customWidth="1"/>
    <col min="4867" max="4871" width="45.5703125" style="133" customWidth="1"/>
    <col min="4872" max="4872" width="54.7109375" style="133" customWidth="1"/>
    <col min="4873" max="4877" width="45.5703125" style="133" customWidth="1"/>
    <col min="4878" max="5120" width="12.42578125" style="133"/>
    <col min="5121" max="5121" width="186.7109375" style="133" customWidth="1"/>
    <col min="5122" max="5122" width="56.42578125" style="133" customWidth="1"/>
    <col min="5123" max="5127" width="45.5703125" style="133" customWidth="1"/>
    <col min="5128" max="5128" width="54.7109375" style="133" customWidth="1"/>
    <col min="5129" max="5133" width="45.5703125" style="133" customWidth="1"/>
    <col min="5134" max="5376" width="12.42578125" style="133"/>
    <col min="5377" max="5377" width="186.7109375" style="133" customWidth="1"/>
    <col min="5378" max="5378" width="56.42578125" style="133" customWidth="1"/>
    <col min="5379" max="5383" width="45.5703125" style="133" customWidth="1"/>
    <col min="5384" max="5384" width="54.7109375" style="133" customWidth="1"/>
    <col min="5385" max="5389" width="45.5703125" style="133" customWidth="1"/>
    <col min="5390" max="5632" width="12.42578125" style="133"/>
    <col min="5633" max="5633" width="186.7109375" style="133" customWidth="1"/>
    <col min="5634" max="5634" width="56.42578125" style="133" customWidth="1"/>
    <col min="5635" max="5639" width="45.5703125" style="133" customWidth="1"/>
    <col min="5640" max="5640" width="54.7109375" style="133" customWidth="1"/>
    <col min="5641" max="5645" width="45.5703125" style="133" customWidth="1"/>
    <col min="5646" max="5888" width="12.42578125" style="133"/>
    <col min="5889" max="5889" width="186.7109375" style="133" customWidth="1"/>
    <col min="5890" max="5890" width="56.42578125" style="133" customWidth="1"/>
    <col min="5891" max="5895" width="45.5703125" style="133" customWidth="1"/>
    <col min="5896" max="5896" width="54.7109375" style="133" customWidth="1"/>
    <col min="5897" max="5901" width="45.5703125" style="133" customWidth="1"/>
    <col min="5902" max="6144" width="12.42578125" style="133"/>
    <col min="6145" max="6145" width="186.7109375" style="133" customWidth="1"/>
    <col min="6146" max="6146" width="56.42578125" style="133" customWidth="1"/>
    <col min="6147" max="6151" width="45.5703125" style="133" customWidth="1"/>
    <col min="6152" max="6152" width="54.7109375" style="133" customWidth="1"/>
    <col min="6153" max="6157" width="45.5703125" style="133" customWidth="1"/>
    <col min="6158" max="6400" width="12.42578125" style="133"/>
    <col min="6401" max="6401" width="186.7109375" style="133" customWidth="1"/>
    <col min="6402" max="6402" width="56.42578125" style="133" customWidth="1"/>
    <col min="6403" max="6407" width="45.5703125" style="133" customWidth="1"/>
    <col min="6408" max="6408" width="54.7109375" style="133" customWidth="1"/>
    <col min="6409" max="6413" width="45.5703125" style="133" customWidth="1"/>
    <col min="6414" max="6656" width="12.42578125" style="133"/>
    <col min="6657" max="6657" width="186.7109375" style="133" customWidth="1"/>
    <col min="6658" max="6658" width="56.42578125" style="133" customWidth="1"/>
    <col min="6659" max="6663" width="45.5703125" style="133" customWidth="1"/>
    <col min="6664" max="6664" width="54.7109375" style="133" customWidth="1"/>
    <col min="6665" max="6669" width="45.5703125" style="133" customWidth="1"/>
    <col min="6670" max="6912" width="12.42578125" style="133"/>
    <col min="6913" max="6913" width="186.7109375" style="133" customWidth="1"/>
    <col min="6914" max="6914" width="56.42578125" style="133" customWidth="1"/>
    <col min="6915" max="6919" width="45.5703125" style="133" customWidth="1"/>
    <col min="6920" max="6920" width="54.7109375" style="133" customWidth="1"/>
    <col min="6921" max="6925" width="45.5703125" style="133" customWidth="1"/>
    <col min="6926" max="7168" width="12.42578125" style="133"/>
    <col min="7169" max="7169" width="186.7109375" style="133" customWidth="1"/>
    <col min="7170" max="7170" width="56.42578125" style="133" customWidth="1"/>
    <col min="7171" max="7175" width="45.5703125" style="133" customWidth="1"/>
    <col min="7176" max="7176" width="54.7109375" style="133" customWidth="1"/>
    <col min="7177" max="7181" width="45.5703125" style="133" customWidth="1"/>
    <col min="7182" max="7424" width="12.42578125" style="133"/>
    <col min="7425" max="7425" width="186.7109375" style="133" customWidth="1"/>
    <col min="7426" max="7426" width="56.42578125" style="133" customWidth="1"/>
    <col min="7427" max="7431" width="45.5703125" style="133" customWidth="1"/>
    <col min="7432" max="7432" width="54.7109375" style="133" customWidth="1"/>
    <col min="7433" max="7437" width="45.5703125" style="133" customWidth="1"/>
    <col min="7438" max="7680" width="12.42578125" style="133"/>
    <col min="7681" max="7681" width="186.7109375" style="133" customWidth="1"/>
    <col min="7682" max="7682" width="56.42578125" style="133" customWidth="1"/>
    <col min="7683" max="7687" width="45.5703125" style="133" customWidth="1"/>
    <col min="7688" max="7688" width="54.7109375" style="133" customWidth="1"/>
    <col min="7689" max="7693" width="45.5703125" style="133" customWidth="1"/>
    <col min="7694" max="7936" width="12.42578125" style="133"/>
    <col min="7937" max="7937" width="186.7109375" style="133" customWidth="1"/>
    <col min="7938" max="7938" width="56.42578125" style="133" customWidth="1"/>
    <col min="7939" max="7943" width="45.5703125" style="133" customWidth="1"/>
    <col min="7944" max="7944" width="54.7109375" style="133" customWidth="1"/>
    <col min="7945" max="7949" width="45.5703125" style="133" customWidth="1"/>
    <col min="7950" max="8192" width="12.42578125" style="133"/>
    <col min="8193" max="8193" width="186.7109375" style="133" customWidth="1"/>
    <col min="8194" max="8194" width="56.42578125" style="133" customWidth="1"/>
    <col min="8195" max="8199" width="45.5703125" style="133" customWidth="1"/>
    <col min="8200" max="8200" width="54.7109375" style="133" customWidth="1"/>
    <col min="8201" max="8205" width="45.5703125" style="133" customWidth="1"/>
    <col min="8206" max="8448" width="12.42578125" style="133"/>
    <col min="8449" max="8449" width="186.7109375" style="133" customWidth="1"/>
    <col min="8450" max="8450" width="56.42578125" style="133" customWidth="1"/>
    <col min="8451" max="8455" width="45.5703125" style="133" customWidth="1"/>
    <col min="8456" max="8456" width="54.7109375" style="133" customWidth="1"/>
    <col min="8457" max="8461" width="45.5703125" style="133" customWidth="1"/>
    <col min="8462" max="8704" width="12.42578125" style="133"/>
    <col min="8705" max="8705" width="186.7109375" style="133" customWidth="1"/>
    <col min="8706" max="8706" width="56.42578125" style="133" customWidth="1"/>
    <col min="8707" max="8711" width="45.5703125" style="133" customWidth="1"/>
    <col min="8712" max="8712" width="54.7109375" style="133" customWidth="1"/>
    <col min="8713" max="8717" width="45.5703125" style="133" customWidth="1"/>
    <col min="8718" max="8960" width="12.42578125" style="133"/>
    <col min="8961" max="8961" width="186.7109375" style="133" customWidth="1"/>
    <col min="8962" max="8962" width="56.42578125" style="133" customWidth="1"/>
    <col min="8963" max="8967" width="45.5703125" style="133" customWidth="1"/>
    <col min="8968" max="8968" width="54.7109375" style="133" customWidth="1"/>
    <col min="8969" max="8973" width="45.5703125" style="133" customWidth="1"/>
    <col min="8974" max="9216" width="12.42578125" style="133"/>
    <col min="9217" max="9217" width="186.7109375" style="133" customWidth="1"/>
    <col min="9218" max="9218" width="56.42578125" style="133" customWidth="1"/>
    <col min="9219" max="9223" width="45.5703125" style="133" customWidth="1"/>
    <col min="9224" max="9224" width="54.7109375" style="133" customWidth="1"/>
    <col min="9225" max="9229" width="45.5703125" style="133" customWidth="1"/>
    <col min="9230" max="9472" width="12.42578125" style="133"/>
    <col min="9473" max="9473" width="186.7109375" style="133" customWidth="1"/>
    <col min="9474" max="9474" width="56.42578125" style="133" customWidth="1"/>
    <col min="9475" max="9479" width="45.5703125" style="133" customWidth="1"/>
    <col min="9480" max="9480" width="54.7109375" style="133" customWidth="1"/>
    <col min="9481" max="9485" width="45.5703125" style="133" customWidth="1"/>
    <col min="9486" max="9728" width="12.42578125" style="133"/>
    <col min="9729" max="9729" width="186.7109375" style="133" customWidth="1"/>
    <col min="9730" max="9730" width="56.42578125" style="133" customWidth="1"/>
    <col min="9731" max="9735" width="45.5703125" style="133" customWidth="1"/>
    <col min="9736" max="9736" width="54.7109375" style="133" customWidth="1"/>
    <col min="9737" max="9741" width="45.5703125" style="133" customWidth="1"/>
    <col min="9742" max="9984" width="12.42578125" style="133"/>
    <col min="9985" max="9985" width="186.7109375" style="133" customWidth="1"/>
    <col min="9986" max="9986" width="56.42578125" style="133" customWidth="1"/>
    <col min="9987" max="9991" width="45.5703125" style="133" customWidth="1"/>
    <col min="9992" max="9992" width="54.7109375" style="133" customWidth="1"/>
    <col min="9993" max="9997" width="45.5703125" style="133" customWidth="1"/>
    <col min="9998" max="10240" width="12.42578125" style="133"/>
    <col min="10241" max="10241" width="186.7109375" style="133" customWidth="1"/>
    <col min="10242" max="10242" width="56.42578125" style="133" customWidth="1"/>
    <col min="10243" max="10247" width="45.5703125" style="133" customWidth="1"/>
    <col min="10248" max="10248" width="54.7109375" style="133" customWidth="1"/>
    <col min="10249" max="10253" width="45.5703125" style="133" customWidth="1"/>
    <col min="10254" max="10496" width="12.42578125" style="133"/>
    <col min="10497" max="10497" width="186.7109375" style="133" customWidth="1"/>
    <col min="10498" max="10498" width="56.42578125" style="133" customWidth="1"/>
    <col min="10499" max="10503" width="45.5703125" style="133" customWidth="1"/>
    <col min="10504" max="10504" width="54.7109375" style="133" customWidth="1"/>
    <col min="10505" max="10509" width="45.5703125" style="133" customWidth="1"/>
    <col min="10510" max="10752" width="12.42578125" style="133"/>
    <col min="10753" max="10753" width="186.7109375" style="133" customWidth="1"/>
    <col min="10754" max="10754" width="56.42578125" style="133" customWidth="1"/>
    <col min="10755" max="10759" width="45.5703125" style="133" customWidth="1"/>
    <col min="10760" max="10760" width="54.7109375" style="133" customWidth="1"/>
    <col min="10761" max="10765" width="45.5703125" style="133" customWidth="1"/>
    <col min="10766" max="11008" width="12.42578125" style="133"/>
    <col min="11009" max="11009" width="186.7109375" style="133" customWidth="1"/>
    <col min="11010" max="11010" width="56.42578125" style="133" customWidth="1"/>
    <col min="11011" max="11015" width="45.5703125" style="133" customWidth="1"/>
    <col min="11016" max="11016" width="54.7109375" style="133" customWidth="1"/>
    <col min="11017" max="11021" width="45.5703125" style="133" customWidth="1"/>
    <col min="11022" max="11264" width="12.42578125" style="133"/>
    <col min="11265" max="11265" width="186.7109375" style="133" customWidth="1"/>
    <col min="11266" max="11266" width="56.42578125" style="133" customWidth="1"/>
    <col min="11267" max="11271" width="45.5703125" style="133" customWidth="1"/>
    <col min="11272" max="11272" width="54.7109375" style="133" customWidth="1"/>
    <col min="11273" max="11277" width="45.5703125" style="133" customWidth="1"/>
    <col min="11278" max="11520" width="12.42578125" style="133"/>
    <col min="11521" max="11521" width="186.7109375" style="133" customWidth="1"/>
    <col min="11522" max="11522" width="56.42578125" style="133" customWidth="1"/>
    <col min="11523" max="11527" width="45.5703125" style="133" customWidth="1"/>
    <col min="11528" max="11528" width="54.7109375" style="133" customWidth="1"/>
    <col min="11529" max="11533" width="45.5703125" style="133" customWidth="1"/>
    <col min="11534" max="11776" width="12.42578125" style="133"/>
    <col min="11777" max="11777" width="186.7109375" style="133" customWidth="1"/>
    <col min="11778" max="11778" width="56.42578125" style="133" customWidth="1"/>
    <col min="11779" max="11783" width="45.5703125" style="133" customWidth="1"/>
    <col min="11784" max="11784" width="54.7109375" style="133" customWidth="1"/>
    <col min="11785" max="11789" width="45.5703125" style="133" customWidth="1"/>
    <col min="11790" max="12032" width="12.42578125" style="133"/>
    <col min="12033" max="12033" width="186.7109375" style="133" customWidth="1"/>
    <col min="12034" max="12034" width="56.42578125" style="133" customWidth="1"/>
    <col min="12035" max="12039" width="45.5703125" style="133" customWidth="1"/>
    <col min="12040" max="12040" width="54.7109375" style="133" customWidth="1"/>
    <col min="12041" max="12045" width="45.5703125" style="133" customWidth="1"/>
    <col min="12046" max="12288" width="12.42578125" style="133"/>
    <col min="12289" max="12289" width="186.7109375" style="133" customWidth="1"/>
    <col min="12290" max="12290" width="56.42578125" style="133" customWidth="1"/>
    <col min="12291" max="12295" width="45.5703125" style="133" customWidth="1"/>
    <col min="12296" max="12296" width="54.7109375" style="133" customWidth="1"/>
    <col min="12297" max="12301" width="45.5703125" style="133" customWidth="1"/>
    <col min="12302" max="12544" width="12.42578125" style="133"/>
    <col min="12545" max="12545" width="186.7109375" style="133" customWidth="1"/>
    <col min="12546" max="12546" width="56.42578125" style="133" customWidth="1"/>
    <col min="12547" max="12551" width="45.5703125" style="133" customWidth="1"/>
    <col min="12552" max="12552" width="54.7109375" style="133" customWidth="1"/>
    <col min="12553" max="12557" width="45.5703125" style="133" customWidth="1"/>
    <col min="12558" max="12800" width="12.42578125" style="133"/>
    <col min="12801" max="12801" width="186.7109375" style="133" customWidth="1"/>
    <col min="12802" max="12802" width="56.42578125" style="133" customWidth="1"/>
    <col min="12803" max="12807" width="45.5703125" style="133" customWidth="1"/>
    <col min="12808" max="12808" width="54.7109375" style="133" customWidth="1"/>
    <col min="12809" max="12813" width="45.5703125" style="133" customWidth="1"/>
    <col min="12814" max="13056" width="12.42578125" style="133"/>
    <col min="13057" max="13057" width="186.7109375" style="133" customWidth="1"/>
    <col min="13058" max="13058" width="56.42578125" style="133" customWidth="1"/>
    <col min="13059" max="13063" width="45.5703125" style="133" customWidth="1"/>
    <col min="13064" max="13064" width="54.7109375" style="133" customWidth="1"/>
    <col min="13065" max="13069" width="45.5703125" style="133" customWidth="1"/>
    <col min="13070" max="13312" width="12.42578125" style="133"/>
    <col min="13313" max="13313" width="186.7109375" style="133" customWidth="1"/>
    <col min="13314" max="13314" width="56.42578125" style="133" customWidth="1"/>
    <col min="13315" max="13319" width="45.5703125" style="133" customWidth="1"/>
    <col min="13320" max="13320" width="54.7109375" style="133" customWidth="1"/>
    <col min="13321" max="13325" width="45.5703125" style="133" customWidth="1"/>
    <col min="13326" max="13568" width="12.42578125" style="133"/>
    <col min="13569" max="13569" width="186.7109375" style="133" customWidth="1"/>
    <col min="13570" max="13570" width="56.42578125" style="133" customWidth="1"/>
    <col min="13571" max="13575" width="45.5703125" style="133" customWidth="1"/>
    <col min="13576" max="13576" width="54.7109375" style="133" customWidth="1"/>
    <col min="13577" max="13581" width="45.5703125" style="133" customWidth="1"/>
    <col min="13582" max="13824" width="12.42578125" style="133"/>
    <col min="13825" max="13825" width="186.7109375" style="133" customWidth="1"/>
    <col min="13826" max="13826" width="56.42578125" style="133" customWidth="1"/>
    <col min="13827" max="13831" width="45.5703125" style="133" customWidth="1"/>
    <col min="13832" max="13832" width="54.7109375" style="133" customWidth="1"/>
    <col min="13833" max="13837" width="45.5703125" style="133" customWidth="1"/>
    <col min="13838" max="14080" width="12.42578125" style="133"/>
    <col min="14081" max="14081" width="186.7109375" style="133" customWidth="1"/>
    <col min="14082" max="14082" width="56.42578125" style="133" customWidth="1"/>
    <col min="14083" max="14087" width="45.5703125" style="133" customWidth="1"/>
    <col min="14088" max="14088" width="54.7109375" style="133" customWidth="1"/>
    <col min="14089" max="14093" width="45.5703125" style="133" customWidth="1"/>
    <col min="14094" max="14336" width="12.42578125" style="133"/>
    <col min="14337" max="14337" width="186.7109375" style="133" customWidth="1"/>
    <col min="14338" max="14338" width="56.42578125" style="133" customWidth="1"/>
    <col min="14339" max="14343" width="45.5703125" style="133" customWidth="1"/>
    <col min="14344" max="14344" width="54.7109375" style="133" customWidth="1"/>
    <col min="14345" max="14349" width="45.5703125" style="133" customWidth="1"/>
    <col min="14350" max="14592" width="12.42578125" style="133"/>
    <col min="14593" max="14593" width="186.7109375" style="133" customWidth="1"/>
    <col min="14594" max="14594" width="56.42578125" style="133" customWidth="1"/>
    <col min="14595" max="14599" width="45.5703125" style="133" customWidth="1"/>
    <col min="14600" max="14600" width="54.7109375" style="133" customWidth="1"/>
    <col min="14601" max="14605" width="45.5703125" style="133" customWidth="1"/>
    <col min="14606" max="14848" width="12.42578125" style="133"/>
    <col min="14849" max="14849" width="186.7109375" style="133" customWidth="1"/>
    <col min="14850" max="14850" width="56.42578125" style="133" customWidth="1"/>
    <col min="14851" max="14855" width="45.5703125" style="133" customWidth="1"/>
    <col min="14856" max="14856" width="54.7109375" style="133" customWidth="1"/>
    <col min="14857" max="14861" width="45.5703125" style="133" customWidth="1"/>
    <col min="14862" max="15104" width="12.42578125" style="133"/>
    <col min="15105" max="15105" width="186.7109375" style="133" customWidth="1"/>
    <col min="15106" max="15106" width="56.42578125" style="133" customWidth="1"/>
    <col min="15107" max="15111" width="45.5703125" style="133" customWidth="1"/>
    <col min="15112" max="15112" width="54.7109375" style="133" customWidth="1"/>
    <col min="15113" max="15117" width="45.5703125" style="133" customWidth="1"/>
    <col min="15118" max="15360" width="12.42578125" style="133"/>
    <col min="15361" max="15361" width="186.7109375" style="133" customWidth="1"/>
    <col min="15362" max="15362" width="56.42578125" style="133" customWidth="1"/>
    <col min="15363" max="15367" width="45.5703125" style="133" customWidth="1"/>
    <col min="15368" max="15368" width="54.7109375" style="133" customWidth="1"/>
    <col min="15369" max="15373" width="45.5703125" style="133" customWidth="1"/>
    <col min="15374" max="15616" width="12.42578125" style="133"/>
    <col min="15617" max="15617" width="186.7109375" style="133" customWidth="1"/>
    <col min="15618" max="15618" width="56.42578125" style="133" customWidth="1"/>
    <col min="15619" max="15623" width="45.5703125" style="133" customWidth="1"/>
    <col min="15624" max="15624" width="54.7109375" style="133" customWidth="1"/>
    <col min="15625" max="15629" width="45.5703125" style="133" customWidth="1"/>
    <col min="15630" max="15872" width="12.42578125" style="133"/>
    <col min="15873" max="15873" width="186.7109375" style="133" customWidth="1"/>
    <col min="15874" max="15874" width="56.42578125" style="133" customWidth="1"/>
    <col min="15875" max="15879" width="45.5703125" style="133" customWidth="1"/>
    <col min="15880" max="15880" width="54.7109375" style="133" customWidth="1"/>
    <col min="15881" max="15885" width="45.5703125" style="133" customWidth="1"/>
    <col min="15886" max="16128" width="12.42578125" style="133"/>
    <col min="16129" max="16129" width="186.7109375" style="133" customWidth="1"/>
    <col min="16130" max="16130" width="56.42578125" style="133" customWidth="1"/>
    <col min="16131" max="16135" width="45.5703125" style="133" customWidth="1"/>
    <col min="16136" max="16136" width="54.7109375" style="133" customWidth="1"/>
    <col min="16137" max="16141" width="45.5703125" style="133" customWidth="1"/>
    <col min="16142" max="16384" width="12.42578125" style="133"/>
  </cols>
  <sheetData>
    <row r="1" spans="1:17" s="11" customFormat="1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96</v>
      </c>
      <c r="L1" s="9"/>
      <c r="M1" s="8"/>
      <c r="N1" s="10"/>
      <c r="O1" s="10"/>
      <c r="P1" s="10"/>
      <c r="Q1" s="10"/>
    </row>
    <row r="2" spans="1:17" s="11" customFormat="1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s="11" customFormat="1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s="11" customFormat="1" ht="19.5" customHeight="1" thickTop="1">
      <c r="A4" s="17"/>
      <c r="B4" s="18"/>
      <c r="C4" s="19"/>
      <c r="D4" s="18"/>
      <c r="E4" s="19"/>
      <c r="F4" s="18"/>
      <c r="G4" s="20"/>
      <c r="H4" s="18" t="s">
        <v>4</v>
      </c>
      <c r="I4" s="19"/>
      <c r="J4" s="18"/>
      <c r="K4" s="19"/>
      <c r="L4" s="18"/>
      <c r="M4" s="20"/>
    </row>
    <row r="5" spans="1:17" s="11" customFormat="1" ht="19.5" customHeight="1">
      <c r="A5" s="21"/>
      <c r="B5" s="5"/>
      <c r="C5" s="22"/>
      <c r="D5" s="5"/>
      <c r="E5" s="22"/>
      <c r="F5" s="5"/>
      <c r="G5" s="23"/>
      <c r="H5" s="5"/>
      <c r="I5" s="22"/>
      <c r="J5" s="5"/>
      <c r="K5" s="22"/>
      <c r="L5" s="5"/>
      <c r="M5" s="23"/>
    </row>
    <row r="6" spans="1:17" s="11" customFormat="1" ht="45">
      <c r="A6" s="24"/>
      <c r="B6" s="25" t="s">
        <v>148</v>
      </c>
      <c r="C6" s="26"/>
      <c r="D6" s="27"/>
      <c r="E6" s="26"/>
      <c r="F6" s="27"/>
      <c r="G6" s="28"/>
      <c r="H6" s="25" t="s">
        <v>5</v>
      </c>
      <c r="I6" s="26"/>
      <c r="J6" s="27"/>
      <c r="K6" s="26"/>
      <c r="L6" s="27"/>
      <c r="M6" s="29" t="s">
        <v>4</v>
      </c>
    </row>
    <row r="7" spans="1:17" s="11" customFormat="1" ht="18.75" customHeight="1">
      <c r="A7" s="21" t="s">
        <v>4</v>
      </c>
      <c r="B7" s="5" t="s">
        <v>4</v>
      </c>
      <c r="C7" s="22"/>
      <c r="D7" s="5" t="s">
        <v>4</v>
      </c>
      <c r="E7" s="22"/>
      <c r="F7" s="5" t="s">
        <v>4</v>
      </c>
      <c r="G7" s="23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 s="11" customFormat="1" ht="18.75" customHeight="1">
      <c r="A8" s="21" t="s">
        <v>4</v>
      </c>
      <c r="B8" s="5" t="s">
        <v>4</v>
      </c>
      <c r="C8" s="22"/>
      <c r="D8" s="5" t="s">
        <v>4</v>
      </c>
      <c r="E8" s="22"/>
      <c r="F8" s="5" t="s">
        <v>4</v>
      </c>
      <c r="G8" s="23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s="11" customFormat="1" ht="45">
      <c r="A9" s="30" t="s">
        <v>4</v>
      </c>
      <c r="B9" s="570" t="s">
        <v>4</v>
      </c>
      <c r="C9" s="571" t="s">
        <v>6</v>
      </c>
      <c r="D9" s="572" t="s">
        <v>4</v>
      </c>
      <c r="E9" s="571" t="s">
        <v>6</v>
      </c>
      <c r="F9" s="572" t="s">
        <v>4</v>
      </c>
      <c r="G9" s="573" t="s">
        <v>6</v>
      </c>
      <c r="H9" s="570" t="s">
        <v>4</v>
      </c>
      <c r="I9" s="571" t="s">
        <v>6</v>
      </c>
      <c r="J9" s="572" t="s">
        <v>4</v>
      </c>
      <c r="K9" s="571" t="s">
        <v>6</v>
      </c>
      <c r="L9" s="572" t="s">
        <v>4</v>
      </c>
      <c r="M9" s="573" t="s">
        <v>6</v>
      </c>
      <c r="N9" s="35"/>
    </row>
    <row r="10" spans="1:17" s="11" customFormat="1" ht="45">
      <c r="A10" s="36" t="s">
        <v>7</v>
      </c>
      <c r="B10" s="37" t="s">
        <v>8</v>
      </c>
      <c r="C10" s="38" t="s">
        <v>9</v>
      </c>
      <c r="D10" s="39" t="s">
        <v>10</v>
      </c>
      <c r="E10" s="38" t="s">
        <v>9</v>
      </c>
      <c r="F10" s="39" t="s">
        <v>9</v>
      </c>
      <c r="G10" s="40" t="s">
        <v>9</v>
      </c>
      <c r="H10" s="37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35"/>
    </row>
    <row r="11" spans="1:17" s="11" customFormat="1" ht="44.25">
      <c r="A11" s="574" t="s">
        <v>11</v>
      </c>
      <c r="B11" s="575" t="s">
        <v>4</v>
      </c>
      <c r="C11" s="576"/>
      <c r="D11" s="577" t="s">
        <v>4</v>
      </c>
      <c r="E11" s="576"/>
      <c r="F11" s="577" t="s">
        <v>4</v>
      </c>
      <c r="G11" s="578"/>
      <c r="H11" s="575" t="s">
        <v>4</v>
      </c>
      <c r="I11" s="576"/>
      <c r="J11" s="577" t="s">
        <v>4</v>
      </c>
      <c r="K11" s="576"/>
      <c r="L11" s="577" t="s">
        <v>4</v>
      </c>
      <c r="M11" s="578" t="s">
        <v>11</v>
      </c>
      <c r="N11" s="35"/>
    </row>
    <row r="12" spans="1:17" s="11" customFormat="1" ht="45">
      <c r="A12" s="24" t="s">
        <v>12</v>
      </c>
      <c r="B12" s="46" t="s">
        <v>4</v>
      </c>
      <c r="C12" s="47" t="s">
        <v>4</v>
      </c>
      <c r="D12" s="48"/>
      <c r="E12" s="49"/>
      <c r="F12" s="48"/>
      <c r="G12" s="50"/>
      <c r="H12" s="46"/>
      <c r="I12" s="49"/>
      <c r="J12" s="48"/>
      <c r="K12" s="49"/>
      <c r="L12" s="48"/>
      <c r="M12" s="50"/>
      <c r="N12" s="35"/>
    </row>
    <row r="13" spans="1:17" s="10" customFormat="1" ht="44.25">
      <c r="A13" s="51" t="s">
        <v>13</v>
      </c>
      <c r="B13" s="9">
        <v>5255134</v>
      </c>
      <c r="C13" s="52">
        <v>1</v>
      </c>
      <c r="D13" s="53">
        <v>0</v>
      </c>
      <c r="E13" s="54">
        <v>0</v>
      </c>
      <c r="F13" s="55">
        <v>5255134</v>
      </c>
      <c r="G13" s="56">
        <v>0.29679554267949448</v>
      </c>
      <c r="H13" s="9">
        <v>4811315</v>
      </c>
      <c r="I13" s="52">
        <v>1</v>
      </c>
      <c r="J13" s="53">
        <v>0</v>
      </c>
      <c r="K13" s="54">
        <v>0</v>
      </c>
      <c r="L13" s="55">
        <v>4811315</v>
      </c>
      <c r="M13" s="56">
        <v>0.27607347882197159</v>
      </c>
      <c r="N13" s="57"/>
    </row>
    <row r="14" spans="1:17" s="11" customFormat="1" ht="44.25">
      <c r="A14" s="21" t="s">
        <v>14</v>
      </c>
      <c r="B14" s="5">
        <v>0</v>
      </c>
      <c r="C14" s="563">
        <v>0</v>
      </c>
      <c r="D14" s="59">
        <v>0</v>
      </c>
      <c r="E14" s="579">
        <v>0</v>
      </c>
      <c r="F14" s="580">
        <v>0</v>
      </c>
      <c r="G14" s="581">
        <v>0</v>
      </c>
      <c r="H14" s="5">
        <v>0</v>
      </c>
      <c r="I14" s="563">
        <v>0</v>
      </c>
      <c r="J14" s="59">
        <v>0</v>
      </c>
      <c r="K14" s="579">
        <v>0</v>
      </c>
      <c r="L14" s="580">
        <v>0</v>
      </c>
      <c r="M14" s="581">
        <v>0</v>
      </c>
      <c r="N14" s="35"/>
    </row>
    <row r="15" spans="1:17" s="11" customFormat="1" ht="44.25">
      <c r="A15" s="574" t="s">
        <v>15</v>
      </c>
      <c r="B15" s="582">
        <v>205786</v>
      </c>
      <c r="C15" s="632">
        <v>1</v>
      </c>
      <c r="D15" s="587">
        <v>0</v>
      </c>
      <c r="E15" s="584">
        <v>0</v>
      </c>
      <c r="F15" s="48">
        <v>205786</v>
      </c>
      <c r="G15" s="585">
        <v>1</v>
      </c>
      <c r="H15" s="582">
        <v>204050</v>
      </c>
      <c r="I15" s="583">
        <v>1</v>
      </c>
      <c r="J15" s="575">
        <v>0</v>
      </c>
      <c r="K15" s="584">
        <v>0</v>
      </c>
      <c r="L15" s="48">
        <v>204050</v>
      </c>
      <c r="M15" s="585">
        <v>1.1708398505112074E-2</v>
      </c>
      <c r="N15" s="35"/>
    </row>
    <row r="16" spans="1:17" s="11" customFormat="1" ht="44.25">
      <c r="A16" s="68" t="s">
        <v>16</v>
      </c>
      <c r="B16" s="5">
        <v>3294</v>
      </c>
      <c r="C16" s="52">
        <v>1</v>
      </c>
      <c r="D16" s="59">
        <v>0</v>
      </c>
      <c r="E16" s="54">
        <v>0</v>
      </c>
      <c r="F16" s="69">
        <v>3294</v>
      </c>
      <c r="G16" s="56">
        <v>1.8603607778341233E-4</v>
      </c>
      <c r="H16" s="5">
        <v>0</v>
      </c>
      <c r="I16" s="52">
        <v>0</v>
      </c>
      <c r="J16" s="59">
        <v>0</v>
      </c>
      <c r="K16" s="54">
        <v>0</v>
      </c>
      <c r="L16" s="69">
        <v>0</v>
      </c>
      <c r="M16" s="56">
        <v>0</v>
      </c>
      <c r="N16" s="35"/>
    </row>
    <row r="17" spans="1:14" s="11" customFormat="1" ht="44.25">
      <c r="A17" s="586" t="s">
        <v>17</v>
      </c>
      <c r="B17" s="575">
        <v>202492</v>
      </c>
      <c r="C17" s="563">
        <v>1</v>
      </c>
      <c r="D17" s="587">
        <v>0</v>
      </c>
      <c r="E17" s="579">
        <v>0</v>
      </c>
      <c r="F17" s="577">
        <v>202492</v>
      </c>
      <c r="G17" s="581">
        <v>1.1436192307989899E-2</v>
      </c>
      <c r="H17" s="575">
        <v>204050</v>
      </c>
      <c r="I17" s="563">
        <v>1</v>
      </c>
      <c r="J17" s="587">
        <v>0</v>
      </c>
      <c r="K17" s="579">
        <v>0</v>
      </c>
      <c r="L17" s="577">
        <v>204050</v>
      </c>
      <c r="M17" s="581">
        <v>1.1708398505112074E-2</v>
      </c>
      <c r="N17" s="35"/>
    </row>
    <row r="18" spans="1:14" s="11" customFormat="1" ht="44.25">
      <c r="A18" s="586" t="s">
        <v>18</v>
      </c>
      <c r="B18" s="575">
        <v>0</v>
      </c>
      <c r="C18" s="563">
        <v>0</v>
      </c>
      <c r="D18" s="587">
        <v>0</v>
      </c>
      <c r="E18" s="579">
        <v>0</v>
      </c>
      <c r="F18" s="577">
        <v>0</v>
      </c>
      <c r="G18" s="581">
        <v>0</v>
      </c>
      <c r="H18" s="575">
        <v>0</v>
      </c>
      <c r="I18" s="563">
        <v>0</v>
      </c>
      <c r="J18" s="587">
        <v>0</v>
      </c>
      <c r="K18" s="579">
        <v>0</v>
      </c>
      <c r="L18" s="577">
        <v>0</v>
      </c>
      <c r="M18" s="581">
        <v>0</v>
      </c>
      <c r="N18" s="35"/>
    </row>
    <row r="19" spans="1:14" s="11" customFormat="1" ht="44.25">
      <c r="A19" s="586" t="s">
        <v>19</v>
      </c>
      <c r="B19" s="575">
        <v>0</v>
      </c>
      <c r="C19" s="563">
        <v>0</v>
      </c>
      <c r="D19" s="587">
        <v>0</v>
      </c>
      <c r="E19" s="579">
        <v>0</v>
      </c>
      <c r="F19" s="577">
        <v>0</v>
      </c>
      <c r="G19" s="581">
        <v>0</v>
      </c>
      <c r="H19" s="575">
        <v>0</v>
      </c>
      <c r="I19" s="563">
        <v>0</v>
      </c>
      <c r="J19" s="587">
        <v>0</v>
      </c>
      <c r="K19" s="579">
        <v>0</v>
      </c>
      <c r="L19" s="577">
        <v>0</v>
      </c>
      <c r="M19" s="581">
        <v>0</v>
      </c>
      <c r="N19" s="35"/>
    </row>
    <row r="20" spans="1:14" s="11" customFormat="1" ht="44.25">
      <c r="A20" s="586" t="s">
        <v>20</v>
      </c>
      <c r="B20" s="575">
        <v>0</v>
      </c>
      <c r="C20" s="563">
        <v>0</v>
      </c>
      <c r="D20" s="587">
        <v>0</v>
      </c>
      <c r="E20" s="579">
        <v>0</v>
      </c>
      <c r="F20" s="577">
        <v>0</v>
      </c>
      <c r="G20" s="581">
        <v>0</v>
      </c>
      <c r="H20" s="575">
        <v>0</v>
      </c>
      <c r="I20" s="563">
        <v>0</v>
      </c>
      <c r="J20" s="587">
        <v>0</v>
      </c>
      <c r="K20" s="579">
        <v>0</v>
      </c>
      <c r="L20" s="577">
        <v>0</v>
      </c>
      <c r="M20" s="581">
        <v>0</v>
      </c>
      <c r="N20" s="35"/>
    </row>
    <row r="21" spans="1:14" s="11" customFormat="1" ht="44.25">
      <c r="A21" s="586" t="s">
        <v>21</v>
      </c>
      <c r="B21" s="575">
        <v>0</v>
      </c>
      <c r="C21" s="563">
        <v>0</v>
      </c>
      <c r="D21" s="587">
        <v>0</v>
      </c>
      <c r="E21" s="579">
        <v>0</v>
      </c>
      <c r="F21" s="577">
        <v>0</v>
      </c>
      <c r="G21" s="581">
        <v>0</v>
      </c>
      <c r="H21" s="575">
        <v>0</v>
      </c>
      <c r="I21" s="563">
        <v>0</v>
      </c>
      <c r="J21" s="587">
        <v>0</v>
      </c>
      <c r="K21" s="579">
        <v>0</v>
      </c>
      <c r="L21" s="577">
        <v>0</v>
      </c>
      <c r="M21" s="581">
        <v>0</v>
      </c>
      <c r="N21" s="35"/>
    </row>
    <row r="22" spans="1:14" s="11" customFormat="1" ht="44.25">
      <c r="A22" s="586" t="s">
        <v>22</v>
      </c>
      <c r="B22" s="575">
        <v>0</v>
      </c>
      <c r="C22" s="563">
        <v>0</v>
      </c>
      <c r="D22" s="587">
        <v>0</v>
      </c>
      <c r="E22" s="579">
        <v>0</v>
      </c>
      <c r="F22" s="577">
        <v>0</v>
      </c>
      <c r="G22" s="581">
        <v>0</v>
      </c>
      <c r="H22" s="575">
        <v>0</v>
      </c>
      <c r="I22" s="563">
        <v>0</v>
      </c>
      <c r="J22" s="587">
        <v>0</v>
      </c>
      <c r="K22" s="579">
        <v>0</v>
      </c>
      <c r="L22" s="577">
        <v>0</v>
      </c>
      <c r="M22" s="581">
        <v>0</v>
      </c>
      <c r="N22" s="35"/>
    </row>
    <row r="23" spans="1:14" s="11" customFormat="1" ht="44.25">
      <c r="A23" s="586" t="s">
        <v>23</v>
      </c>
      <c r="B23" s="575">
        <v>0</v>
      </c>
      <c r="C23" s="563">
        <v>0</v>
      </c>
      <c r="D23" s="587">
        <v>0</v>
      </c>
      <c r="E23" s="579">
        <v>0</v>
      </c>
      <c r="F23" s="577">
        <v>0</v>
      </c>
      <c r="G23" s="581">
        <v>0</v>
      </c>
      <c r="H23" s="575">
        <v>0</v>
      </c>
      <c r="I23" s="563">
        <v>0</v>
      </c>
      <c r="J23" s="587">
        <v>0</v>
      </c>
      <c r="K23" s="579">
        <v>0</v>
      </c>
      <c r="L23" s="577">
        <v>0</v>
      </c>
      <c r="M23" s="581">
        <v>0</v>
      </c>
      <c r="N23" s="35"/>
    </row>
    <row r="24" spans="1:14" s="11" customFormat="1" ht="44.25">
      <c r="A24" s="586" t="s">
        <v>24</v>
      </c>
      <c r="B24" s="575">
        <v>0</v>
      </c>
      <c r="C24" s="563">
        <v>0</v>
      </c>
      <c r="D24" s="587">
        <v>0</v>
      </c>
      <c r="E24" s="579">
        <v>0</v>
      </c>
      <c r="F24" s="577">
        <v>0</v>
      </c>
      <c r="G24" s="581">
        <v>0</v>
      </c>
      <c r="H24" s="575">
        <v>0</v>
      </c>
      <c r="I24" s="563">
        <v>0</v>
      </c>
      <c r="J24" s="587">
        <v>0</v>
      </c>
      <c r="K24" s="579">
        <v>0</v>
      </c>
      <c r="L24" s="577">
        <v>0</v>
      </c>
      <c r="M24" s="581">
        <v>0</v>
      </c>
      <c r="N24" s="35"/>
    </row>
    <row r="25" spans="1:14" s="11" customFormat="1" ht="44.25">
      <c r="A25" s="586" t="s">
        <v>25</v>
      </c>
      <c r="B25" s="575">
        <v>0</v>
      </c>
      <c r="C25" s="563">
        <v>0</v>
      </c>
      <c r="D25" s="587">
        <v>0</v>
      </c>
      <c r="E25" s="579">
        <v>0</v>
      </c>
      <c r="F25" s="577">
        <v>0</v>
      </c>
      <c r="G25" s="581">
        <v>0</v>
      </c>
      <c r="H25" s="575">
        <v>0</v>
      </c>
      <c r="I25" s="563">
        <v>0</v>
      </c>
      <c r="J25" s="587">
        <v>0</v>
      </c>
      <c r="K25" s="579">
        <v>0</v>
      </c>
      <c r="L25" s="577">
        <v>0</v>
      </c>
      <c r="M25" s="581">
        <v>0</v>
      </c>
      <c r="N25" s="35"/>
    </row>
    <row r="26" spans="1:14" s="11" customFormat="1" ht="44.25">
      <c r="A26" s="586" t="s">
        <v>26</v>
      </c>
      <c r="B26" s="575">
        <v>0</v>
      </c>
      <c r="C26" s="563">
        <v>0</v>
      </c>
      <c r="D26" s="587">
        <v>0</v>
      </c>
      <c r="E26" s="579">
        <v>0</v>
      </c>
      <c r="F26" s="577">
        <v>0</v>
      </c>
      <c r="G26" s="581">
        <v>0</v>
      </c>
      <c r="H26" s="575">
        <v>0</v>
      </c>
      <c r="I26" s="563">
        <v>0</v>
      </c>
      <c r="J26" s="587">
        <v>0</v>
      </c>
      <c r="K26" s="579">
        <v>0</v>
      </c>
      <c r="L26" s="577">
        <v>0</v>
      </c>
      <c r="M26" s="581">
        <v>0</v>
      </c>
      <c r="N26" s="35"/>
    </row>
    <row r="27" spans="1:14" s="11" customFormat="1" ht="44.25">
      <c r="A27" s="586" t="s">
        <v>27</v>
      </c>
      <c r="B27" s="575">
        <v>0</v>
      </c>
      <c r="C27" s="563">
        <v>0</v>
      </c>
      <c r="D27" s="587">
        <v>0</v>
      </c>
      <c r="E27" s="579">
        <v>0</v>
      </c>
      <c r="F27" s="577">
        <v>0</v>
      </c>
      <c r="G27" s="581">
        <v>0</v>
      </c>
      <c r="H27" s="575">
        <v>0</v>
      </c>
      <c r="I27" s="563">
        <v>0</v>
      </c>
      <c r="J27" s="587">
        <v>0</v>
      </c>
      <c r="K27" s="579">
        <v>0</v>
      </c>
      <c r="L27" s="577">
        <v>0</v>
      </c>
      <c r="M27" s="581">
        <v>0</v>
      </c>
      <c r="N27" s="35"/>
    </row>
    <row r="28" spans="1:14" s="11" customFormat="1" ht="44.25">
      <c r="A28" s="588" t="s">
        <v>28</v>
      </c>
      <c r="B28" s="575">
        <v>0</v>
      </c>
      <c r="C28" s="563">
        <v>0</v>
      </c>
      <c r="D28" s="587">
        <v>0</v>
      </c>
      <c r="E28" s="579">
        <v>0</v>
      </c>
      <c r="F28" s="577">
        <v>0</v>
      </c>
      <c r="G28" s="581">
        <v>0</v>
      </c>
      <c r="H28" s="575">
        <v>0</v>
      </c>
      <c r="I28" s="563">
        <v>0</v>
      </c>
      <c r="J28" s="587">
        <v>0</v>
      </c>
      <c r="K28" s="579">
        <v>0</v>
      </c>
      <c r="L28" s="577">
        <v>0</v>
      </c>
      <c r="M28" s="581">
        <v>0</v>
      </c>
      <c r="N28" s="35"/>
    </row>
    <row r="29" spans="1:14" s="11" customFormat="1" ht="44.25">
      <c r="A29" s="588" t="s">
        <v>29</v>
      </c>
      <c r="B29" s="575">
        <v>0</v>
      </c>
      <c r="C29" s="563">
        <v>0</v>
      </c>
      <c r="D29" s="587">
        <v>0</v>
      </c>
      <c r="E29" s="579">
        <v>0</v>
      </c>
      <c r="F29" s="577">
        <v>0</v>
      </c>
      <c r="G29" s="581">
        <v>0</v>
      </c>
      <c r="H29" s="575">
        <v>0</v>
      </c>
      <c r="I29" s="563">
        <v>0</v>
      </c>
      <c r="J29" s="587">
        <v>0</v>
      </c>
      <c r="K29" s="579">
        <v>0</v>
      </c>
      <c r="L29" s="577">
        <v>0</v>
      </c>
      <c r="M29" s="581">
        <v>0</v>
      </c>
      <c r="N29" s="35"/>
    </row>
    <row r="30" spans="1:14" s="11" customFormat="1" ht="44.25">
      <c r="A30" s="588" t="s">
        <v>30</v>
      </c>
      <c r="B30" s="575">
        <v>0</v>
      </c>
      <c r="C30" s="563">
        <v>0</v>
      </c>
      <c r="D30" s="587">
        <v>0</v>
      </c>
      <c r="E30" s="579">
        <v>0</v>
      </c>
      <c r="F30" s="577">
        <v>0</v>
      </c>
      <c r="G30" s="581">
        <v>0</v>
      </c>
      <c r="H30" s="575">
        <v>0</v>
      </c>
      <c r="I30" s="563">
        <v>0</v>
      </c>
      <c r="J30" s="587">
        <v>0</v>
      </c>
      <c r="K30" s="579">
        <v>0</v>
      </c>
      <c r="L30" s="577">
        <v>0</v>
      </c>
      <c r="M30" s="581">
        <v>0</v>
      </c>
      <c r="N30" s="35"/>
    </row>
    <row r="31" spans="1:14" s="11" customFormat="1" ht="44.25">
      <c r="A31" s="588" t="s">
        <v>31</v>
      </c>
      <c r="B31" s="575">
        <v>0</v>
      </c>
      <c r="C31" s="563">
        <v>0</v>
      </c>
      <c r="D31" s="587">
        <v>0</v>
      </c>
      <c r="E31" s="579">
        <v>0</v>
      </c>
      <c r="F31" s="577">
        <v>0</v>
      </c>
      <c r="G31" s="581">
        <v>0</v>
      </c>
      <c r="H31" s="575">
        <v>0</v>
      </c>
      <c r="I31" s="563">
        <v>0</v>
      </c>
      <c r="J31" s="587">
        <v>0</v>
      </c>
      <c r="K31" s="579">
        <v>0</v>
      </c>
      <c r="L31" s="577">
        <v>0</v>
      </c>
      <c r="M31" s="581">
        <v>0</v>
      </c>
      <c r="N31" s="35"/>
    </row>
    <row r="32" spans="1:14" s="11" customFormat="1" ht="44.25">
      <c r="A32" s="588" t="s">
        <v>32</v>
      </c>
      <c r="B32" s="575">
        <v>0</v>
      </c>
      <c r="C32" s="563">
        <v>0</v>
      </c>
      <c r="D32" s="587">
        <v>0</v>
      </c>
      <c r="E32" s="579">
        <v>0</v>
      </c>
      <c r="F32" s="577">
        <v>0</v>
      </c>
      <c r="G32" s="581">
        <v>0</v>
      </c>
      <c r="H32" s="575">
        <v>0</v>
      </c>
      <c r="I32" s="563">
        <v>0</v>
      </c>
      <c r="J32" s="587">
        <v>0</v>
      </c>
      <c r="K32" s="579">
        <v>0</v>
      </c>
      <c r="L32" s="577">
        <v>0</v>
      </c>
      <c r="M32" s="581">
        <v>0</v>
      </c>
      <c r="N32" s="35"/>
    </row>
    <row r="33" spans="1:14" s="11" customFormat="1" ht="44.25">
      <c r="A33" s="588" t="s">
        <v>33</v>
      </c>
      <c r="B33" s="575">
        <v>0</v>
      </c>
      <c r="C33" s="563">
        <v>0</v>
      </c>
      <c r="D33" s="587">
        <v>0</v>
      </c>
      <c r="E33" s="579">
        <v>0</v>
      </c>
      <c r="F33" s="577">
        <v>0</v>
      </c>
      <c r="G33" s="581">
        <v>0</v>
      </c>
      <c r="H33" s="575">
        <v>0</v>
      </c>
      <c r="I33" s="563">
        <v>0</v>
      </c>
      <c r="J33" s="587">
        <v>0</v>
      </c>
      <c r="K33" s="579">
        <v>0</v>
      </c>
      <c r="L33" s="577">
        <v>0</v>
      </c>
      <c r="M33" s="581">
        <v>0</v>
      </c>
      <c r="N33" s="35"/>
    </row>
    <row r="34" spans="1:14" s="11" customFormat="1" ht="45">
      <c r="A34" s="589" t="s">
        <v>34</v>
      </c>
      <c r="B34" s="590"/>
      <c r="C34" s="591" t="s">
        <v>4</v>
      </c>
      <c r="D34" s="587"/>
      <c r="E34" s="592" t="s">
        <v>4</v>
      </c>
      <c r="F34" s="577"/>
      <c r="G34" s="593" t="s">
        <v>4</v>
      </c>
      <c r="H34" s="590" t="s">
        <v>4</v>
      </c>
      <c r="I34" s="591" t="s">
        <v>4</v>
      </c>
      <c r="J34" s="587"/>
      <c r="K34" s="592" t="s">
        <v>4</v>
      </c>
      <c r="L34" s="577"/>
      <c r="M34" s="593" t="s">
        <v>4</v>
      </c>
      <c r="N34" s="35"/>
    </row>
    <row r="35" spans="1:14" s="11" customFormat="1" ht="44.25">
      <c r="A35" s="68" t="s">
        <v>35</v>
      </c>
      <c r="B35" s="575">
        <v>0</v>
      </c>
      <c r="C35" s="563">
        <v>0</v>
      </c>
      <c r="D35" s="587">
        <v>0</v>
      </c>
      <c r="E35" s="579">
        <v>0</v>
      </c>
      <c r="F35" s="577">
        <v>0</v>
      </c>
      <c r="G35" s="581">
        <v>0</v>
      </c>
      <c r="H35" s="575">
        <v>0</v>
      </c>
      <c r="I35" s="563">
        <v>0</v>
      </c>
      <c r="J35" s="587">
        <v>0</v>
      </c>
      <c r="K35" s="579">
        <v>0</v>
      </c>
      <c r="L35" s="577">
        <v>0</v>
      </c>
      <c r="M35" s="581">
        <v>0</v>
      </c>
      <c r="N35" s="35"/>
    </row>
    <row r="36" spans="1:14" s="11" customFormat="1" ht="45">
      <c r="A36" s="589" t="s">
        <v>36</v>
      </c>
      <c r="B36" s="590"/>
      <c r="C36" s="591" t="s">
        <v>4</v>
      </c>
      <c r="D36" s="587"/>
      <c r="E36" s="592" t="s">
        <v>4</v>
      </c>
      <c r="F36" s="577"/>
      <c r="G36" s="593" t="s">
        <v>4</v>
      </c>
      <c r="H36" s="590"/>
      <c r="I36" s="591" t="s">
        <v>4</v>
      </c>
      <c r="J36" s="587"/>
      <c r="K36" s="592" t="s">
        <v>4</v>
      </c>
      <c r="L36" s="577"/>
      <c r="M36" s="593" t="s">
        <v>4</v>
      </c>
      <c r="N36" s="35"/>
    </row>
    <row r="37" spans="1:14" s="11" customFormat="1" ht="44.25">
      <c r="A37" s="586" t="s">
        <v>35</v>
      </c>
      <c r="B37" s="594">
        <v>0</v>
      </c>
      <c r="C37" s="563">
        <v>0</v>
      </c>
      <c r="D37" s="595">
        <v>0</v>
      </c>
      <c r="E37" s="579">
        <v>0</v>
      </c>
      <c r="F37" s="596">
        <v>0</v>
      </c>
      <c r="G37" s="581">
        <v>0</v>
      </c>
      <c r="H37" s="594">
        <v>0</v>
      </c>
      <c r="I37" s="563">
        <v>0</v>
      </c>
      <c r="J37" s="595">
        <v>0</v>
      </c>
      <c r="K37" s="579">
        <v>0</v>
      </c>
      <c r="L37" s="596">
        <v>0</v>
      </c>
      <c r="M37" s="581">
        <v>0</v>
      </c>
      <c r="N37" s="35"/>
    </row>
    <row r="38" spans="1:14" s="11" customFormat="1" ht="44.25">
      <c r="A38" s="586" t="s">
        <v>76</v>
      </c>
      <c r="B38" s="594"/>
      <c r="C38" s="563" t="s">
        <v>11</v>
      </c>
      <c r="D38" s="595"/>
      <c r="E38" s="579" t="s">
        <v>11</v>
      </c>
      <c r="F38" s="577">
        <v>0</v>
      </c>
      <c r="G38" s="581">
        <v>0</v>
      </c>
      <c r="H38" s="594"/>
      <c r="I38" s="563" t="s">
        <v>11</v>
      </c>
      <c r="J38" s="595"/>
      <c r="K38" s="579" t="s">
        <v>11</v>
      </c>
      <c r="L38" s="577">
        <v>0</v>
      </c>
      <c r="M38" s="581">
        <v>0</v>
      </c>
      <c r="N38" s="35"/>
    </row>
    <row r="39" spans="1:14" s="85" customFormat="1" ht="45">
      <c r="A39" s="589" t="s">
        <v>37</v>
      </c>
      <c r="B39" s="597">
        <v>5460920</v>
      </c>
      <c r="C39" s="599">
        <v>1</v>
      </c>
      <c r="D39" s="597">
        <v>0</v>
      </c>
      <c r="E39" s="599">
        <v>0</v>
      </c>
      <c r="F39" s="597">
        <v>5460920</v>
      </c>
      <c r="G39" s="598">
        <v>0.30841777106526774</v>
      </c>
      <c r="H39" s="597">
        <v>5015365</v>
      </c>
      <c r="I39" s="599">
        <v>1</v>
      </c>
      <c r="J39" s="597">
        <v>0</v>
      </c>
      <c r="K39" s="599">
        <v>0</v>
      </c>
      <c r="L39" s="597">
        <v>5015365</v>
      </c>
      <c r="M39" s="598">
        <v>0.28778187732708366</v>
      </c>
      <c r="N39" s="84"/>
    </row>
    <row r="40" spans="1:14" s="11" customFormat="1" ht="45">
      <c r="A40" s="600" t="s">
        <v>38</v>
      </c>
      <c r="B40" s="582"/>
      <c r="C40" s="591" t="s">
        <v>4</v>
      </c>
      <c r="D40" s="587"/>
      <c r="E40" s="592" t="s">
        <v>4</v>
      </c>
      <c r="F40" s="577"/>
      <c r="G40" s="593" t="s">
        <v>4</v>
      </c>
      <c r="H40" s="582"/>
      <c r="I40" s="591" t="s">
        <v>4</v>
      </c>
      <c r="J40" s="587"/>
      <c r="K40" s="592" t="s">
        <v>4</v>
      </c>
      <c r="L40" s="577"/>
      <c r="M40" s="593" t="s">
        <v>4</v>
      </c>
      <c r="N40" s="35"/>
    </row>
    <row r="41" spans="1:14" s="11" customFormat="1" ht="44.25">
      <c r="A41" s="21" t="s">
        <v>39</v>
      </c>
      <c r="B41" s="46">
        <v>0</v>
      </c>
      <c r="C41" s="52">
        <v>0</v>
      </c>
      <c r="D41" s="87">
        <v>0</v>
      </c>
      <c r="E41" s="54">
        <v>0</v>
      </c>
      <c r="F41" s="48">
        <v>0</v>
      </c>
      <c r="G41" s="56">
        <v>0</v>
      </c>
      <c r="H41" s="46">
        <v>0</v>
      </c>
      <c r="I41" s="52">
        <v>0</v>
      </c>
      <c r="J41" s="87">
        <v>0</v>
      </c>
      <c r="K41" s="54">
        <v>0</v>
      </c>
      <c r="L41" s="48">
        <v>0</v>
      </c>
      <c r="M41" s="56">
        <v>0</v>
      </c>
      <c r="N41" s="35"/>
    </row>
    <row r="42" spans="1:14" s="11" customFormat="1" ht="44.25">
      <c r="A42" s="601" t="s">
        <v>40</v>
      </c>
      <c r="B42" s="575">
        <v>0</v>
      </c>
      <c r="C42" s="563">
        <v>0</v>
      </c>
      <c r="D42" s="587">
        <v>0</v>
      </c>
      <c r="E42" s="579">
        <v>0</v>
      </c>
      <c r="F42" s="577">
        <v>0</v>
      </c>
      <c r="G42" s="581">
        <v>0</v>
      </c>
      <c r="H42" s="575">
        <v>0</v>
      </c>
      <c r="I42" s="563">
        <v>0</v>
      </c>
      <c r="J42" s="587">
        <v>0</v>
      </c>
      <c r="K42" s="579">
        <v>0</v>
      </c>
      <c r="L42" s="577">
        <v>0</v>
      </c>
      <c r="M42" s="581">
        <v>0</v>
      </c>
      <c r="N42" s="35"/>
    </row>
    <row r="43" spans="1:14" s="11" customFormat="1" ht="44.25">
      <c r="A43" s="89" t="s">
        <v>41</v>
      </c>
      <c r="B43" s="575">
        <v>0</v>
      </c>
      <c r="C43" s="563">
        <v>0</v>
      </c>
      <c r="D43" s="587">
        <v>0</v>
      </c>
      <c r="E43" s="579">
        <v>0</v>
      </c>
      <c r="F43" s="596">
        <v>0</v>
      </c>
      <c r="G43" s="581">
        <v>0</v>
      </c>
      <c r="H43" s="575">
        <v>0</v>
      </c>
      <c r="I43" s="563">
        <v>0</v>
      </c>
      <c r="J43" s="587">
        <v>0</v>
      </c>
      <c r="K43" s="579">
        <v>0</v>
      </c>
      <c r="L43" s="596">
        <v>0</v>
      </c>
      <c r="M43" s="581">
        <v>0</v>
      </c>
      <c r="N43" s="35"/>
    </row>
    <row r="44" spans="1:14" s="11" customFormat="1" ht="44.25">
      <c r="A44" s="574" t="s">
        <v>42</v>
      </c>
      <c r="B44" s="575">
        <v>0</v>
      </c>
      <c r="C44" s="563">
        <v>0</v>
      </c>
      <c r="D44" s="587">
        <v>0</v>
      </c>
      <c r="E44" s="579">
        <v>0</v>
      </c>
      <c r="F44" s="596">
        <v>0</v>
      </c>
      <c r="G44" s="581">
        <v>0</v>
      </c>
      <c r="H44" s="575">
        <v>0</v>
      </c>
      <c r="I44" s="563">
        <v>0</v>
      </c>
      <c r="J44" s="587">
        <v>0</v>
      </c>
      <c r="K44" s="579">
        <v>0</v>
      </c>
      <c r="L44" s="596">
        <v>0</v>
      </c>
      <c r="M44" s="581">
        <v>0</v>
      </c>
      <c r="N44" s="35"/>
    </row>
    <row r="45" spans="1:14" s="11" customFormat="1" ht="44.25">
      <c r="A45" s="601" t="s">
        <v>43</v>
      </c>
      <c r="B45" s="575">
        <v>0</v>
      </c>
      <c r="C45" s="563">
        <v>0</v>
      </c>
      <c r="D45" s="587">
        <v>0</v>
      </c>
      <c r="E45" s="579">
        <v>0</v>
      </c>
      <c r="F45" s="596">
        <v>0</v>
      </c>
      <c r="G45" s="581">
        <v>0</v>
      </c>
      <c r="H45" s="575">
        <v>0</v>
      </c>
      <c r="I45" s="563">
        <v>0</v>
      </c>
      <c r="J45" s="587">
        <v>0</v>
      </c>
      <c r="K45" s="579">
        <v>0</v>
      </c>
      <c r="L45" s="596">
        <v>0</v>
      </c>
      <c r="M45" s="581">
        <v>0</v>
      </c>
      <c r="N45" s="35"/>
    </row>
    <row r="46" spans="1:14" s="85" customFormat="1" ht="45">
      <c r="A46" s="600" t="s">
        <v>44</v>
      </c>
      <c r="B46" s="602">
        <v>0</v>
      </c>
      <c r="C46" s="567">
        <v>0</v>
      </c>
      <c r="D46" s="603">
        <v>0</v>
      </c>
      <c r="E46" s="599">
        <v>0</v>
      </c>
      <c r="F46" s="604">
        <v>0</v>
      </c>
      <c r="G46" s="598">
        <v>0</v>
      </c>
      <c r="H46" s="602">
        <v>0</v>
      </c>
      <c r="I46" s="567">
        <v>0</v>
      </c>
      <c r="J46" s="603">
        <v>0</v>
      </c>
      <c r="K46" s="599">
        <v>0</v>
      </c>
      <c r="L46" s="604">
        <v>0</v>
      </c>
      <c r="M46" s="598">
        <v>0</v>
      </c>
      <c r="N46" s="84"/>
    </row>
    <row r="47" spans="1:14" s="85" customFormat="1" ht="45">
      <c r="A47" s="605" t="s">
        <v>45</v>
      </c>
      <c r="B47" s="606">
        <v>1655624</v>
      </c>
      <c r="C47" s="599">
        <v>1</v>
      </c>
      <c r="D47" s="606">
        <v>0</v>
      </c>
      <c r="E47" s="599">
        <v>0</v>
      </c>
      <c r="F47" s="608">
        <v>1655624</v>
      </c>
      <c r="G47" s="598">
        <v>9.3505098738337664E-2</v>
      </c>
      <c r="H47" s="606">
        <v>0</v>
      </c>
      <c r="I47" s="599">
        <v>0</v>
      </c>
      <c r="J47" s="606">
        <v>0</v>
      </c>
      <c r="K47" s="599">
        <v>0</v>
      </c>
      <c r="L47" s="608">
        <v>0</v>
      </c>
      <c r="M47" s="598">
        <v>0</v>
      </c>
      <c r="N47" s="84"/>
    </row>
    <row r="48" spans="1:14" s="11" customFormat="1" ht="45">
      <c r="A48" s="24" t="s">
        <v>46</v>
      </c>
      <c r="B48" s="96"/>
      <c r="C48" s="97" t="s">
        <v>4</v>
      </c>
      <c r="D48" s="59"/>
      <c r="E48" s="98" t="s">
        <v>4</v>
      </c>
      <c r="F48" s="48"/>
      <c r="G48" s="99" t="s">
        <v>4</v>
      </c>
      <c r="H48" s="96"/>
      <c r="I48" s="97" t="s">
        <v>4</v>
      </c>
      <c r="J48" s="59"/>
      <c r="K48" s="98" t="s">
        <v>4</v>
      </c>
      <c r="L48" s="48"/>
      <c r="M48" s="99" t="s">
        <v>4</v>
      </c>
      <c r="N48" s="35"/>
    </row>
    <row r="49" spans="1:14" s="11" customFormat="1" ht="44.25">
      <c r="A49" s="21" t="s">
        <v>47</v>
      </c>
      <c r="B49" s="96">
        <v>5505826</v>
      </c>
      <c r="C49" s="52">
        <v>1</v>
      </c>
      <c r="D49" s="59">
        <v>0</v>
      </c>
      <c r="E49" s="54">
        <v>0</v>
      </c>
      <c r="F49" s="100">
        <v>5505826</v>
      </c>
      <c r="G49" s="56">
        <v>0.3109539386757541</v>
      </c>
      <c r="H49" s="96">
        <v>6667361</v>
      </c>
      <c r="I49" s="52">
        <v>1</v>
      </c>
      <c r="J49" s="59">
        <v>0</v>
      </c>
      <c r="K49" s="54">
        <v>0</v>
      </c>
      <c r="L49" s="100">
        <v>6667361</v>
      </c>
      <c r="M49" s="56">
        <v>0.38257348476080638</v>
      </c>
      <c r="N49" s="35"/>
    </row>
    <row r="50" spans="1:14" s="11" customFormat="1" ht="44.25">
      <c r="A50" s="574" t="s">
        <v>48</v>
      </c>
      <c r="B50" s="582">
        <v>1131808</v>
      </c>
      <c r="C50" s="563">
        <v>1</v>
      </c>
      <c r="D50" s="587">
        <v>0</v>
      </c>
      <c r="E50" s="579">
        <v>0</v>
      </c>
      <c r="F50" s="609">
        <v>1131808</v>
      </c>
      <c r="G50" s="581">
        <v>6.3921408962929069E-2</v>
      </c>
      <c r="H50" s="582">
        <v>1378550</v>
      </c>
      <c r="I50" s="563">
        <v>1</v>
      </c>
      <c r="J50" s="587">
        <v>0</v>
      </c>
      <c r="K50" s="579">
        <v>0</v>
      </c>
      <c r="L50" s="609">
        <v>1378550</v>
      </c>
      <c r="M50" s="581">
        <v>7.9101263215987511E-2</v>
      </c>
      <c r="N50" s="35"/>
    </row>
    <row r="51" spans="1:14" s="11" customFormat="1" ht="44.25">
      <c r="A51" s="610" t="s">
        <v>49</v>
      </c>
      <c r="B51" s="611">
        <v>0</v>
      </c>
      <c r="C51" s="563">
        <v>0</v>
      </c>
      <c r="D51" s="612">
        <v>0</v>
      </c>
      <c r="E51" s="579">
        <v>0</v>
      </c>
      <c r="F51" s="613">
        <v>0</v>
      </c>
      <c r="G51" s="581">
        <v>0</v>
      </c>
      <c r="H51" s="611">
        <v>0</v>
      </c>
      <c r="I51" s="563">
        <v>0</v>
      </c>
      <c r="J51" s="612">
        <v>0</v>
      </c>
      <c r="K51" s="579">
        <v>0</v>
      </c>
      <c r="L51" s="613">
        <v>0</v>
      </c>
      <c r="M51" s="581">
        <v>0</v>
      </c>
      <c r="N51" s="35"/>
    </row>
    <row r="52" spans="1:14" s="11" customFormat="1" ht="44.25">
      <c r="A52" s="610" t="s">
        <v>50</v>
      </c>
      <c r="B52" s="611">
        <v>167549</v>
      </c>
      <c r="C52" s="563">
        <v>1</v>
      </c>
      <c r="D52" s="612">
        <v>0</v>
      </c>
      <c r="E52" s="579">
        <v>0</v>
      </c>
      <c r="F52" s="613">
        <v>167549</v>
      </c>
      <c r="G52" s="581">
        <v>9.4627075885042357E-3</v>
      </c>
      <c r="H52" s="611">
        <v>167990</v>
      </c>
      <c r="I52" s="563">
        <v>1</v>
      </c>
      <c r="J52" s="612">
        <v>0</v>
      </c>
      <c r="K52" s="579">
        <v>0</v>
      </c>
      <c r="L52" s="613">
        <v>167990</v>
      </c>
      <c r="M52" s="581">
        <v>9.6392740253554397E-3</v>
      </c>
      <c r="N52" s="35"/>
    </row>
    <row r="53" spans="1:14" s="11" customFormat="1" ht="44.25">
      <c r="A53" s="574" t="s">
        <v>51</v>
      </c>
      <c r="B53" s="582">
        <v>0</v>
      </c>
      <c r="C53" s="563">
        <v>0</v>
      </c>
      <c r="D53" s="587">
        <v>677605</v>
      </c>
      <c r="E53" s="579">
        <v>1</v>
      </c>
      <c r="F53" s="609">
        <v>677605</v>
      </c>
      <c r="G53" s="581">
        <v>3.826927033589226E-2</v>
      </c>
      <c r="H53" s="582">
        <v>0</v>
      </c>
      <c r="I53" s="563">
        <v>0</v>
      </c>
      <c r="J53" s="587">
        <v>705514</v>
      </c>
      <c r="K53" s="579">
        <v>1</v>
      </c>
      <c r="L53" s="609">
        <v>705514</v>
      </c>
      <c r="M53" s="581">
        <v>4.0482426184443226E-2</v>
      </c>
      <c r="N53" s="35"/>
    </row>
    <row r="54" spans="1:14" s="85" customFormat="1" ht="45">
      <c r="A54" s="605" t="s">
        <v>52</v>
      </c>
      <c r="B54" s="614">
        <v>6805183</v>
      </c>
      <c r="C54" s="567">
        <v>0.90944484863128561</v>
      </c>
      <c r="D54" s="603">
        <v>677605</v>
      </c>
      <c r="E54" s="599">
        <v>8.2494907109301657E-2</v>
      </c>
      <c r="F54" s="615">
        <v>7482788</v>
      </c>
      <c r="G54" s="598">
        <v>0.42260732556307962</v>
      </c>
      <c r="H54" s="614">
        <v>8213901</v>
      </c>
      <c r="I54" s="567">
        <v>0.92090131471626779</v>
      </c>
      <c r="J54" s="603">
        <v>705514</v>
      </c>
      <c r="K54" s="599">
        <v>7.9098685283732179E-2</v>
      </c>
      <c r="L54" s="615">
        <v>8919415</v>
      </c>
      <c r="M54" s="598">
        <v>0.51179644818659253</v>
      </c>
      <c r="N54" s="84"/>
    </row>
    <row r="55" spans="1:14" s="11" customFormat="1" ht="44.25">
      <c r="A55" s="51" t="s">
        <v>53</v>
      </c>
      <c r="B55" s="616">
        <v>0</v>
      </c>
      <c r="C55" s="563">
        <v>0</v>
      </c>
      <c r="D55" s="617">
        <v>0</v>
      </c>
      <c r="E55" s="579">
        <v>0</v>
      </c>
      <c r="F55" s="618">
        <v>0</v>
      </c>
      <c r="G55" s="581">
        <v>0</v>
      </c>
      <c r="H55" s="616">
        <v>0</v>
      </c>
      <c r="I55" s="563">
        <v>0</v>
      </c>
      <c r="J55" s="617">
        <v>0</v>
      </c>
      <c r="K55" s="579">
        <v>0</v>
      </c>
      <c r="L55" s="618">
        <v>0</v>
      </c>
      <c r="M55" s="581">
        <v>0</v>
      </c>
      <c r="N55" s="35"/>
    </row>
    <row r="56" spans="1:14" s="11" customFormat="1" ht="44.25">
      <c r="A56" s="111" t="s">
        <v>54</v>
      </c>
      <c r="B56" s="575">
        <v>0</v>
      </c>
      <c r="C56" s="563">
        <v>0</v>
      </c>
      <c r="D56" s="587">
        <v>0</v>
      </c>
      <c r="E56" s="579">
        <v>0</v>
      </c>
      <c r="F56" s="577">
        <v>0</v>
      </c>
      <c r="G56" s="581">
        <v>0</v>
      </c>
      <c r="H56" s="575">
        <v>0</v>
      </c>
      <c r="I56" s="563">
        <v>0</v>
      </c>
      <c r="J56" s="587">
        <v>0</v>
      </c>
      <c r="K56" s="579">
        <v>0</v>
      </c>
      <c r="L56" s="577">
        <v>0</v>
      </c>
      <c r="M56" s="581">
        <v>0</v>
      </c>
      <c r="N56" s="35"/>
    </row>
    <row r="57" spans="1:14" s="11" customFormat="1" ht="44.25">
      <c r="A57" s="89" t="s">
        <v>55</v>
      </c>
      <c r="B57" s="575">
        <v>0</v>
      </c>
      <c r="C57" s="563">
        <v>0</v>
      </c>
      <c r="D57" s="587">
        <v>0</v>
      </c>
      <c r="E57" s="579">
        <v>0</v>
      </c>
      <c r="F57" s="577">
        <v>0</v>
      </c>
      <c r="G57" s="581">
        <v>0</v>
      </c>
      <c r="H57" s="575">
        <v>0</v>
      </c>
      <c r="I57" s="563">
        <v>0</v>
      </c>
      <c r="J57" s="587">
        <v>0</v>
      </c>
      <c r="K57" s="579">
        <v>0</v>
      </c>
      <c r="L57" s="577">
        <v>0</v>
      </c>
      <c r="M57" s="581">
        <v>0</v>
      </c>
      <c r="N57" s="35"/>
    </row>
    <row r="58" spans="1:14" s="11" customFormat="1" ht="44.25">
      <c r="A58" s="601" t="s">
        <v>56</v>
      </c>
      <c r="B58" s="594">
        <v>0</v>
      </c>
      <c r="C58" s="563">
        <v>0</v>
      </c>
      <c r="D58" s="595">
        <v>0</v>
      </c>
      <c r="E58" s="579">
        <v>0</v>
      </c>
      <c r="F58" s="596">
        <v>0</v>
      </c>
      <c r="G58" s="581">
        <v>0</v>
      </c>
      <c r="H58" s="594">
        <v>0</v>
      </c>
      <c r="I58" s="563">
        <v>0</v>
      </c>
      <c r="J58" s="595">
        <v>0</v>
      </c>
      <c r="K58" s="579">
        <v>0</v>
      </c>
      <c r="L58" s="596">
        <v>0</v>
      </c>
      <c r="M58" s="581">
        <v>0</v>
      </c>
      <c r="N58" s="35"/>
    </row>
    <row r="59" spans="1:14" s="11" customFormat="1" ht="44.25">
      <c r="A59" s="112" t="s">
        <v>57</v>
      </c>
      <c r="B59" s="575">
        <v>0</v>
      </c>
      <c r="C59" s="563">
        <v>0</v>
      </c>
      <c r="D59" s="587">
        <v>0</v>
      </c>
      <c r="E59" s="579">
        <v>0</v>
      </c>
      <c r="F59" s="577">
        <v>0</v>
      </c>
      <c r="G59" s="581">
        <v>0</v>
      </c>
      <c r="H59" s="575">
        <v>0</v>
      </c>
      <c r="I59" s="563">
        <v>0</v>
      </c>
      <c r="J59" s="587">
        <v>0</v>
      </c>
      <c r="K59" s="579">
        <v>0</v>
      </c>
      <c r="L59" s="577">
        <v>0</v>
      </c>
      <c r="M59" s="581">
        <v>0</v>
      </c>
      <c r="N59" s="35"/>
    </row>
    <row r="60" spans="1:14" s="11" customFormat="1" ht="44.25">
      <c r="A60" s="112" t="s">
        <v>58</v>
      </c>
      <c r="B60" s="575">
        <v>0</v>
      </c>
      <c r="C60" s="563">
        <v>0</v>
      </c>
      <c r="D60" s="587">
        <v>0</v>
      </c>
      <c r="E60" s="579">
        <v>0</v>
      </c>
      <c r="F60" s="577">
        <v>0</v>
      </c>
      <c r="G60" s="581">
        <v>0</v>
      </c>
      <c r="H60" s="575">
        <v>0</v>
      </c>
      <c r="I60" s="563">
        <v>0</v>
      </c>
      <c r="J60" s="587">
        <v>0</v>
      </c>
      <c r="K60" s="579">
        <v>0</v>
      </c>
      <c r="L60" s="577">
        <v>0</v>
      </c>
      <c r="M60" s="581">
        <v>0</v>
      </c>
      <c r="N60" s="35"/>
    </row>
    <row r="61" spans="1:14" s="11" customFormat="1" ht="44.25">
      <c r="A61" s="113" t="s">
        <v>59</v>
      </c>
      <c r="B61" s="575">
        <v>0</v>
      </c>
      <c r="C61" s="563">
        <v>0</v>
      </c>
      <c r="D61" s="587">
        <v>0</v>
      </c>
      <c r="E61" s="579">
        <v>0</v>
      </c>
      <c r="F61" s="577">
        <v>0</v>
      </c>
      <c r="G61" s="581">
        <v>0</v>
      </c>
      <c r="H61" s="575">
        <v>0</v>
      </c>
      <c r="I61" s="563">
        <v>0</v>
      </c>
      <c r="J61" s="587">
        <v>0</v>
      </c>
      <c r="K61" s="579">
        <v>0</v>
      </c>
      <c r="L61" s="577">
        <v>0</v>
      </c>
      <c r="M61" s="581">
        <v>0</v>
      </c>
      <c r="N61" s="35"/>
    </row>
    <row r="62" spans="1:14" s="11" customFormat="1" ht="44.25">
      <c r="A62" s="113" t="s">
        <v>60</v>
      </c>
      <c r="B62" s="575">
        <v>0</v>
      </c>
      <c r="C62" s="563">
        <v>0</v>
      </c>
      <c r="D62" s="587">
        <v>0</v>
      </c>
      <c r="E62" s="579">
        <v>0</v>
      </c>
      <c r="F62" s="577">
        <v>0</v>
      </c>
      <c r="G62" s="581">
        <v>0</v>
      </c>
      <c r="H62" s="575">
        <v>0</v>
      </c>
      <c r="I62" s="563">
        <v>0</v>
      </c>
      <c r="J62" s="587">
        <v>0</v>
      </c>
      <c r="K62" s="579">
        <v>0</v>
      </c>
      <c r="L62" s="577">
        <v>0</v>
      </c>
      <c r="M62" s="581">
        <v>0</v>
      </c>
      <c r="N62" s="35"/>
    </row>
    <row r="63" spans="1:14" s="11" customFormat="1" ht="44.25">
      <c r="A63" s="89" t="s">
        <v>61</v>
      </c>
      <c r="B63" s="575">
        <v>0</v>
      </c>
      <c r="C63" s="563">
        <v>0</v>
      </c>
      <c r="D63" s="587">
        <v>0</v>
      </c>
      <c r="E63" s="579">
        <v>0</v>
      </c>
      <c r="F63" s="577">
        <v>0</v>
      </c>
      <c r="G63" s="581">
        <v>0</v>
      </c>
      <c r="H63" s="575">
        <v>0</v>
      </c>
      <c r="I63" s="563">
        <v>0</v>
      </c>
      <c r="J63" s="587">
        <v>0</v>
      </c>
      <c r="K63" s="579">
        <v>0</v>
      </c>
      <c r="L63" s="577">
        <v>0</v>
      </c>
      <c r="M63" s="581">
        <v>0</v>
      </c>
      <c r="N63" s="35"/>
    </row>
    <row r="64" spans="1:14" s="11" customFormat="1" ht="44.25">
      <c r="A64" s="601" t="s">
        <v>62</v>
      </c>
      <c r="B64" s="575">
        <v>50973</v>
      </c>
      <c r="C64" s="563">
        <v>1</v>
      </c>
      <c r="D64" s="587">
        <v>0</v>
      </c>
      <c r="E64" s="579">
        <v>0</v>
      </c>
      <c r="F64" s="577">
        <v>50973</v>
      </c>
      <c r="G64" s="581">
        <v>2.8788151162276493E-3</v>
      </c>
      <c r="H64" s="575">
        <v>588878</v>
      </c>
      <c r="I64" s="563">
        <v>1</v>
      </c>
      <c r="J64" s="587">
        <v>0</v>
      </c>
      <c r="K64" s="579">
        <v>0</v>
      </c>
      <c r="L64" s="577">
        <v>588878</v>
      </c>
      <c r="M64" s="581">
        <v>3.3789847071273652E-2</v>
      </c>
      <c r="N64" s="35"/>
    </row>
    <row r="65" spans="1:14" s="85" customFormat="1" ht="45">
      <c r="A65" s="114" t="s">
        <v>63</v>
      </c>
      <c r="B65" s="602">
        <v>6856156</v>
      </c>
      <c r="C65" s="567">
        <v>0.91005753965383296</v>
      </c>
      <c r="D65" s="603">
        <v>677605</v>
      </c>
      <c r="E65" s="599">
        <v>7.6976259428982591E-2</v>
      </c>
      <c r="F65" s="602">
        <v>7533761</v>
      </c>
      <c r="G65" s="598">
        <v>0.42548614067930729</v>
      </c>
      <c r="H65" s="602">
        <v>8802779</v>
      </c>
      <c r="I65" s="567">
        <v>0.92580014099271024</v>
      </c>
      <c r="J65" s="603">
        <v>705514</v>
      </c>
      <c r="K65" s="599">
        <v>7.4199859007289745E-2</v>
      </c>
      <c r="L65" s="602">
        <v>9508293</v>
      </c>
      <c r="M65" s="598">
        <v>0.54558629525786617</v>
      </c>
      <c r="N65" s="84"/>
    </row>
    <row r="66" spans="1:14" s="11" customFormat="1" ht="45">
      <c r="A66" s="24" t="s">
        <v>64</v>
      </c>
      <c r="B66" s="582"/>
      <c r="C66" s="591" t="s">
        <v>4</v>
      </c>
      <c r="D66" s="587"/>
      <c r="E66" s="592" t="s">
        <v>4</v>
      </c>
      <c r="F66" s="577"/>
      <c r="G66" s="593" t="s">
        <v>4</v>
      </c>
      <c r="H66" s="582"/>
      <c r="I66" s="591" t="s">
        <v>4</v>
      </c>
      <c r="J66" s="587"/>
      <c r="K66" s="592" t="s">
        <v>4</v>
      </c>
      <c r="L66" s="577"/>
      <c r="M66" s="593" t="s">
        <v>4</v>
      </c>
    </row>
    <row r="67" spans="1:14" s="11" customFormat="1" ht="44.25">
      <c r="A67" s="115" t="s">
        <v>65</v>
      </c>
      <c r="B67" s="5">
        <v>0</v>
      </c>
      <c r="C67" s="52">
        <v>0</v>
      </c>
      <c r="D67" s="59">
        <v>0</v>
      </c>
      <c r="E67" s="54">
        <v>0</v>
      </c>
      <c r="F67" s="69">
        <v>0</v>
      </c>
      <c r="G67" s="56">
        <v>0</v>
      </c>
      <c r="H67" s="5">
        <v>0</v>
      </c>
      <c r="I67" s="52">
        <v>0</v>
      </c>
      <c r="J67" s="59">
        <v>0</v>
      </c>
      <c r="K67" s="54">
        <v>0</v>
      </c>
      <c r="L67" s="69">
        <v>0</v>
      </c>
      <c r="M67" s="56">
        <v>0</v>
      </c>
    </row>
    <row r="68" spans="1:14" s="11" customFormat="1" ht="44.25">
      <c r="A68" s="574" t="s">
        <v>66</v>
      </c>
      <c r="B68" s="575">
        <v>0</v>
      </c>
      <c r="C68" s="563">
        <v>0</v>
      </c>
      <c r="D68" s="587">
        <v>0</v>
      </c>
      <c r="E68" s="579">
        <v>0</v>
      </c>
      <c r="F68" s="577">
        <v>0</v>
      </c>
      <c r="G68" s="581">
        <v>0</v>
      </c>
      <c r="H68" s="575">
        <v>0</v>
      </c>
      <c r="I68" s="563">
        <v>0</v>
      </c>
      <c r="J68" s="587">
        <v>0</v>
      </c>
      <c r="K68" s="579">
        <v>0</v>
      </c>
      <c r="L68" s="577">
        <v>0</v>
      </c>
      <c r="M68" s="581">
        <v>0</v>
      </c>
    </row>
    <row r="69" spans="1:14" s="11" customFormat="1" ht="45">
      <c r="A69" s="619" t="s">
        <v>67</v>
      </c>
      <c r="B69" s="582"/>
      <c r="C69" s="591" t="s">
        <v>4</v>
      </c>
      <c r="D69" s="587"/>
      <c r="E69" s="592" t="s">
        <v>4</v>
      </c>
      <c r="F69" s="577"/>
      <c r="G69" s="593" t="s">
        <v>4</v>
      </c>
      <c r="H69" s="582"/>
      <c r="I69" s="591" t="s">
        <v>4</v>
      </c>
      <c r="J69" s="587"/>
      <c r="K69" s="592" t="s">
        <v>4</v>
      </c>
      <c r="L69" s="577"/>
      <c r="M69" s="593" t="s">
        <v>4</v>
      </c>
    </row>
    <row r="70" spans="1:14" s="11" customFormat="1" ht="44.25">
      <c r="A70" s="89" t="s">
        <v>68</v>
      </c>
      <c r="B70" s="5">
        <v>0</v>
      </c>
      <c r="C70" s="52">
        <v>0</v>
      </c>
      <c r="D70" s="59">
        <v>0</v>
      </c>
      <c r="E70" s="54">
        <v>0</v>
      </c>
      <c r="F70" s="69">
        <v>0</v>
      </c>
      <c r="G70" s="56">
        <v>0</v>
      </c>
      <c r="H70" s="5">
        <v>0</v>
      </c>
      <c r="I70" s="52">
        <v>0</v>
      </c>
      <c r="J70" s="59">
        <v>0</v>
      </c>
      <c r="K70" s="54">
        <v>0</v>
      </c>
      <c r="L70" s="69">
        <v>0</v>
      </c>
      <c r="M70" s="56">
        <v>0</v>
      </c>
    </row>
    <row r="71" spans="1:14" s="11" customFormat="1" ht="44.25">
      <c r="A71" s="574" t="s">
        <v>69</v>
      </c>
      <c r="B71" s="575">
        <v>0</v>
      </c>
      <c r="C71" s="563">
        <v>0</v>
      </c>
      <c r="D71" s="587">
        <v>3055938</v>
      </c>
      <c r="E71" s="579">
        <v>1</v>
      </c>
      <c r="F71" s="577">
        <v>3055938</v>
      </c>
      <c r="G71" s="581">
        <v>0.17259098951708729</v>
      </c>
      <c r="H71" s="575">
        <v>0</v>
      </c>
      <c r="I71" s="563">
        <v>0</v>
      </c>
      <c r="J71" s="587">
        <v>2904003</v>
      </c>
      <c r="K71" s="579">
        <v>1</v>
      </c>
      <c r="L71" s="577">
        <v>2904003</v>
      </c>
      <c r="M71" s="581">
        <v>0.16663182741505014</v>
      </c>
    </row>
    <row r="72" spans="1:14" s="85" customFormat="1" ht="45">
      <c r="A72" s="600" t="s">
        <v>70</v>
      </c>
      <c r="B72" s="620">
        <v>0</v>
      </c>
      <c r="C72" s="567">
        <v>0</v>
      </c>
      <c r="D72" s="607">
        <v>3055938</v>
      </c>
      <c r="E72" s="599">
        <v>1</v>
      </c>
      <c r="F72" s="615">
        <v>3055938</v>
      </c>
      <c r="G72" s="721">
        <v>0.17259098951708729</v>
      </c>
      <c r="H72" s="620">
        <v>0</v>
      </c>
      <c r="I72" s="567">
        <v>0</v>
      </c>
      <c r="J72" s="607">
        <v>2904003</v>
      </c>
      <c r="K72" s="599">
        <v>1</v>
      </c>
      <c r="L72" s="621">
        <v>2904003</v>
      </c>
      <c r="M72" s="598">
        <v>0.16663182741505014</v>
      </c>
    </row>
    <row r="73" spans="1:14" s="85" customFormat="1" ht="45">
      <c r="A73" s="600" t="s">
        <v>71</v>
      </c>
      <c r="B73" s="620">
        <v>0</v>
      </c>
      <c r="C73" s="599">
        <v>0</v>
      </c>
      <c r="D73" s="606">
        <v>0</v>
      </c>
      <c r="E73" s="599">
        <v>0</v>
      </c>
      <c r="F73" s="722">
        <v>0</v>
      </c>
      <c r="G73" s="598">
        <v>0</v>
      </c>
      <c r="H73" s="620">
        <v>0</v>
      </c>
      <c r="I73" s="599">
        <v>0</v>
      </c>
      <c r="J73" s="606">
        <v>0</v>
      </c>
      <c r="K73" s="599">
        <v>0</v>
      </c>
      <c r="L73" s="129">
        <v>0</v>
      </c>
      <c r="M73" s="598">
        <v>0</v>
      </c>
    </row>
    <row r="74" spans="1:14" s="85" customFormat="1" ht="45.75" thickBot="1">
      <c r="A74" s="622" t="s">
        <v>72</v>
      </c>
      <c r="B74" s="120">
        <v>13972700</v>
      </c>
      <c r="C74" s="623">
        <v>0.78913974014702049</v>
      </c>
      <c r="D74" s="120">
        <v>3733543</v>
      </c>
      <c r="E74" s="624">
        <v>0.21086025985297954</v>
      </c>
      <c r="F74" s="120">
        <v>17706243</v>
      </c>
      <c r="G74" s="625">
        <v>1</v>
      </c>
      <c r="H74" s="120">
        <v>13818144</v>
      </c>
      <c r="I74" s="623">
        <v>0.79288574640050669</v>
      </c>
      <c r="J74" s="120">
        <v>3609517</v>
      </c>
      <c r="K74" s="624">
        <v>0.20711425359949337</v>
      </c>
      <c r="L74" s="120">
        <v>17427661</v>
      </c>
      <c r="M74" s="625">
        <v>1</v>
      </c>
    </row>
    <row r="75" spans="1:14" ht="21" thickTop="1">
      <c r="A75" s="130"/>
      <c r="B75" s="131"/>
      <c r="C75" s="132"/>
      <c r="D75" s="131"/>
      <c r="E75" s="132"/>
      <c r="F75" s="131"/>
      <c r="G75" s="132"/>
      <c r="H75" s="131"/>
      <c r="I75" s="132"/>
      <c r="J75" s="131"/>
      <c r="K75" s="132"/>
      <c r="L75" s="131"/>
      <c r="M75" s="132"/>
    </row>
    <row r="76" spans="1:14" s="11" customFormat="1" ht="16.5" customHeight="1">
      <c r="A76" s="4" t="s">
        <v>4</v>
      </c>
      <c r="B76" s="2"/>
      <c r="C76" s="4"/>
      <c r="D76" s="2"/>
      <c r="E76" s="4"/>
      <c r="F76" s="2"/>
      <c r="G76" s="4"/>
      <c r="H76" s="2"/>
      <c r="I76" s="4"/>
      <c r="J76" s="2"/>
      <c r="K76" s="4"/>
      <c r="L76" s="2"/>
      <c r="M76" s="4"/>
    </row>
    <row r="77" spans="1:14" s="11" customFormat="1" ht="44.25">
      <c r="A77" s="4" t="s">
        <v>73</v>
      </c>
      <c r="B77" s="2"/>
      <c r="C77" s="4"/>
      <c r="D77" s="2"/>
      <c r="E77" s="4"/>
      <c r="F77" s="2"/>
      <c r="G77" s="4"/>
      <c r="H77" s="2"/>
      <c r="I77" s="4"/>
      <c r="J77" s="2"/>
      <c r="K77" s="4"/>
      <c r="L77" s="2"/>
      <c r="M77" s="4"/>
    </row>
  </sheetData>
  <pageMargins left="0.28999999999999998" right="0.26" top="0.45" bottom="0.3" header="0.3" footer="0.54"/>
  <pageSetup scale="17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7"/>
  <sheetViews>
    <sheetView topLeftCell="A13" zoomScale="30" zoomScaleNormal="30" workbookViewId="0">
      <selection activeCell="B1" sqref="B1"/>
    </sheetView>
  </sheetViews>
  <sheetFormatPr defaultColWidth="12.42578125" defaultRowHeight="15"/>
  <cols>
    <col min="1" max="1" width="186.7109375" style="133" customWidth="1"/>
    <col min="2" max="2" width="56.42578125" style="134" customWidth="1"/>
    <col min="3" max="3" width="45.5703125" style="133" customWidth="1"/>
    <col min="4" max="4" width="45.5703125" style="134" customWidth="1"/>
    <col min="5" max="5" width="45.5703125" style="133" customWidth="1"/>
    <col min="6" max="6" width="45.5703125" style="134" customWidth="1"/>
    <col min="7" max="7" width="45.5703125" style="133" customWidth="1"/>
    <col min="8" max="8" width="54.7109375" style="134" customWidth="1"/>
    <col min="9" max="9" width="45.5703125" style="133" customWidth="1"/>
    <col min="10" max="10" width="45.5703125" style="134" customWidth="1"/>
    <col min="11" max="11" width="45.5703125" style="133" customWidth="1"/>
    <col min="12" max="12" width="45.5703125" style="134" customWidth="1"/>
    <col min="13" max="13" width="45.5703125" style="133" customWidth="1"/>
    <col min="14" max="256" width="12.42578125" style="133"/>
    <col min="257" max="257" width="186.7109375" style="133" customWidth="1"/>
    <col min="258" max="258" width="56.42578125" style="133" customWidth="1"/>
    <col min="259" max="263" width="45.5703125" style="133" customWidth="1"/>
    <col min="264" max="264" width="54.7109375" style="133" customWidth="1"/>
    <col min="265" max="269" width="45.5703125" style="133" customWidth="1"/>
    <col min="270" max="512" width="12.42578125" style="133"/>
    <col min="513" max="513" width="186.7109375" style="133" customWidth="1"/>
    <col min="514" max="514" width="56.42578125" style="133" customWidth="1"/>
    <col min="515" max="519" width="45.5703125" style="133" customWidth="1"/>
    <col min="520" max="520" width="54.7109375" style="133" customWidth="1"/>
    <col min="521" max="525" width="45.5703125" style="133" customWidth="1"/>
    <col min="526" max="768" width="12.42578125" style="133"/>
    <col min="769" max="769" width="186.7109375" style="133" customWidth="1"/>
    <col min="770" max="770" width="56.42578125" style="133" customWidth="1"/>
    <col min="771" max="775" width="45.5703125" style="133" customWidth="1"/>
    <col min="776" max="776" width="54.7109375" style="133" customWidth="1"/>
    <col min="777" max="781" width="45.5703125" style="133" customWidth="1"/>
    <col min="782" max="1024" width="12.42578125" style="133"/>
    <col min="1025" max="1025" width="186.7109375" style="133" customWidth="1"/>
    <col min="1026" max="1026" width="56.42578125" style="133" customWidth="1"/>
    <col min="1027" max="1031" width="45.5703125" style="133" customWidth="1"/>
    <col min="1032" max="1032" width="54.7109375" style="133" customWidth="1"/>
    <col min="1033" max="1037" width="45.5703125" style="133" customWidth="1"/>
    <col min="1038" max="1280" width="12.42578125" style="133"/>
    <col min="1281" max="1281" width="186.7109375" style="133" customWidth="1"/>
    <col min="1282" max="1282" width="56.42578125" style="133" customWidth="1"/>
    <col min="1283" max="1287" width="45.5703125" style="133" customWidth="1"/>
    <col min="1288" max="1288" width="54.7109375" style="133" customWidth="1"/>
    <col min="1289" max="1293" width="45.5703125" style="133" customWidth="1"/>
    <col min="1294" max="1536" width="12.42578125" style="133"/>
    <col min="1537" max="1537" width="186.7109375" style="133" customWidth="1"/>
    <col min="1538" max="1538" width="56.42578125" style="133" customWidth="1"/>
    <col min="1539" max="1543" width="45.5703125" style="133" customWidth="1"/>
    <col min="1544" max="1544" width="54.7109375" style="133" customWidth="1"/>
    <col min="1545" max="1549" width="45.5703125" style="133" customWidth="1"/>
    <col min="1550" max="1792" width="12.42578125" style="133"/>
    <col min="1793" max="1793" width="186.7109375" style="133" customWidth="1"/>
    <col min="1794" max="1794" width="56.42578125" style="133" customWidth="1"/>
    <col min="1795" max="1799" width="45.5703125" style="133" customWidth="1"/>
    <col min="1800" max="1800" width="54.7109375" style="133" customWidth="1"/>
    <col min="1801" max="1805" width="45.5703125" style="133" customWidth="1"/>
    <col min="1806" max="2048" width="12.42578125" style="133"/>
    <col min="2049" max="2049" width="186.7109375" style="133" customWidth="1"/>
    <col min="2050" max="2050" width="56.42578125" style="133" customWidth="1"/>
    <col min="2051" max="2055" width="45.5703125" style="133" customWidth="1"/>
    <col min="2056" max="2056" width="54.7109375" style="133" customWidth="1"/>
    <col min="2057" max="2061" width="45.5703125" style="133" customWidth="1"/>
    <col min="2062" max="2304" width="12.42578125" style="133"/>
    <col min="2305" max="2305" width="186.7109375" style="133" customWidth="1"/>
    <col min="2306" max="2306" width="56.42578125" style="133" customWidth="1"/>
    <col min="2307" max="2311" width="45.5703125" style="133" customWidth="1"/>
    <col min="2312" max="2312" width="54.7109375" style="133" customWidth="1"/>
    <col min="2313" max="2317" width="45.5703125" style="133" customWidth="1"/>
    <col min="2318" max="2560" width="12.42578125" style="133"/>
    <col min="2561" max="2561" width="186.7109375" style="133" customWidth="1"/>
    <col min="2562" max="2562" width="56.42578125" style="133" customWidth="1"/>
    <col min="2563" max="2567" width="45.5703125" style="133" customWidth="1"/>
    <col min="2568" max="2568" width="54.7109375" style="133" customWidth="1"/>
    <col min="2569" max="2573" width="45.5703125" style="133" customWidth="1"/>
    <col min="2574" max="2816" width="12.42578125" style="133"/>
    <col min="2817" max="2817" width="186.7109375" style="133" customWidth="1"/>
    <col min="2818" max="2818" width="56.42578125" style="133" customWidth="1"/>
    <col min="2819" max="2823" width="45.5703125" style="133" customWidth="1"/>
    <col min="2824" max="2824" width="54.7109375" style="133" customWidth="1"/>
    <col min="2825" max="2829" width="45.5703125" style="133" customWidth="1"/>
    <col min="2830" max="3072" width="12.42578125" style="133"/>
    <col min="3073" max="3073" width="186.7109375" style="133" customWidth="1"/>
    <col min="3074" max="3074" width="56.42578125" style="133" customWidth="1"/>
    <col min="3075" max="3079" width="45.5703125" style="133" customWidth="1"/>
    <col min="3080" max="3080" width="54.7109375" style="133" customWidth="1"/>
    <col min="3081" max="3085" width="45.5703125" style="133" customWidth="1"/>
    <col min="3086" max="3328" width="12.42578125" style="133"/>
    <col min="3329" max="3329" width="186.7109375" style="133" customWidth="1"/>
    <col min="3330" max="3330" width="56.42578125" style="133" customWidth="1"/>
    <col min="3331" max="3335" width="45.5703125" style="133" customWidth="1"/>
    <col min="3336" max="3336" width="54.7109375" style="133" customWidth="1"/>
    <col min="3337" max="3341" width="45.5703125" style="133" customWidth="1"/>
    <col min="3342" max="3584" width="12.42578125" style="133"/>
    <col min="3585" max="3585" width="186.7109375" style="133" customWidth="1"/>
    <col min="3586" max="3586" width="56.42578125" style="133" customWidth="1"/>
    <col min="3587" max="3591" width="45.5703125" style="133" customWidth="1"/>
    <col min="3592" max="3592" width="54.7109375" style="133" customWidth="1"/>
    <col min="3593" max="3597" width="45.5703125" style="133" customWidth="1"/>
    <col min="3598" max="3840" width="12.42578125" style="133"/>
    <col min="3841" max="3841" width="186.7109375" style="133" customWidth="1"/>
    <col min="3842" max="3842" width="56.42578125" style="133" customWidth="1"/>
    <col min="3843" max="3847" width="45.5703125" style="133" customWidth="1"/>
    <col min="3848" max="3848" width="54.7109375" style="133" customWidth="1"/>
    <col min="3849" max="3853" width="45.5703125" style="133" customWidth="1"/>
    <col min="3854" max="4096" width="12.42578125" style="133"/>
    <col min="4097" max="4097" width="186.7109375" style="133" customWidth="1"/>
    <col min="4098" max="4098" width="56.42578125" style="133" customWidth="1"/>
    <col min="4099" max="4103" width="45.5703125" style="133" customWidth="1"/>
    <col min="4104" max="4104" width="54.7109375" style="133" customWidth="1"/>
    <col min="4105" max="4109" width="45.5703125" style="133" customWidth="1"/>
    <col min="4110" max="4352" width="12.42578125" style="133"/>
    <col min="4353" max="4353" width="186.7109375" style="133" customWidth="1"/>
    <col min="4354" max="4354" width="56.42578125" style="133" customWidth="1"/>
    <col min="4355" max="4359" width="45.5703125" style="133" customWidth="1"/>
    <col min="4360" max="4360" width="54.7109375" style="133" customWidth="1"/>
    <col min="4361" max="4365" width="45.5703125" style="133" customWidth="1"/>
    <col min="4366" max="4608" width="12.42578125" style="133"/>
    <col min="4609" max="4609" width="186.7109375" style="133" customWidth="1"/>
    <col min="4610" max="4610" width="56.42578125" style="133" customWidth="1"/>
    <col min="4611" max="4615" width="45.5703125" style="133" customWidth="1"/>
    <col min="4616" max="4616" width="54.7109375" style="133" customWidth="1"/>
    <col min="4617" max="4621" width="45.5703125" style="133" customWidth="1"/>
    <col min="4622" max="4864" width="12.42578125" style="133"/>
    <col min="4865" max="4865" width="186.7109375" style="133" customWidth="1"/>
    <col min="4866" max="4866" width="56.42578125" style="133" customWidth="1"/>
    <col min="4867" max="4871" width="45.5703125" style="133" customWidth="1"/>
    <col min="4872" max="4872" width="54.7109375" style="133" customWidth="1"/>
    <col min="4873" max="4877" width="45.5703125" style="133" customWidth="1"/>
    <col min="4878" max="5120" width="12.42578125" style="133"/>
    <col min="5121" max="5121" width="186.7109375" style="133" customWidth="1"/>
    <col min="5122" max="5122" width="56.42578125" style="133" customWidth="1"/>
    <col min="5123" max="5127" width="45.5703125" style="133" customWidth="1"/>
    <col min="5128" max="5128" width="54.7109375" style="133" customWidth="1"/>
    <col min="5129" max="5133" width="45.5703125" style="133" customWidth="1"/>
    <col min="5134" max="5376" width="12.42578125" style="133"/>
    <col min="5377" max="5377" width="186.7109375" style="133" customWidth="1"/>
    <col min="5378" max="5378" width="56.42578125" style="133" customWidth="1"/>
    <col min="5379" max="5383" width="45.5703125" style="133" customWidth="1"/>
    <col min="5384" max="5384" width="54.7109375" style="133" customWidth="1"/>
    <col min="5385" max="5389" width="45.5703125" style="133" customWidth="1"/>
    <col min="5390" max="5632" width="12.42578125" style="133"/>
    <col min="5633" max="5633" width="186.7109375" style="133" customWidth="1"/>
    <col min="5634" max="5634" width="56.42578125" style="133" customWidth="1"/>
    <col min="5635" max="5639" width="45.5703125" style="133" customWidth="1"/>
    <col min="5640" max="5640" width="54.7109375" style="133" customWidth="1"/>
    <col min="5641" max="5645" width="45.5703125" style="133" customWidth="1"/>
    <col min="5646" max="5888" width="12.42578125" style="133"/>
    <col min="5889" max="5889" width="186.7109375" style="133" customWidth="1"/>
    <col min="5890" max="5890" width="56.42578125" style="133" customWidth="1"/>
    <col min="5891" max="5895" width="45.5703125" style="133" customWidth="1"/>
    <col min="5896" max="5896" width="54.7109375" style="133" customWidth="1"/>
    <col min="5897" max="5901" width="45.5703125" style="133" customWidth="1"/>
    <col min="5902" max="6144" width="12.42578125" style="133"/>
    <col min="6145" max="6145" width="186.7109375" style="133" customWidth="1"/>
    <col min="6146" max="6146" width="56.42578125" style="133" customWidth="1"/>
    <col min="6147" max="6151" width="45.5703125" style="133" customWidth="1"/>
    <col min="6152" max="6152" width="54.7109375" style="133" customWidth="1"/>
    <col min="6153" max="6157" width="45.5703125" style="133" customWidth="1"/>
    <col min="6158" max="6400" width="12.42578125" style="133"/>
    <col min="6401" max="6401" width="186.7109375" style="133" customWidth="1"/>
    <col min="6402" max="6402" width="56.42578125" style="133" customWidth="1"/>
    <col min="6403" max="6407" width="45.5703125" style="133" customWidth="1"/>
    <col min="6408" max="6408" width="54.7109375" style="133" customWidth="1"/>
    <col min="6409" max="6413" width="45.5703125" style="133" customWidth="1"/>
    <col min="6414" max="6656" width="12.42578125" style="133"/>
    <col min="6657" max="6657" width="186.7109375" style="133" customWidth="1"/>
    <col min="6658" max="6658" width="56.42578125" style="133" customWidth="1"/>
    <col min="6659" max="6663" width="45.5703125" style="133" customWidth="1"/>
    <col min="6664" max="6664" width="54.7109375" style="133" customWidth="1"/>
    <col min="6665" max="6669" width="45.5703125" style="133" customWidth="1"/>
    <col min="6670" max="6912" width="12.42578125" style="133"/>
    <col min="6913" max="6913" width="186.7109375" style="133" customWidth="1"/>
    <col min="6914" max="6914" width="56.42578125" style="133" customWidth="1"/>
    <col min="6915" max="6919" width="45.5703125" style="133" customWidth="1"/>
    <col min="6920" max="6920" width="54.7109375" style="133" customWidth="1"/>
    <col min="6921" max="6925" width="45.5703125" style="133" customWidth="1"/>
    <col min="6926" max="7168" width="12.42578125" style="133"/>
    <col min="7169" max="7169" width="186.7109375" style="133" customWidth="1"/>
    <col min="7170" max="7170" width="56.42578125" style="133" customWidth="1"/>
    <col min="7171" max="7175" width="45.5703125" style="133" customWidth="1"/>
    <col min="7176" max="7176" width="54.7109375" style="133" customWidth="1"/>
    <col min="7177" max="7181" width="45.5703125" style="133" customWidth="1"/>
    <col min="7182" max="7424" width="12.42578125" style="133"/>
    <col min="7425" max="7425" width="186.7109375" style="133" customWidth="1"/>
    <col min="7426" max="7426" width="56.42578125" style="133" customWidth="1"/>
    <col min="7427" max="7431" width="45.5703125" style="133" customWidth="1"/>
    <col min="7432" max="7432" width="54.7109375" style="133" customWidth="1"/>
    <col min="7433" max="7437" width="45.5703125" style="133" customWidth="1"/>
    <col min="7438" max="7680" width="12.42578125" style="133"/>
    <col min="7681" max="7681" width="186.7109375" style="133" customWidth="1"/>
    <col min="7682" max="7682" width="56.42578125" style="133" customWidth="1"/>
    <col min="7683" max="7687" width="45.5703125" style="133" customWidth="1"/>
    <col min="7688" max="7688" width="54.7109375" style="133" customWidth="1"/>
    <col min="7689" max="7693" width="45.5703125" style="133" customWidth="1"/>
    <col min="7694" max="7936" width="12.42578125" style="133"/>
    <col min="7937" max="7937" width="186.7109375" style="133" customWidth="1"/>
    <col min="7938" max="7938" width="56.42578125" style="133" customWidth="1"/>
    <col min="7939" max="7943" width="45.5703125" style="133" customWidth="1"/>
    <col min="7944" max="7944" width="54.7109375" style="133" customWidth="1"/>
    <col min="7945" max="7949" width="45.5703125" style="133" customWidth="1"/>
    <col min="7950" max="8192" width="12.42578125" style="133"/>
    <col min="8193" max="8193" width="186.7109375" style="133" customWidth="1"/>
    <col min="8194" max="8194" width="56.42578125" style="133" customWidth="1"/>
    <col min="8195" max="8199" width="45.5703125" style="133" customWidth="1"/>
    <col min="8200" max="8200" width="54.7109375" style="133" customWidth="1"/>
    <col min="8201" max="8205" width="45.5703125" style="133" customWidth="1"/>
    <col min="8206" max="8448" width="12.42578125" style="133"/>
    <col min="8449" max="8449" width="186.7109375" style="133" customWidth="1"/>
    <col min="8450" max="8450" width="56.42578125" style="133" customWidth="1"/>
    <col min="8451" max="8455" width="45.5703125" style="133" customWidth="1"/>
    <col min="8456" max="8456" width="54.7109375" style="133" customWidth="1"/>
    <col min="8457" max="8461" width="45.5703125" style="133" customWidth="1"/>
    <col min="8462" max="8704" width="12.42578125" style="133"/>
    <col min="8705" max="8705" width="186.7109375" style="133" customWidth="1"/>
    <col min="8706" max="8706" width="56.42578125" style="133" customWidth="1"/>
    <col min="8707" max="8711" width="45.5703125" style="133" customWidth="1"/>
    <col min="8712" max="8712" width="54.7109375" style="133" customWidth="1"/>
    <col min="8713" max="8717" width="45.5703125" style="133" customWidth="1"/>
    <col min="8718" max="8960" width="12.42578125" style="133"/>
    <col min="8961" max="8961" width="186.7109375" style="133" customWidth="1"/>
    <col min="8962" max="8962" width="56.42578125" style="133" customWidth="1"/>
    <col min="8963" max="8967" width="45.5703125" style="133" customWidth="1"/>
    <col min="8968" max="8968" width="54.7109375" style="133" customWidth="1"/>
    <col min="8969" max="8973" width="45.5703125" style="133" customWidth="1"/>
    <col min="8974" max="9216" width="12.42578125" style="133"/>
    <col min="9217" max="9217" width="186.7109375" style="133" customWidth="1"/>
    <col min="9218" max="9218" width="56.42578125" style="133" customWidth="1"/>
    <col min="9219" max="9223" width="45.5703125" style="133" customWidth="1"/>
    <col min="9224" max="9224" width="54.7109375" style="133" customWidth="1"/>
    <col min="9225" max="9229" width="45.5703125" style="133" customWidth="1"/>
    <col min="9230" max="9472" width="12.42578125" style="133"/>
    <col min="9473" max="9473" width="186.7109375" style="133" customWidth="1"/>
    <col min="9474" max="9474" width="56.42578125" style="133" customWidth="1"/>
    <col min="9475" max="9479" width="45.5703125" style="133" customWidth="1"/>
    <col min="9480" max="9480" width="54.7109375" style="133" customWidth="1"/>
    <col min="9481" max="9485" width="45.5703125" style="133" customWidth="1"/>
    <col min="9486" max="9728" width="12.42578125" style="133"/>
    <col min="9729" max="9729" width="186.7109375" style="133" customWidth="1"/>
    <col min="9730" max="9730" width="56.42578125" style="133" customWidth="1"/>
    <col min="9731" max="9735" width="45.5703125" style="133" customWidth="1"/>
    <col min="9736" max="9736" width="54.7109375" style="133" customWidth="1"/>
    <col min="9737" max="9741" width="45.5703125" style="133" customWidth="1"/>
    <col min="9742" max="9984" width="12.42578125" style="133"/>
    <col min="9985" max="9985" width="186.7109375" style="133" customWidth="1"/>
    <col min="9986" max="9986" width="56.42578125" style="133" customWidth="1"/>
    <col min="9987" max="9991" width="45.5703125" style="133" customWidth="1"/>
    <col min="9992" max="9992" width="54.7109375" style="133" customWidth="1"/>
    <col min="9993" max="9997" width="45.5703125" style="133" customWidth="1"/>
    <col min="9998" max="10240" width="12.42578125" style="133"/>
    <col min="10241" max="10241" width="186.7109375" style="133" customWidth="1"/>
    <col min="10242" max="10242" width="56.42578125" style="133" customWidth="1"/>
    <col min="10243" max="10247" width="45.5703125" style="133" customWidth="1"/>
    <col min="10248" max="10248" width="54.7109375" style="133" customWidth="1"/>
    <col min="10249" max="10253" width="45.5703125" style="133" customWidth="1"/>
    <col min="10254" max="10496" width="12.42578125" style="133"/>
    <col min="10497" max="10497" width="186.7109375" style="133" customWidth="1"/>
    <col min="10498" max="10498" width="56.42578125" style="133" customWidth="1"/>
    <col min="10499" max="10503" width="45.5703125" style="133" customWidth="1"/>
    <col min="10504" max="10504" width="54.7109375" style="133" customWidth="1"/>
    <col min="10505" max="10509" width="45.5703125" style="133" customWidth="1"/>
    <col min="10510" max="10752" width="12.42578125" style="133"/>
    <col min="10753" max="10753" width="186.7109375" style="133" customWidth="1"/>
    <col min="10754" max="10754" width="56.42578125" style="133" customWidth="1"/>
    <col min="10755" max="10759" width="45.5703125" style="133" customWidth="1"/>
    <col min="10760" max="10760" width="54.7109375" style="133" customWidth="1"/>
    <col min="10761" max="10765" width="45.5703125" style="133" customWidth="1"/>
    <col min="10766" max="11008" width="12.42578125" style="133"/>
    <col min="11009" max="11009" width="186.7109375" style="133" customWidth="1"/>
    <col min="11010" max="11010" width="56.42578125" style="133" customWidth="1"/>
    <col min="11011" max="11015" width="45.5703125" style="133" customWidth="1"/>
    <col min="11016" max="11016" width="54.7109375" style="133" customWidth="1"/>
    <col min="11017" max="11021" width="45.5703125" style="133" customWidth="1"/>
    <col min="11022" max="11264" width="12.42578125" style="133"/>
    <col min="11265" max="11265" width="186.7109375" style="133" customWidth="1"/>
    <col min="11266" max="11266" width="56.42578125" style="133" customWidth="1"/>
    <col min="11267" max="11271" width="45.5703125" style="133" customWidth="1"/>
    <col min="11272" max="11272" width="54.7109375" style="133" customWidth="1"/>
    <col min="11273" max="11277" width="45.5703125" style="133" customWidth="1"/>
    <col min="11278" max="11520" width="12.42578125" style="133"/>
    <col min="11521" max="11521" width="186.7109375" style="133" customWidth="1"/>
    <col min="11522" max="11522" width="56.42578125" style="133" customWidth="1"/>
    <col min="11523" max="11527" width="45.5703125" style="133" customWidth="1"/>
    <col min="11528" max="11528" width="54.7109375" style="133" customWidth="1"/>
    <col min="11529" max="11533" width="45.5703125" style="133" customWidth="1"/>
    <col min="11534" max="11776" width="12.42578125" style="133"/>
    <col min="11777" max="11777" width="186.7109375" style="133" customWidth="1"/>
    <col min="11778" max="11778" width="56.42578125" style="133" customWidth="1"/>
    <col min="11779" max="11783" width="45.5703125" style="133" customWidth="1"/>
    <col min="11784" max="11784" width="54.7109375" style="133" customWidth="1"/>
    <col min="11785" max="11789" width="45.5703125" style="133" customWidth="1"/>
    <col min="11790" max="12032" width="12.42578125" style="133"/>
    <col min="12033" max="12033" width="186.7109375" style="133" customWidth="1"/>
    <col min="12034" max="12034" width="56.42578125" style="133" customWidth="1"/>
    <col min="12035" max="12039" width="45.5703125" style="133" customWidth="1"/>
    <col min="12040" max="12040" width="54.7109375" style="133" customWidth="1"/>
    <col min="12041" max="12045" width="45.5703125" style="133" customWidth="1"/>
    <col min="12046" max="12288" width="12.42578125" style="133"/>
    <col min="12289" max="12289" width="186.7109375" style="133" customWidth="1"/>
    <col min="12290" max="12290" width="56.42578125" style="133" customWidth="1"/>
    <col min="12291" max="12295" width="45.5703125" style="133" customWidth="1"/>
    <col min="12296" max="12296" width="54.7109375" style="133" customWidth="1"/>
    <col min="12297" max="12301" width="45.5703125" style="133" customWidth="1"/>
    <col min="12302" max="12544" width="12.42578125" style="133"/>
    <col min="12545" max="12545" width="186.7109375" style="133" customWidth="1"/>
    <col min="12546" max="12546" width="56.42578125" style="133" customWidth="1"/>
    <col min="12547" max="12551" width="45.5703125" style="133" customWidth="1"/>
    <col min="12552" max="12552" width="54.7109375" style="133" customWidth="1"/>
    <col min="12553" max="12557" width="45.5703125" style="133" customWidth="1"/>
    <col min="12558" max="12800" width="12.42578125" style="133"/>
    <col min="12801" max="12801" width="186.7109375" style="133" customWidth="1"/>
    <col min="12802" max="12802" width="56.42578125" style="133" customWidth="1"/>
    <col min="12803" max="12807" width="45.5703125" style="133" customWidth="1"/>
    <col min="12808" max="12808" width="54.7109375" style="133" customWidth="1"/>
    <col min="12809" max="12813" width="45.5703125" style="133" customWidth="1"/>
    <col min="12814" max="13056" width="12.42578125" style="133"/>
    <col min="13057" max="13057" width="186.7109375" style="133" customWidth="1"/>
    <col min="13058" max="13058" width="56.42578125" style="133" customWidth="1"/>
    <col min="13059" max="13063" width="45.5703125" style="133" customWidth="1"/>
    <col min="13064" max="13064" width="54.7109375" style="133" customWidth="1"/>
    <col min="13065" max="13069" width="45.5703125" style="133" customWidth="1"/>
    <col min="13070" max="13312" width="12.42578125" style="133"/>
    <col min="13313" max="13313" width="186.7109375" style="133" customWidth="1"/>
    <col min="13314" max="13314" width="56.42578125" style="133" customWidth="1"/>
    <col min="13315" max="13319" width="45.5703125" style="133" customWidth="1"/>
    <col min="13320" max="13320" width="54.7109375" style="133" customWidth="1"/>
    <col min="13321" max="13325" width="45.5703125" style="133" customWidth="1"/>
    <col min="13326" max="13568" width="12.42578125" style="133"/>
    <col min="13569" max="13569" width="186.7109375" style="133" customWidth="1"/>
    <col min="13570" max="13570" width="56.42578125" style="133" customWidth="1"/>
    <col min="13571" max="13575" width="45.5703125" style="133" customWidth="1"/>
    <col min="13576" max="13576" width="54.7109375" style="133" customWidth="1"/>
    <col min="13577" max="13581" width="45.5703125" style="133" customWidth="1"/>
    <col min="13582" max="13824" width="12.42578125" style="133"/>
    <col min="13825" max="13825" width="186.7109375" style="133" customWidth="1"/>
    <col min="13826" max="13826" width="56.42578125" style="133" customWidth="1"/>
    <col min="13827" max="13831" width="45.5703125" style="133" customWidth="1"/>
    <col min="13832" max="13832" width="54.7109375" style="133" customWidth="1"/>
    <col min="13833" max="13837" width="45.5703125" style="133" customWidth="1"/>
    <col min="13838" max="14080" width="12.42578125" style="133"/>
    <col min="14081" max="14081" width="186.7109375" style="133" customWidth="1"/>
    <col min="14082" max="14082" width="56.42578125" style="133" customWidth="1"/>
    <col min="14083" max="14087" width="45.5703125" style="133" customWidth="1"/>
    <col min="14088" max="14088" width="54.7109375" style="133" customWidth="1"/>
    <col min="14089" max="14093" width="45.5703125" style="133" customWidth="1"/>
    <col min="14094" max="14336" width="12.42578125" style="133"/>
    <col min="14337" max="14337" width="186.7109375" style="133" customWidth="1"/>
    <col min="14338" max="14338" width="56.42578125" style="133" customWidth="1"/>
    <col min="14339" max="14343" width="45.5703125" style="133" customWidth="1"/>
    <col min="14344" max="14344" width="54.7109375" style="133" customWidth="1"/>
    <col min="14345" max="14349" width="45.5703125" style="133" customWidth="1"/>
    <col min="14350" max="14592" width="12.42578125" style="133"/>
    <col min="14593" max="14593" width="186.7109375" style="133" customWidth="1"/>
    <col min="14594" max="14594" width="56.42578125" style="133" customWidth="1"/>
    <col min="14595" max="14599" width="45.5703125" style="133" customWidth="1"/>
    <col min="14600" max="14600" width="54.7109375" style="133" customWidth="1"/>
    <col min="14601" max="14605" width="45.5703125" style="133" customWidth="1"/>
    <col min="14606" max="14848" width="12.42578125" style="133"/>
    <col min="14849" max="14849" width="186.7109375" style="133" customWidth="1"/>
    <col min="14850" max="14850" width="56.42578125" style="133" customWidth="1"/>
    <col min="14851" max="14855" width="45.5703125" style="133" customWidth="1"/>
    <col min="14856" max="14856" width="54.7109375" style="133" customWidth="1"/>
    <col min="14857" max="14861" width="45.5703125" style="133" customWidth="1"/>
    <col min="14862" max="15104" width="12.42578125" style="133"/>
    <col min="15105" max="15105" width="186.7109375" style="133" customWidth="1"/>
    <col min="15106" max="15106" width="56.42578125" style="133" customWidth="1"/>
    <col min="15107" max="15111" width="45.5703125" style="133" customWidth="1"/>
    <col min="15112" max="15112" width="54.7109375" style="133" customWidth="1"/>
    <col min="15113" max="15117" width="45.5703125" style="133" customWidth="1"/>
    <col min="15118" max="15360" width="12.42578125" style="133"/>
    <col min="15361" max="15361" width="186.7109375" style="133" customWidth="1"/>
    <col min="15362" max="15362" width="56.42578125" style="133" customWidth="1"/>
    <col min="15363" max="15367" width="45.5703125" style="133" customWidth="1"/>
    <col min="15368" max="15368" width="54.7109375" style="133" customWidth="1"/>
    <col min="15369" max="15373" width="45.5703125" style="133" customWidth="1"/>
    <col min="15374" max="15616" width="12.42578125" style="133"/>
    <col min="15617" max="15617" width="186.7109375" style="133" customWidth="1"/>
    <col min="15618" max="15618" width="56.42578125" style="133" customWidth="1"/>
    <col min="15619" max="15623" width="45.5703125" style="133" customWidth="1"/>
    <col min="15624" max="15624" width="54.7109375" style="133" customWidth="1"/>
    <col min="15625" max="15629" width="45.5703125" style="133" customWidth="1"/>
    <col min="15630" max="15872" width="12.42578125" style="133"/>
    <col min="15873" max="15873" width="186.7109375" style="133" customWidth="1"/>
    <col min="15874" max="15874" width="56.42578125" style="133" customWidth="1"/>
    <col min="15875" max="15879" width="45.5703125" style="133" customWidth="1"/>
    <col min="15880" max="15880" width="54.7109375" style="133" customWidth="1"/>
    <col min="15881" max="15885" width="45.5703125" style="133" customWidth="1"/>
    <col min="15886" max="16128" width="12.42578125" style="133"/>
    <col min="16129" max="16129" width="186.7109375" style="133" customWidth="1"/>
    <col min="16130" max="16130" width="56.42578125" style="133" customWidth="1"/>
    <col min="16131" max="16135" width="45.5703125" style="133" customWidth="1"/>
    <col min="16136" max="16136" width="54.7109375" style="133" customWidth="1"/>
    <col min="16137" max="16141" width="45.5703125" style="133" customWidth="1"/>
    <col min="16142" max="16384" width="12.42578125" style="133"/>
  </cols>
  <sheetData>
    <row r="1" spans="1:17" s="11" customFormat="1" ht="45">
      <c r="A1" s="1" t="s">
        <v>0</v>
      </c>
      <c r="B1" s="2"/>
      <c r="C1" s="3"/>
      <c r="D1" s="2"/>
      <c r="E1" s="4"/>
      <c r="F1" s="5"/>
      <c r="G1" s="4"/>
      <c r="H1" s="5"/>
      <c r="I1" s="6"/>
      <c r="J1" s="211" t="s">
        <v>93</v>
      </c>
      <c r="K1" s="22"/>
      <c r="L1" s="5"/>
      <c r="M1" s="22"/>
      <c r="N1" s="205"/>
      <c r="O1" s="205"/>
      <c r="P1" s="205"/>
      <c r="Q1" s="205"/>
    </row>
    <row r="2" spans="1:17" s="11" customFormat="1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s="11" customFormat="1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s="11" customFormat="1" ht="19.5" customHeight="1" thickTop="1">
      <c r="A4" s="17"/>
      <c r="B4" s="18"/>
      <c r="C4" s="19"/>
      <c r="D4" s="18"/>
      <c r="E4" s="19"/>
      <c r="F4" s="18"/>
      <c r="G4" s="20"/>
      <c r="H4" s="18" t="s">
        <v>4</v>
      </c>
      <c r="I4" s="19"/>
      <c r="J4" s="18"/>
      <c r="K4" s="19"/>
      <c r="L4" s="18"/>
      <c r="M4" s="20"/>
    </row>
    <row r="5" spans="1:17" s="11" customFormat="1" ht="19.5" customHeight="1">
      <c r="A5" s="21"/>
      <c r="B5" s="5"/>
      <c r="C5" s="22"/>
      <c r="D5" s="5"/>
      <c r="E5" s="22"/>
      <c r="F5" s="5"/>
      <c r="G5" s="23"/>
      <c r="H5" s="5"/>
      <c r="I5" s="22"/>
      <c r="J5" s="5"/>
      <c r="K5" s="22"/>
      <c r="L5" s="5"/>
      <c r="M5" s="23"/>
    </row>
    <row r="6" spans="1:17" s="11" customFormat="1" ht="45">
      <c r="A6" s="24"/>
      <c r="B6" s="25" t="s">
        <v>148</v>
      </c>
      <c r="C6" s="26"/>
      <c r="D6" s="27"/>
      <c r="E6" s="26"/>
      <c r="F6" s="27"/>
      <c r="G6" s="28"/>
      <c r="H6" s="25" t="s">
        <v>5</v>
      </c>
      <c r="I6" s="26"/>
      <c r="J6" s="27"/>
      <c r="K6" s="26"/>
      <c r="L6" s="27"/>
      <c r="M6" s="29" t="s">
        <v>4</v>
      </c>
    </row>
    <row r="7" spans="1:17" s="11" customFormat="1" ht="18.75" customHeight="1">
      <c r="A7" s="21" t="s">
        <v>4</v>
      </c>
      <c r="B7" s="5" t="s">
        <v>4</v>
      </c>
      <c r="C7" s="22"/>
      <c r="D7" s="5" t="s">
        <v>4</v>
      </c>
      <c r="E7" s="22"/>
      <c r="F7" s="5" t="s">
        <v>4</v>
      </c>
      <c r="G7" s="23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 s="11" customFormat="1" ht="18.75" customHeight="1">
      <c r="A8" s="21" t="s">
        <v>4</v>
      </c>
      <c r="B8" s="5" t="s">
        <v>4</v>
      </c>
      <c r="C8" s="22"/>
      <c r="D8" s="5" t="s">
        <v>4</v>
      </c>
      <c r="E8" s="22"/>
      <c r="F8" s="5" t="s">
        <v>4</v>
      </c>
      <c r="G8" s="23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s="11" customFormat="1" ht="45">
      <c r="A9" s="30" t="s">
        <v>4</v>
      </c>
      <c r="B9" s="570" t="s">
        <v>4</v>
      </c>
      <c r="C9" s="571" t="s">
        <v>6</v>
      </c>
      <c r="D9" s="572" t="s">
        <v>4</v>
      </c>
      <c r="E9" s="571" t="s">
        <v>6</v>
      </c>
      <c r="F9" s="572" t="s">
        <v>4</v>
      </c>
      <c r="G9" s="573" t="s">
        <v>6</v>
      </c>
      <c r="H9" s="31" t="s">
        <v>4</v>
      </c>
      <c r="I9" s="32" t="s">
        <v>6</v>
      </c>
      <c r="J9" s="33" t="s">
        <v>4</v>
      </c>
      <c r="K9" s="32" t="s">
        <v>6</v>
      </c>
      <c r="L9" s="33" t="s">
        <v>4</v>
      </c>
      <c r="M9" s="34" t="s">
        <v>6</v>
      </c>
      <c r="N9" s="35"/>
    </row>
    <row r="10" spans="1:17" s="11" customFormat="1" ht="45">
      <c r="A10" s="36" t="s">
        <v>7</v>
      </c>
      <c r="B10" s="37" t="s">
        <v>8</v>
      </c>
      <c r="C10" s="38" t="s">
        <v>9</v>
      </c>
      <c r="D10" s="39" t="s">
        <v>10</v>
      </c>
      <c r="E10" s="38" t="s">
        <v>9</v>
      </c>
      <c r="F10" s="39" t="s">
        <v>9</v>
      </c>
      <c r="G10" s="40" t="s">
        <v>9</v>
      </c>
      <c r="H10" s="37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35"/>
    </row>
    <row r="11" spans="1:17" s="11" customFormat="1" ht="44.25">
      <c r="A11" s="41" t="s">
        <v>11</v>
      </c>
      <c r="B11" s="575" t="s">
        <v>4</v>
      </c>
      <c r="C11" s="576"/>
      <c r="D11" s="577" t="s">
        <v>4</v>
      </c>
      <c r="E11" s="576"/>
      <c r="F11" s="577" t="s">
        <v>4</v>
      </c>
      <c r="G11" s="578"/>
      <c r="H11" s="42" t="s">
        <v>4</v>
      </c>
      <c r="I11" s="43"/>
      <c r="J11" s="44" t="s">
        <v>4</v>
      </c>
      <c r="K11" s="43"/>
      <c r="L11" s="44" t="s">
        <v>4</v>
      </c>
      <c r="M11" s="45" t="s">
        <v>11</v>
      </c>
      <c r="N11" s="35"/>
    </row>
    <row r="12" spans="1:17" s="11" customFormat="1" ht="45">
      <c r="A12" s="24" t="s">
        <v>12</v>
      </c>
      <c r="B12" s="46" t="s">
        <v>4</v>
      </c>
      <c r="C12" s="47" t="s">
        <v>4</v>
      </c>
      <c r="D12" s="48"/>
      <c r="E12" s="49"/>
      <c r="F12" s="48"/>
      <c r="G12" s="50"/>
      <c r="H12" s="46"/>
      <c r="I12" s="49"/>
      <c r="J12" s="48"/>
      <c r="K12" s="49"/>
      <c r="L12" s="48"/>
      <c r="M12" s="50"/>
      <c r="N12" s="35"/>
    </row>
    <row r="13" spans="1:17" s="10" customFormat="1" ht="44.25">
      <c r="A13" s="51" t="s">
        <v>13</v>
      </c>
      <c r="B13" s="9">
        <v>2249368</v>
      </c>
      <c r="C13" s="52">
        <v>1</v>
      </c>
      <c r="D13" s="53">
        <v>0</v>
      </c>
      <c r="E13" s="54">
        <v>0</v>
      </c>
      <c r="F13" s="55">
        <v>2249368</v>
      </c>
      <c r="G13" s="56">
        <v>0.30255848081038511</v>
      </c>
      <c r="H13" s="9">
        <v>2695128</v>
      </c>
      <c r="I13" s="52">
        <v>1</v>
      </c>
      <c r="J13" s="53">
        <v>0</v>
      </c>
      <c r="K13" s="54">
        <v>0</v>
      </c>
      <c r="L13" s="55">
        <v>2695128</v>
      </c>
      <c r="M13" s="56">
        <v>0.33769767532192524</v>
      </c>
      <c r="N13" s="57"/>
    </row>
    <row r="14" spans="1:17" s="11" customFormat="1" ht="44.25">
      <c r="A14" s="21" t="s">
        <v>14</v>
      </c>
      <c r="B14" s="5">
        <v>0</v>
      </c>
      <c r="C14" s="563">
        <v>0</v>
      </c>
      <c r="D14" s="59">
        <v>0</v>
      </c>
      <c r="E14" s="579">
        <v>0</v>
      </c>
      <c r="F14" s="402">
        <v>0</v>
      </c>
      <c r="G14" s="581">
        <v>0</v>
      </c>
      <c r="H14" s="5">
        <v>0</v>
      </c>
      <c r="I14" s="563">
        <v>0</v>
      </c>
      <c r="J14" s="59">
        <v>0</v>
      </c>
      <c r="K14" s="579">
        <v>0</v>
      </c>
      <c r="L14" s="402">
        <v>0</v>
      </c>
      <c r="M14" s="581">
        <v>0</v>
      </c>
      <c r="N14" s="35"/>
    </row>
    <row r="15" spans="1:17" s="11" customFormat="1" ht="44.25">
      <c r="A15" s="41" t="s">
        <v>15</v>
      </c>
      <c r="B15" s="582">
        <v>1805370</v>
      </c>
      <c r="C15" s="632">
        <v>1</v>
      </c>
      <c r="D15" s="587">
        <v>0</v>
      </c>
      <c r="E15" s="584">
        <v>0</v>
      </c>
      <c r="F15" s="48">
        <v>1805370</v>
      </c>
      <c r="G15" s="585">
        <v>1</v>
      </c>
      <c r="H15" s="582">
        <v>1906010</v>
      </c>
      <c r="I15" s="632">
        <v>1</v>
      </c>
      <c r="J15" s="587">
        <v>0</v>
      </c>
      <c r="K15" s="584">
        <v>0</v>
      </c>
      <c r="L15" s="48">
        <v>1906010</v>
      </c>
      <c r="M15" s="585">
        <v>1</v>
      </c>
      <c r="N15" s="35"/>
    </row>
    <row r="16" spans="1:17" s="11" customFormat="1" ht="44.25">
      <c r="A16" s="68" t="s">
        <v>16</v>
      </c>
      <c r="B16" s="5">
        <v>0</v>
      </c>
      <c r="C16" s="52">
        <v>0</v>
      </c>
      <c r="D16" s="59">
        <v>0</v>
      </c>
      <c r="E16" s="54">
        <v>0</v>
      </c>
      <c r="F16" s="69">
        <v>0</v>
      </c>
      <c r="G16" s="56">
        <v>0</v>
      </c>
      <c r="H16" s="5">
        <v>0</v>
      </c>
      <c r="I16" s="52">
        <v>0</v>
      </c>
      <c r="J16" s="59">
        <v>0</v>
      </c>
      <c r="K16" s="54">
        <v>0</v>
      </c>
      <c r="L16" s="69">
        <v>0</v>
      </c>
      <c r="M16" s="56">
        <v>0</v>
      </c>
      <c r="N16" s="35"/>
    </row>
    <row r="17" spans="1:14" s="11" customFormat="1" ht="44.25">
      <c r="A17" s="70" t="s">
        <v>17</v>
      </c>
      <c r="B17" s="575">
        <v>55370</v>
      </c>
      <c r="C17" s="563">
        <v>1</v>
      </c>
      <c r="D17" s="587">
        <v>0</v>
      </c>
      <c r="E17" s="579">
        <v>0</v>
      </c>
      <c r="F17" s="577">
        <v>55370</v>
      </c>
      <c r="G17" s="581">
        <v>7.4477200184545275E-3</v>
      </c>
      <c r="H17" s="575">
        <v>56010</v>
      </c>
      <c r="I17" s="563">
        <v>1</v>
      </c>
      <c r="J17" s="587">
        <v>0</v>
      </c>
      <c r="K17" s="579">
        <v>0</v>
      </c>
      <c r="L17" s="577">
        <v>56010</v>
      </c>
      <c r="M17" s="581">
        <v>7.0180142816152081E-3</v>
      </c>
      <c r="N17" s="35"/>
    </row>
    <row r="18" spans="1:14" s="11" customFormat="1" ht="44.25">
      <c r="A18" s="70" t="s">
        <v>18</v>
      </c>
      <c r="B18" s="575">
        <v>1000000</v>
      </c>
      <c r="C18" s="563">
        <v>1</v>
      </c>
      <c r="D18" s="587">
        <v>0</v>
      </c>
      <c r="E18" s="579">
        <v>0</v>
      </c>
      <c r="F18" s="577">
        <v>1000000</v>
      </c>
      <c r="G18" s="581">
        <v>0.13450821777956523</v>
      </c>
      <c r="H18" s="575">
        <v>1000000</v>
      </c>
      <c r="I18" s="563">
        <v>1</v>
      </c>
      <c r="J18" s="587">
        <v>0</v>
      </c>
      <c r="K18" s="579">
        <v>0</v>
      </c>
      <c r="L18" s="577">
        <v>1000000</v>
      </c>
      <c r="M18" s="581">
        <v>0.12529930872371378</v>
      </c>
      <c r="N18" s="35"/>
    </row>
    <row r="19" spans="1:14" s="11" customFormat="1" ht="44.25">
      <c r="A19" s="70" t="s">
        <v>19</v>
      </c>
      <c r="B19" s="575">
        <v>0</v>
      </c>
      <c r="C19" s="563">
        <v>0</v>
      </c>
      <c r="D19" s="587">
        <v>0</v>
      </c>
      <c r="E19" s="579">
        <v>0</v>
      </c>
      <c r="F19" s="577">
        <v>0</v>
      </c>
      <c r="G19" s="581">
        <v>0</v>
      </c>
      <c r="H19" s="575">
        <v>0</v>
      </c>
      <c r="I19" s="563">
        <v>0</v>
      </c>
      <c r="J19" s="587">
        <v>0</v>
      </c>
      <c r="K19" s="579">
        <v>0</v>
      </c>
      <c r="L19" s="577">
        <v>0</v>
      </c>
      <c r="M19" s="581">
        <v>0</v>
      </c>
      <c r="N19" s="35"/>
    </row>
    <row r="20" spans="1:14" s="11" customFormat="1" ht="44.25">
      <c r="A20" s="70" t="s">
        <v>20</v>
      </c>
      <c r="B20" s="575">
        <v>0</v>
      </c>
      <c r="C20" s="563">
        <v>0</v>
      </c>
      <c r="D20" s="587">
        <v>0</v>
      </c>
      <c r="E20" s="579">
        <v>0</v>
      </c>
      <c r="F20" s="577">
        <v>0</v>
      </c>
      <c r="G20" s="581">
        <v>0</v>
      </c>
      <c r="H20" s="575">
        <v>0</v>
      </c>
      <c r="I20" s="563">
        <v>0</v>
      </c>
      <c r="J20" s="587">
        <v>0</v>
      </c>
      <c r="K20" s="579">
        <v>0</v>
      </c>
      <c r="L20" s="577">
        <v>0</v>
      </c>
      <c r="M20" s="581">
        <v>0</v>
      </c>
      <c r="N20" s="35"/>
    </row>
    <row r="21" spans="1:14" s="11" customFormat="1" ht="44.25">
      <c r="A21" s="70" t="s">
        <v>21</v>
      </c>
      <c r="B21" s="575">
        <v>0</v>
      </c>
      <c r="C21" s="563">
        <v>0</v>
      </c>
      <c r="D21" s="587">
        <v>0</v>
      </c>
      <c r="E21" s="579">
        <v>0</v>
      </c>
      <c r="F21" s="577">
        <v>0</v>
      </c>
      <c r="G21" s="581">
        <v>0</v>
      </c>
      <c r="H21" s="575">
        <v>0</v>
      </c>
      <c r="I21" s="563">
        <v>0</v>
      </c>
      <c r="J21" s="587">
        <v>0</v>
      </c>
      <c r="K21" s="579">
        <v>0</v>
      </c>
      <c r="L21" s="577">
        <v>0</v>
      </c>
      <c r="M21" s="581">
        <v>0</v>
      </c>
      <c r="N21" s="35"/>
    </row>
    <row r="22" spans="1:14" s="11" customFormat="1" ht="44.25">
      <c r="A22" s="70" t="s">
        <v>22</v>
      </c>
      <c r="B22" s="575">
        <v>750000</v>
      </c>
      <c r="C22" s="563">
        <v>1</v>
      </c>
      <c r="D22" s="587">
        <v>0</v>
      </c>
      <c r="E22" s="579">
        <v>0</v>
      </c>
      <c r="F22" s="577">
        <v>750000</v>
      </c>
      <c r="G22" s="581">
        <v>0.10088116333467394</v>
      </c>
      <c r="H22" s="575">
        <v>750000</v>
      </c>
      <c r="I22" s="563">
        <v>1</v>
      </c>
      <c r="J22" s="587">
        <v>0</v>
      </c>
      <c r="K22" s="579">
        <v>0</v>
      </c>
      <c r="L22" s="577">
        <v>750000</v>
      </c>
      <c r="M22" s="581">
        <v>9.3974481542785329E-2</v>
      </c>
      <c r="N22" s="35"/>
    </row>
    <row r="23" spans="1:14" s="11" customFormat="1" ht="44.25">
      <c r="A23" s="70" t="s">
        <v>23</v>
      </c>
      <c r="B23" s="575">
        <v>0</v>
      </c>
      <c r="C23" s="563">
        <v>0</v>
      </c>
      <c r="D23" s="587">
        <v>0</v>
      </c>
      <c r="E23" s="579">
        <v>0</v>
      </c>
      <c r="F23" s="577">
        <v>0</v>
      </c>
      <c r="G23" s="581">
        <v>0</v>
      </c>
      <c r="H23" s="575">
        <v>0</v>
      </c>
      <c r="I23" s="563">
        <v>0</v>
      </c>
      <c r="J23" s="587">
        <v>0</v>
      </c>
      <c r="K23" s="579">
        <v>0</v>
      </c>
      <c r="L23" s="577">
        <v>0</v>
      </c>
      <c r="M23" s="581">
        <v>0</v>
      </c>
      <c r="N23" s="35"/>
    </row>
    <row r="24" spans="1:14" s="11" customFormat="1" ht="44.25">
      <c r="A24" s="70" t="s">
        <v>24</v>
      </c>
      <c r="B24" s="575">
        <v>0</v>
      </c>
      <c r="C24" s="563">
        <v>0</v>
      </c>
      <c r="D24" s="587">
        <v>0</v>
      </c>
      <c r="E24" s="579">
        <v>0</v>
      </c>
      <c r="F24" s="577">
        <v>0</v>
      </c>
      <c r="G24" s="581">
        <v>0</v>
      </c>
      <c r="H24" s="575">
        <v>0</v>
      </c>
      <c r="I24" s="563">
        <v>0</v>
      </c>
      <c r="J24" s="587">
        <v>0</v>
      </c>
      <c r="K24" s="579">
        <v>0</v>
      </c>
      <c r="L24" s="577">
        <v>0</v>
      </c>
      <c r="M24" s="581">
        <v>0</v>
      </c>
      <c r="N24" s="35"/>
    </row>
    <row r="25" spans="1:14" s="11" customFormat="1" ht="44.25">
      <c r="A25" s="70" t="s">
        <v>25</v>
      </c>
      <c r="B25" s="575">
        <v>0</v>
      </c>
      <c r="C25" s="563">
        <v>0</v>
      </c>
      <c r="D25" s="587">
        <v>0</v>
      </c>
      <c r="E25" s="579">
        <v>0</v>
      </c>
      <c r="F25" s="577">
        <v>0</v>
      </c>
      <c r="G25" s="581">
        <v>0</v>
      </c>
      <c r="H25" s="575">
        <v>0</v>
      </c>
      <c r="I25" s="563">
        <v>0</v>
      </c>
      <c r="J25" s="587">
        <v>0</v>
      </c>
      <c r="K25" s="579">
        <v>0</v>
      </c>
      <c r="L25" s="577">
        <v>0</v>
      </c>
      <c r="M25" s="581">
        <v>0</v>
      </c>
      <c r="N25" s="35"/>
    </row>
    <row r="26" spans="1:14" s="11" customFormat="1" ht="44.25">
      <c r="A26" s="70" t="s">
        <v>26</v>
      </c>
      <c r="B26" s="575">
        <v>0</v>
      </c>
      <c r="C26" s="563">
        <v>0</v>
      </c>
      <c r="D26" s="587">
        <v>0</v>
      </c>
      <c r="E26" s="579">
        <v>0</v>
      </c>
      <c r="F26" s="577">
        <v>0</v>
      </c>
      <c r="G26" s="581">
        <v>0</v>
      </c>
      <c r="H26" s="575">
        <v>0</v>
      </c>
      <c r="I26" s="563">
        <v>0</v>
      </c>
      <c r="J26" s="587">
        <v>0</v>
      </c>
      <c r="K26" s="579">
        <v>0</v>
      </c>
      <c r="L26" s="577">
        <v>0</v>
      </c>
      <c r="M26" s="581">
        <v>0</v>
      </c>
      <c r="N26" s="35"/>
    </row>
    <row r="27" spans="1:14" s="11" customFormat="1" ht="44.25">
      <c r="A27" s="70" t="s">
        <v>27</v>
      </c>
      <c r="B27" s="575">
        <v>0</v>
      </c>
      <c r="C27" s="563">
        <v>0</v>
      </c>
      <c r="D27" s="587">
        <v>0</v>
      </c>
      <c r="E27" s="579">
        <v>0</v>
      </c>
      <c r="F27" s="577">
        <v>0</v>
      </c>
      <c r="G27" s="581">
        <v>0</v>
      </c>
      <c r="H27" s="575">
        <v>0</v>
      </c>
      <c r="I27" s="563">
        <v>0</v>
      </c>
      <c r="J27" s="587">
        <v>0</v>
      </c>
      <c r="K27" s="579">
        <v>0</v>
      </c>
      <c r="L27" s="577">
        <v>0</v>
      </c>
      <c r="M27" s="581">
        <v>0</v>
      </c>
      <c r="N27" s="35"/>
    </row>
    <row r="28" spans="1:14" s="11" customFormat="1" ht="44.25">
      <c r="A28" s="71" t="s">
        <v>28</v>
      </c>
      <c r="B28" s="575">
        <v>0</v>
      </c>
      <c r="C28" s="563">
        <v>0</v>
      </c>
      <c r="D28" s="587">
        <v>0</v>
      </c>
      <c r="E28" s="579">
        <v>0</v>
      </c>
      <c r="F28" s="577">
        <v>0</v>
      </c>
      <c r="G28" s="581">
        <v>0</v>
      </c>
      <c r="H28" s="575">
        <v>0</v>
      </c>
      <c r="I28" s="563">
        <v>0</v>
      </c>
      <c r="J28" s="587">
        <v>0</v>
      </c>
      <c r="K28" s="579">
        <v>0</v>
      </c>
      <c r="L28" s="577">
        <v>0</v>
      </c>
      <c r="M28" s="581">
        <v>0</v>
      </c>
      <c r="N28" s="35"/>
    </row>
    <row r="29" spans="1:14" s="11" customFormat="1" ht="44.25">
      <c r="A29" s="71" t="s">
        <v>29</v>
      </c>
      <c r="B29" s="575">
        <v>0</v>
      </c>
      <c r="C29" s="563">
        <v>0</v>
      </c>
      <c r="D29" s="587">
        <v>0</v>
      </c>
      <c r="E29" s="579">
        <v>0</v>
      </c>
      <c r="F29" s="577">
        <v>0</v>
      </c>
      <c r="G29" s="581">
        <v>0</v>
      </c>
      <c r="H29" s="575">
        <v>0</v>
      </c>
      <c r="I29" s="563">
        <v>0</v>
      </c>
      <c r="J29" s="587">
        <v>0</v>
      </c>
      <c r="K29" s="579">
        <v>0</v>
      </c>
      <c r="L29" s="577">
        <v>0</v>
      </c>
      <c r="M29" s="581">
        <v>0</v>
      </c>
      <c r="N29" s="35"/>
    </row>
    <row r="30" spans="1:14" s="11" customFormat="1" ht="44.25">
      <c r="A30" s="71" t="s">
        <v>30</v>
      </c>
      <c r="B30" s="575">
        <v>0</v>
      </c>
      <c r="C30" s="563">
        <v>0</v>
      </c>
      <c r="D30" s="587">
        <v>0</v>
      </c>
      <c r="E30" s="579">
        <v>0</v>
      </c>
      <c r="F30" s="577">
        <v>0</v>
      </c>
      <c r="G30" s="581">
        <v>0</v>
      </c>
      <c r="H30" s="42">
        <v>0</v>
      </c>
      <c r="I30" s="58">
        <v>0</v>
      </c>
      <c r="J30" s="65">
        <v>0</v>
      </c>
      <c r="K30" s="60">
        <v>0</v>
      </c>
      <c r="L30" s="44">
        <v>0</v>
      </c>
      <c r="M30" s="62">
        <v>0</v>
      </c>
      <c r="N30" s="35"/>
    </row>
    <row r="31" spans="1:14" s="11" customFormat="1" ht="44.25">
      <c r="A31" s="71" t="s">
        <v>31</v>
      </c>
      <c r="B31" s="575">
        <v>0</v>
      </c>
      <c r="C31" s="563">
        <v>0</v>
      </c>
      <c r="D31" s="587">
        <v>0</v>
      </c>
      <c r="E31" s="579">
        <v>0</v>
      </c>
      <c r="F31" s="577">
        <v>0</v>
      </c>
      <c r="G31" s="581">
        <v>0</v>
      </c>
      <c r="H31" s="42">
        <v>0</v>
      </c>
      <c r="I31" s="58">
        <v>0</v>
      </c>
      <c r="J31" s="65">
        <v>0</v>
      </c>
      <c r="K31" s="60">
        <v>0</v>
      </c>
      <c r="L31" s="44">
        <v>0</v>
      </c>
      <c r="M31" s="62">
        <v>0</v>
      </c>
      <c r="N31" s="35"/>
    </row>
    <row r="32" spans="1:14" s="11" customFormat="1" ht="44.25">
      <c r="A32" s="71" t="s">
        <v>32</v>
      </c>
      <c r="B32" s="575">
        <v>0</v>
      </c>
      <c r="C32" s="563">
        <v>0</v>
      </c>
      <c r="D32" s="587">
        <v>0</v>
      </c>
      <c r="E32" s="579">
        <v>0</v>
      </c>
      <c r="F32" s="577">
        <v>0</v>
      </c>
      <c r="G32" s="581">
        <v>0</v>
      </c>
      <c r="H32" s="42">
        <v>0</v>
      </c>
      <c r="I32" s="58">
        <v>0</v>
      </c>
      <c r="J32" s="65">
        <v>0</v>
      </c>
      <c r="K32" s="60">
        <v>0</v>
      </c>
      <c r="L32" s="44">
        <v>0</v>
      </c>
      <c r="M32" s="62">
        <v>0</v>
      </c>
      <c r="N32" s="35"/>
    </row>
    <row r="33" spans="1:14" s="11" customFormat="1" ht="44.25">
      <c r="A33" s="71" t="s">
        <v>33</v>
      </c>
      <c r="B33" s="575">
        <v>0</v>
      </c>
      <c r="C33" s="563">
        <v>0</v>
      </c>
      <c r="D33" s="587">
        <v>0</v>
      </c>
      <c r="E33" s="579">
        <v>0</v>
      </c>
      <c r="F33" s="577">
        <v>0</v>
      </c>
      <c r="G33" s="581">
        <v>0</v>
      </c>
      <c r="H33" s="42">
        <v>100000</v>
      </c>
      <c r="I33" s="58">
        <v>1</v>
      </c>
      <c r="J33" s="65">
        <v>0</v>
      </c>
      <c r="K33" s="60">
        <v>0</v>
      </c>
      <c r="L33" s="44">
        <v>100000</v>
      </c>
      <c r="M33" s="62">
        <v>1.2529930872371376E-2</v>
      </c>
      <c r="N33" s="35"/>
    </row>
    <row r="34" spans="1:14" s="11" customFormat="1" ht="45">
      <c r="A34" s="72" t="s">
        <v>34</v>
      </c>
      <c r="B34" s="590"/>
      <c r="C34" s="591" t="s">
        <v>4</v>
      </c>
      <c r="D34" s="587"/>
      <c r="E34" s="592" t="s">
        <v>4</v>
      </c>
      <c r="F34" s="577"/>
      <c r="G34" s="593" t="s">
        <v>4</v>
      </c>
      <c r="H34" s="73" t="s">
        <v>4</v>
      </c>
      <c r="I34" s="74" t="s">
        <v>4</v>
      </c>
      <c r="J34" s="65"/>
      <c r="K34" s="75" t="s">
        <v>4</v>
      </c>
      <c r="L34" s="44"/>
      <c r="M34" s="76" t="s">
        <v>4</v>
      </c>
      <c r="N34" s="35"/>
    </row>
    <row r="35" spans="1:14" s="11" customFormat="1" ht="44.25">
      <c r="A35" s="68" t="s">
        <v>35</v>
      </c>
      <c r="B35" s="575">
        <v>0</v>
      </c>
      <c r="C35" s="563">
        <v>0</v>
      </c>
      <c r="D35" s="587">
        <v>0</v>
      </c>
      <c r="E35" s="579">
        <v>0</v>
      </c>
      <c r="F35" s="577">
        <v>0</v>
      </c>
      <c r="G35" s="581">
        <v>0</v>
      </c>
      <c r="H35" s="42">
        <v>0</v>
      </c>
      <c r="I35" s="58">
        <v>0</v>
      </c>
      <c r="J35" s="65">
        <v>0</v>
      </c>
      <c r="K35" s="60">
        <v>0</v>
      </c>
      <c r="L35" s="44">
        <v>0</v>
      </c>
      <c r="M35" s="62">
        <v>0</v>
      </c>
      <c r="N35" s="35"/>
    </row>
    <row r="36" spans="1:14" s="11" customFormat="1" ht="45">
      <c r="A36" s="72" t="s">
        <v>36</v>
      </c>
      <c r="B36" s="590"/>
      <c r="C36" s="591" t="s">
        <v>4</v>
      </c>
      <c r="D36" s="587"/>
      <c r="E36" s="592" t="s">
        <v>4</v>
      </c>
      <c r="F36" s="577"/>
      <c r="G36" s="593" t="s">
        <v>4</v>
      </c>
      <c r="H36" s="73"/>
      <c r="I36" s="74" t="s">
        <v>4</v>
      </c>
      <c r="J36" s="65"/>
      <c r="K36" s="75" t="s">
        <v>4</v>
      </c>
      <c r="L36" s="44"/>
      <c r="M36" s="76" t="s">
        <v>4</v>
      </c>
      <c r="N36" s="35"/>
    </row>
    <row r="37" spans="1:14" s="11" customFormat="1" ht="44.25">
      <c r="A37" s="70" t="s">
        <v>35</v>
      </c>
      <c r="B37" s="594">
        <v>0</v>
      </c>
      <c r="C37" s="563">
        <v>0</v>
      </c>
      <c r="D37" s="595">
        <v>0</v>
      </c>
      <c r="E37" s="579">
        <v>0</v>
      </c>
      <c r="F37" s="596">
        <v>0</v>
      </c>
      <c r="G37" s="581">
        <v>0</v>
      </c>
      <c r="H37" s="77">
        <v>0</v>
      </c>
      <c r="I37" s="58">
        <v>0</v>
      </c>
      <c r="J37" s="78">
        <v>0</v>
      </c>
      <c r="K37" s="60">
        <v>0</v>
      </c>
      <c r="L37" s="79">
        <v>0</v>
      </c>
      <c r="M37" s="62">
        <v>0</v>
      </c>
      <c r="N37" s="35"/>
    </row>
    <row r="38" spans="1:14" s="11" customFormat="1" ht="44.25">
      <c r="A38" s="70" t="s">
        <v>76</v>
      </c>
      <c r="B38" s="594"/>
      <c r="C38" s="563" t="s">
        <v>11</v>
      </c>
      <c r="D38" s="595"/>
      <c r="E38" s="579" t="s">
        <v>11</v>
      </c>
      <c r="F38" s="577">
        <v>0</v>
      </c>
      <c r="G38" s="581">
        <v>0</v>
      </c>
      <c r="H38" s="77"/>
      <c r="I38" s="58" t="s">
        <v>11</v>
      </c>
      <c r="J38" s="78"/>
      <c r="K38" s="60" t="s">
        <v>11</v>
      </c>
      <c r="L38" s="44">
        <v>0</v>
      </c>
      <c r="M38" s="62">
        <v>0</v>
      </c>
      <c r="N38" s="35"/>
    </row>
    <row r="39" spans="1:14" s="85" customFormat="1" ht="45">
      <c r="A39" s="72" t="s">
        <v>37</v>
      </c>
      <c r="B39" s="597">
        <v>4054738</v>
      </c>
      <c r="C39" s="599">
        <v>1</v>
      </c>
      <c r="D39" s="597">
        <v>0</v>
      </c>
      <c r="E39" s="599">
        <v>0</v>
      </c>
      <c r="F39" s="597">
        <v>4054738</v>
      </c>
      <c r="G39" s="598">
        <v>0.5453955819430788</v>
      </c>
      <c r="H39" s="80">
        <v>4601138</v>
      </c>
      <c r="I39" s="599">
        <v>1</v>
      </c>
      <c r="J39" s="80">
        <v>0</v>
      </c>
      <c r="K39" s="82">
        <v>0</v>
      </c>
      <c r="L39" s="80">
        <v>4601138</v>
      </c>
      <c r="M39" s="83">
        <v>0.57651941074241098</v>
      </c>
      <c r="N39" s="84"/>
    </row>
    <row r="40" spans="1:14" s="11" customFormat="1" ht="45">
      <c r="A40" s="86" t="s">
        <v>38</v>
      </c>
      <c r="B40" s="582"/>
      <c r="C40" s="591" t="s">
        <v>4</v>
      </c>
      <c r="D40" s="587"/>
      <c r="E40" s="592" t="s">
        <v>4</v>
      </c>
      <c r="F40" s="577"/>
      <c r="G40" s="593" t="s">
        <v>4</v>
      </c>
      <c r="H40" s="63"/>
      <c r="I40" s="74" t="s">
        <v>4</v>
      </c>
      <c r="J40" s="65"/>
      <c r="K40" s="75" t="s">
        <v>4</v>
      </c>
      <c r="L40" s="44"/>
      <c r="M40" s="76" t="s">
        <v>4</v>
      </c>
      <c r="N40" s="35"/>
    </row>
    <row r="41" spans="1:14" s="11" customFormat="1" ht="44.25">
      <c r="A41" s="21" t="s">
        <v>39</v>
      </c>
      <c r="B41" s="46">
        <v>0</v>
      </c>
      <c r="C41" s="52">
        <v>0</v>
      </c>
      <c r="D41" s="87">
        <v>0</v>
      </c>
      <c r="E41" s="54">
        <v>0</v>
      </c>
      <c r="F41" s="48">
        <v>0</v>
      </c>
      <c r="G41" s="56">
        <v>0</v>
      </c>
      <c r="H41" s="46">
        <v>0</v>
      </c>
      <c r="I41" s="52">
        <v>0</v>
      </c>
      <c r="J41" s="87">
        <v>0</v>
      </c>
      <c r="K41" s="54">
        <v>0</v>
      </c>
      <c r="L41" s="48">
        <v>0</v>
      </c>
      <c r="M41" s="56">
        <v>0</v>
      </c>
      <c r="N41" s="35"/>
    </row>
    <row r="42" spans="1:14" s="11" customFormat="1" ht="44.25">
      <c r="A42" s="88" t="s">
        <v>40</v>
      </c>
      <c r="B42" s="575">
        <v>0</v>
      </c>
      <c r="C42" s="563">
        <v>0</v>
      </c>
      <c r="D42" s="587">
        <v>0</v>
      </c>
      <c r="E42" s="579">
        <v>0</v>
      </c>
      <c r="F42" s="577">
        <v>0</v>
      </c>
      <c r="G42" s="581">
        <v>0</v>
      </c>
      <c r="H42" s="42">
        <v>0</v>
      </c>
      <c r="I42" s="58">
        <v>0</v>
      </c>
      <c r="J42" s="65">
        <v>0</v>
      </c>
      <c r="K42" s="60">
        <v>0</v>
      </c>
      <c r="L42" s="44">
        <v>0</v>
      </c>
      <c r="M42" s="62">
        <v>0</v>
      </c>
      <c r="N42" s="35"/>
    </row>
    <row r="43" spans="1:14" s="11" customFormat="1" ht="44.25">
      <c r="A43" s="89" t="s">
        <v>41</v>
      </c>
      <c r="B43" s="575">
        <v>0</v>
      </c>
      <c r="C43" s="563">
        <v>0</v>
      </c>
      <c r="D43" s="587">
        <v>0</v>
      </c>
      <c r="E43" s="579">
        <v>0</v>
      </c>
      <c r="F43" s="596">
        <v>0</v>
      </c>
      <c r="G43" s="581">
        <v>0</v>
      </c>
      <c r="H43" s="42">
        <v>0</v>
      </c>
      <c r="I43" s="58">
        <v>0</v>
      </c>
      <c r="J43" s="65">
        <v>0</v>
      </c>
      <c r="K43" s="60">
        <v>0</v>
      </c>
      <c r="L43" s="79">
        <v>0</v>
      </c>
      <c r="M43" s="62">
        <v>0</v>
      </c>
      <c r="N43" s="35"/>
    </row>
    <row r="44" spans="1:14" s="11" customFormat="1" ht="44.25">
      <c r="A44" s="41" t="s">
        <v>42</v>
      </c>
      <c r="B44" s="575">
        <v>0</v>
      </c>
      <c r="C44" s="563">
        <v>0</v>
      </c>
      <c r="D44" s="587">
        <v>0</v>
      </c>
      <c r="E44" s="579">
        <v>0</v>
      </c>
      <c r="F44" s="596">
        <v>0</v>
      </c>
      <c r="G44" s="581">
        <v>0</v>
      </c>
      <c r="H44" s="42">
        <v>0</v>
      </c>
      <c r="I44" s="58">
        <v>0</v>
      </c>
      <c r="J44" s="65">
        <v>0</v>
      </c>
      <c r="K44" s="60">
        <v>0</v>
      </c>
      <c r="L44" s="79">
        <v>0</v>
      </c>
      <c r="M44" s="62">
        <v>0</v>
      </c>
      <c r="N44" s="35"/>
    </row>
    <row r="45" spans="1:14" s="11" customFormat="1" ht="44.25">
      <c r="A45" s="88" t="s">
        <v>43</v>
      </c>
      <c r="B45" s="575">
        <v>0</v>
      </c>
      <c r="C45" s="563">
        <v>0</v>
      </c>
      <c r="D45" s="587">
        <v>0</v>
      </c>
      <c r="E45" s="579">
        <v>0</v>
      </c>
      <c r="F45" s="596">
        <v>0</v>
      </c>
      <c r="G45" s="581">
        <v>0</v>
      </c>
      <c r="H45" s="42">
        <v>0</v>
      </c>
      <c r="I45" s="58">
        <v>0</v>
      </c>
      <c r="J45" s="65">
        <v>0</v>
      </c>
      <c r="K45" s="60">
        <v>0</v>
      </c>
      <c r="L45" s="79">
        <v>0</v>
      </c>
      <c r="M45" s="62">
        <v>0</v>
      </c>
      <c r="N45" s="35"/>
    </row>
    <row r="46" spans="1:14" s="85" customFormat="1" ht="45">
      <c r="A46" s="86" t="s">
        <v>44</v>
      </c>
      <c r="B46" s="602">
        <v>0</v>
      </c>
      <c r="C46" s="567">
        <v>0</v>
      </c>
      <c r="D46" s="603">
        <v>0</v>
      </c>
      <c r="E46" s="599">
        <v>0</v>
      </c>
      <c r="F46" s="604">
        <v>0</v>
      </c>
      <c r="G46" s="598">
        <v>0</v>
      </c>
      <c r="H46" s="90">
        <v>0</v>
      </c>
      <c r="I46" s="81">
        <v>0</v>
      </c>
      <c r="J46" s="91">
        <v>0</v>
      </c>
      <c r="K46" s="82">
        <v>0</v>
      </c>
      <c r="L46" s="92">
        <v>0</v>
      </c>
      <c r="M46" s="83">
        <v>0</v>
      </c>
      <c r="N46" s="84"/>
    </row>
    <row r="47" spans="1:14" s="85" customFormat="1" ht="45">
      <c r="A47" s="93" t="s">
        <v>45</v>
      </c>
      <c r="B47" s="606">
        <v>0</v>
      </c>
      <c r="C47" s="599">
        <v>0</v>
      </c>
      <c r="D47" s="606">
        <v>0</v>
      </c>
      <c r="E47" s="599">
        <v>0</v>
      </c>
      <c r="F47" s="608">
        <v>0</v>
      </c>
      <c r="G47" s="598">
        <v>0</v>
      </c>
      <c r="H47" s="94">
        <v>0</v>
      </c>
      <c r="I47" s="599">
        <v>0</v>
      </c>
      <c r="J47" s="94">
        <v>0</v>
      </c>
      <c r="K47" s="82">
        <v>0</v>
      </c>
      <c r="L47" s="95">
        <v>0</v>
      </c>
      <c r="M47" s="83">
        <v>0</v>
      </c>
      <c r="N47" s="84"/>
    </row>
    <row r="48" spans="1:14" s="11" customFormat="1" ht="45">
      <c r="A48" s="24" t="s">
        <v>46</v>
      </c>
      <c r="B48" s="96"/>
      <c r="C48" s="97" t="s">
        <v>4</v>
      </c>
      <c r="D48" s="59"/>
      <c r="E48" s="98" t="s">
        <v>4</v>
      </c>
      <c r="F48" s="48"/>
      <c r="G48" s="99" t="s">
        <v>4</v>
      </c>
      <c r="H48" s="96"/>
      <c r="I48" s="97" t="s">
        <v>4</v>
      </c>
      <c r="J48" s="59"/>
      <c r="K48" s="98" t="s">
        <v>4</v>
      </c>
      <c r="L48" s="48"/>
      <c r="M48" s="99" t="s">
        <v>4</v>
      </c>
      <c r="N48" s="35"/>
    </row>
    <row r="49" spans="1:14" s="11" customFormat="1" ht="44.25">
      <c r="A49" s="21" t="s">
        <v>47</v>
      </c>
      <c r="B49" s="96">
        <v>0</v>
      </c>
      <c r="C49" s="52">
        <v>0</v>
      </c>
      <c r="D49" s="59">
        <v>0</v>
      </c>
      <c r="E49" s="54">
        <v>0</v>
      </c>
      <c r="F49" s="100">
        <v>0</v>
      </c>
      <c r="G49" s="56">
        <v>0</v>
      </c>
      <c r="H49" s="96">
        <v>0</v>
      </c>
      <c r="I49" s="52">
        <v>0</v>
      </c>
      <c r="J49" s="59">
        <v>0</v>
      </c>
      <c r="K49" s="54">
        <v>0</v>
      </c>
      <c r="L49" s="100">
        <v>0</v>
      </c>
      <c r="M49" s="56">
        <v>0</v>
      </c>
      <c r="N49" s="35"/>
    </row>
    <row r="50" spans="1:14" s="11" customFormat="1" ht="44.25">
      <c r="A50" s="41" t="s">
        <v>48</v>
      </c>
      <c r="B50" s="582">
        <v>0</v>
      </c>
      <c r="C50" s="563">
        <v>0</v>
      </c>
      <c r="D50" s="587">
        <v>0</v>
      </c>
      <c r="E50" s="579">
        <v>0</v>
      </c>
      <c r="F50" s="609">
        <v>0</v>
      </c>
      <c r="G50" s="581">
        <v>0</v>
      </c>
      <c r="H50" s="63">
        <v>0</v>
      </c>
      <c r="I50" s="58">
        <v>0</v>
      </c>
      <c r="J50" s="65">
        <v>0</v>
      </c>
      <c r="K50" s="60">
        <v>0</v>
      </c>
      <c r="L50" s="101">
        <v>0</v>
      </c>
      <c r="M50" s="62">
        <v>0</v>
      </c>
      <c r="N50" s="35"/>
    </row>
    <row r="51" spans="1:14" s="11" customFormat="1" ht="44.25">
      <c r="A51" s="102" t="s">
        <v>49</v>
      </c>
      <c r="B51" s="611">
        <v>0</v>
      </c>
      <c r="C51" s="563">
        <v>0</v>
      </c>
      <c r="D51" s="612">
        <v>0</v>
      </c>
      <c r="E51" s="579">
        <v>0</v>
      </c>
      <c r="F51" s="613">
        <v>0</v>
      </c>
      <c r="G51" s="581">
        <v>0</v>
      </c>
      <c r="H51" s="103">
        <v>0</v>
      </c>
      <c r="I51" s="58">
        <v>0</v>
      </c>
      <c r="J51" s="104">
        <v>0</v>
      </c>
      <c r="K51" s="60">
        <v>0</v>
      </c>
      <c r="L51" s="105">
        <v>0</v>
      </c>
      <c r="M51" s="62">
        <v>0</v>
      </c>
      <c r="N51" s="35"/>
    </row>
    <row r="52" spans="1:14" s="11" customFormat="1" ht="44.25">
      <c r="A52" s="102" t="s">
        <v>50</v>
      </c>
      <c r="B52" s="611">
        <v>0</v>
      </c>
      <c r="C52" s="563">
        <v>0</v>
      </c>
      <c r="D52" s="612">
        <v>0</v>
      </c>
      <c r="E52" s="579">
        <v>0</v>
      </c>
      <c r="F52" s="613">
        <v>0</v>
      </c>
      <c r="G52" s="581">
        <v>0</v>
      </c>
      <c r="H52" s="103">
        <v>0</v>
      </c>
      <c r="I52" s="58">
        <v>0</v>
      </c>
      <c r="J52" s="104">
        <v>0</v>
      </c>
      <c r="K52" s="60">
        <v>0</v>
      </c>
      <c r="L52" s="105">
        <v>0</v>
      </c>
      <c r="M52" s="62">
        <v>0</v>
      </c>
      <c r="N52" s="35"/>
    </row>
    <row r="53" spans="1:14" s="11" customFormat="1" ht="44.25">
      <c r="A53" s="41" t="s">
        <v>51</v>
      </c>
      <c r="B53" s="582">
        <v>0</v>
      </c>
      <c r="C53" s="563">
        <v>0</v>
      </c>
      <c r="D53" s="587">
        <v>0</v>
      </c>
      <c r="E53" s="579">
        <v>0</v>
      </c>
      <c r="F53" s="609">
        <v>0</v>
      </c>
      <c r="G53" s="581">
        <v>0</v>
      </c>
      <c r="H53" s="63">
        <v>0</v>
      </c>
      <c r="I53" s="58">
        <v>0</v>
      </c>
      <c r="J53" s="65">
        <v>0</v>
      </c>
      <c r="K53" s="60">
        <v>0</v>
      </c>
      <c r="L53" s="101">
        <v>0</v>
      </c>
      <c r="M53" s="62">
        <v>0</v>
      </c>
      <c r="N53" s="35"/>
    </row>
    <row r="54" spans="1:14" s="85" customFormat="1" ht="45">
      <c r="A54" s="93" t="s">
        <v>52</v>
      </c>
      <c r="B54" s="614">
        <v>0</v>
      </c>
      <c r="C54" s="567">
        <v>0</v>
      </c>
      <c r="D54" s="603">
        <v>0</v>
      </c>
      <c r="E54" s="599">
        <v>0</v>
      </c>
      <c r="F54" s="615">
        <v>0</v>
      </c>
      <c r="G54" s="598">
        <v>0</v>
      </c>
      <c r="H54" s="106">
        <v>0</v>
      </c>
      <c r="I54" s="81">
        <v>0</v>
      </c>
      <c r="J54" s="91">
        <v>0</v>
      </c>
      <c r="K54" s="82">
        <v>0</v>
      </c>
      <c r="L54" s="107">
        <v>0</v>
      </c>
      <c r="M54" s="83">
        <v>0</v>
      </c>
      <c r="N54" s="84"/>
    </row>
    <row r="55" spans="1:14" s="11" customFormat="1" ht="44.25">
      <c r="A55" s="51" t="s">
        <v>53</v>
      </c>
      <c r="B55" s="616">
        <v>0</v>
      </c>
      <c r="C55" s="563">
        <v>0</v>
      </c>
      <c r="D55" s="617">
        <v>0</v>
      </c>
      <c r="E55" s="579">
        <v>0</v>
      </c>
      <c r="F55" s="618">
        <v>0</v>
      </c>
      <c r="G55" s="581">
        <v>0</v>
      </c>
      <c r="H55" s="108">
        <v>0</v>
      </c>
      <c r="I55" s="58">
        <v>0</v>
      </c>
      <c r="J55" s="109">
        <v>0</v>
      </c>
      <c r="K55" s="60">
        <v>0</v>
      </c>
      <c r="L55" s="110">
        <v>0</v>
      </c>
      <c r="M55" s="62">
        <v>0</v>
      </c>
      <c r="N55" s="35"/>
    </row>
    <row r="56" spans="1:14" s="11" customFormat="1" ht="44.25">
      <c r="A56" s="111" t="s">
        <v>54</v>
      </c>
      <c r="B56" s="575">
        <v>0</v>
      </c>
      <c r="C56" s="563">
        <v>0</v>
      </c>
      <c r="D56" s="587">
        <v>0</v>
      </c>
      <c r="E56" s="579">
        <v>0</v>
      </c>
      <c r="F56" s="577">
        <v>0</v>
      </c>
      <c r="G56" s="581">
        <v>0</v>
      </c>
      <c r="H56" s="42">
        <v>0</v>
      </c>
      <c r="I56" s="58">
        <v>0</v>
      </c>
      <c r="J56" s="65">
        <v>0</v>
      </c>
      <c r="K56" s="60">
        <v>0</v>
      </c>
      <c r="L56" s="44">
        <v>0</v>
      </c>
      <c r="M56" s="62">
        <v>0</v>
      </c>
      <c r="N56" s="35"/>
    </row>
    <row r="57" spans="1:14" s="11" customFormat="1" ht="44.25">
      <c r="A57" s="89" t="s">
        <v>55</v>
      </c>
      <c r="B57" s="575">
        <v>0</v>
      </c>
      <c r="C57" s="563">
        <v>0</v>
      </c>
      <c r="D57" s="587">
        <v>0</v>
      </c>
      <c r="E57" s="579">
        <v>0</v>
      </c>
      <c r="F57" s="577">
        <v>0</v>
      </c>
      <c r="G57" s="581">
        <v>0</v>
      </c>
      <c r="H57" s="42">
        <v>0</v>
      </c>
      <c r="I57" s="58">
        <v>0</v>
      </c>
      <c r="J57" s="65">
        <v>0</v>
      </c>
      <c r="K57" s="60">
        <v>0</v>
      </c>
      <c r="L57" s="44">
        <v>0</v>
      </c>
      <c r="M57" s="62">
        <v>0</v>
      </c>
      <c r="N57" s="35"/>
    </row>
    <row r="58" spans="1:14" s="11" customFormat="1" ht="44.25">
      <c r="A58" s="88" t="s">
        <v>56</v>
      </c>
      <c r="B58" s="594">
        <v>0</v>
      </c>
      <c r="C58" s="563">
        <v>0</v>
      </c>
      <c r="D58" s="595">
        <v>0</v>
      </c>
      <c r="E58" s="579">
        <v>0</v>
      </c>
      <c r="F58" s="596">
        <v>0</v>
      </c>
      <c r="G58" s="581">
        <v>0</v>
      </c>
      <c r="H58" s="77">
        <v>0</v>
      </c>
      <c r="I58" s="58">
        <v>0</v>
      </c>
      <c r="J58" s="78">
        <v>0</v>
      </c>
      <c r="K58" s="60">
        <v>0</v>
      </c>
      <c r="L58" s="79">
        <v>0</v>
      </c>
      <c r="M58" s="62">
        <v>0</v>
      </c>
      <c r="N58" s="35"/>
    </row>
    <row r="59" spans="1:14" s="11" customFormat="1" ht="44.25">
      <c r="A59" s="112" t="s">
        <v>57</v>
      </c>
      <c r="B59" s="575">
        <v>0</v>
      </c>
      <c r="C59" s="563">
        <v>0</v>
      </c>
      <c r="D59" s="587">
        <v>0</v>
      </c>
      <c r="E59" s="579">
        <v>0</v>
      </c>
      <c r="F59" s="577">
        <v>0</v>
      </c>
      <c r="G59" s="581">
        <v>0</v>
      </c>
      <c r="H59" s="42">
        <v>0</v>
      </c>
      <c r="I59" s="58">
        <v>0</v>
      </c>
      <c r="J59" s="65">
        <v>0</v>
      </c>
      <c r="K59" s="60">
        <v>0</v>
      </c>
      <c r="L59" s="44">
        <v>0</v>
      </c>
      <c r="M59" s="62">
        <v>0</v>
      </c>
      <c r="N59" s="35"/>
    </row>
    <row r="60" spans="1:14" s="11" customFormat="1" ht="44.25">
      <c r="A60" s="112" t="s">
        <v>58</v>
      </c>
      <c r="B60" s="575">
        <v>0</v>
      </c>
      <c r="C60" s="563">
        <v>0</v>
      </c>
      <c r="D60" s="587">
        <v>0</v>
      </c>
      <c r="E60" s="579">
        <v>0</v>
      </c>
      <c r="F60" s="577">
        <v>0</v>
      </c>
      <c r="G60" s="581">
        <v>0</v>
      </c>
      <c r="H60" s="42">
        <v>0</v>
      </c>
      <c r="I60" s="58">
        <v>0</v>
      </c>
      <c r="J60" s="65">
        <v>0</v>
      </c>
      <c r="K60" s="60">
        <v>0</v>
      </c>
      <c r="L60" s="44">
        <v>0</v>
      </c>
      <c r="M60" s="62">
        <v>0</v>
      </c>
      <c r="N60" s="35"/>
    </row>
    <row r="61" spans="1:14" s="11" customFormat="1" ht="44.25">
      <c r="A61" s="113" t="s">
        <v>59</v>
      </c>
      <c r="B61" s="575">
        <v>0</v>
      </c>
      <c r="C61" s="563">
        <v>0</v>
      </c>
      <c r="D61" s="587">
        <v>0</v>
      </c>
      <c r="E61" s="579">
        <v>0</v>
      </c>
      <c r="F61" s="577">
        <v>0</v>
      </c>
      <c r="G61" s="581">
        <v>0</v>
      </c>
      <c r="H61" s="42">
        <v>0</v>
      </c>
      <c r="I61" s="58">
        <v>0</v>
      </c>
      <c r="J61" s="65">
        <v>0</v>
      </c>
      <c r="K61" s="60">
        <v>0</v>
      </c>
      <c r="L61" s="44">
        <v>0</v>
      </c>
      <c r="M61" s="62">
        <v>0</v>
      </c>
      <c r="N61" s="35"/>
    </row>
    <row r="62" spans="1:14" s="11" customFormat="1" ht="44.25">
      <c r="A62" s="113" t="s">
        <v>60</v>
      </c>
      <c r="B62" s="575">
        <v>0</v>
      </c>
      <c r="C62" s="563">
        <v>0</v>
      </c>
      <c r="D62" s="587">
        <v>0</v>
      </c>
      <c r="E62" s="579">
        <v>0</v>
      </c>
      <c r="F62" s="577">
        <v>0</v>
      </c>
      <c r="G62" s="581">
        <v>0</v>
      </c>
      <c r="H62" s="42">
        <v>0</v>
      </c>
      <c r="I62" s="58">
        <v>0</v>
      </c>
      <c r="J62" s="65">
        <v>0</v>
      </c>
      <c r="K62" s="60">
        <v>0</v>
      </c>
      <c r="L62" s="44">
        <v>0</v>
      </c>
      <c r="M62" s="62">
        <v>0</v>
      </c>
      <c r="N62" s="35"/>
    </row>
    <row r="63" spans="1:14" s="11" customFormat="1" ht="44.25">
      <c r="A63" s="89" t="s">
        <v>61</v>
      </c>
      <c r="B63" s="575">
        <v>0</v>
      </c>
      <c r="C63" s="563">
        <v>0</v>
      </c>
      <c r="D63" s="587">
        <v>0</v>
      </c>
      <c r="E63" s="579">
        <v>0</v>
      </c>
      <c r="F63" s="577">
        <v>0</v>
      </c>
      <c r="G63" s="581">
        <v>0</v>
      </c>
      <c r="H63" s="42">
        <v>0</v>
      </c>
      <c r="I63" s="58">
        <v>0</v>
      </c>
      <c r="J63" s="65">
        <v>0</v>
      </c>
      <c r="K63" s="60">
        <v>0</v>
      </c>
      <c r="L63" s="44">
        <v>0</v>
      </c>
      <c r="M63" s="62">
        <v>0</v>
      </c>
      <c r="N63" s="35"/>
    </row>
    <row r="64" spans="1:14" s="11" customFormat="1" ht="44.25">
      <c r="A64" s="88" t="s">
        <v>62</v>
      </c>
      <c r="B64" s="575">
        <v>0</v>
      </c>
      <c r="C64" s="563">
        <v>0</v>
      </c>
      <c r="D64" s="587">
        <v>0</v>
      </c>
      <c r="E64" s="579">
        <v>0</v>
      </c>
      <c r="F64" s="577">
        <v>0</v>
      </c>
      <c r="G64" s="581">
        <v>0</v>
      </c>
      <c r="H64" s="42">
        <v>0</v>
      </c>
      <c r="I64" s="58">
        <v>0</v>
      </c>
      <c r="J64" s="65">
        <v>0</v>
      </c>
      <c r="K64" s="60">
        <v>0</v>
      </c>
      <c r="L64" s="44">
        <v>0</v>
      </c>
      <c r="M64" s="62">
        <v>0</v>
      </c>
      <c r="N64" s="35"/>
    </row>
    <row r="65" spans="1:14" s="85" customFormat="1" ht="45">
      <c r="A65" s="114" t="s">
        <v>63</v>
      </c>
      <c r="B65" s="602">
        <v>0</v>
      </c>
      <c r="C65" s="567">
        <v>0</v>
      </c>
      <c r="D65" s="603">
        <v>0</v>
      </c>
      <c r="E65" s="599">
        <v>0</v>
      </c>
      <c r="F65" s="602">
        <v>0</v>
      </c>
      <c r="G65" s="598">
        <v>0</v>
      </c>
      <c r="H65" s="90">
        <v>0</v>
      </c>
      <c r="I65" s="81">
        <v>0</v>
      </c>
      <c r="J65" s="91">
        <v>0</v>
      </c>
      <c r="K65" s="82">
        <v>0</v>
      </c>
      <c r="L65" s="90">
        <v>0</v>
      </c>
      <c r="M65" s="83">
        <v>0</v>
      </c>
      <c r="N65" s="84"/>
    </row>
    <row r="66" spans="1:14" s="11" customFormat="1" ht="45">
      <c r="A66" s="24" t="s">
        <v>64</v>
      </c>
      <c r="B66" s="582"/>
      <c r="C66" s="591" t="s">
        <v>4</v>
      </c>
      <c r="D66" s="587"/>
      <c r="E66" s="592" t="s">
        <v>4</v>
      </c>
      <c r="F66" s="577"/>
      <c r="G66" s="593" t="s">
        <v>4</v>
      </c>
      <c r="H66" s="63"/>
      <c r="I66" s="74" t="s">
        <v>4</v>
      </c>
      <c r="J66" s="65"/>
      <c r="K66" s="75" t="s">
        <v>4</v>
      </c>
      <c r="L66" s="44"/>
      <c r="M66" s="76" t="s">
        <v>4</v>
      </c>
    </row>
    <row r="67" spans="1:14" s="11" customFormat="1" ht="44.25">
      <c r="A67" s="115" t="s">
        <v>65</v>
      </c>
      <c r="B67" s="5">
        <v>3379752</v>
      </c>
      <c r="C67" s="52">
        <v>1</v>
      </c>
      <c r="D67" s="59">
        <v>0</v>
      </c>
      <c r="E67" s="54">
        <v>0</v>
      </c>
      <c r="F67" s="69">
        <v>3379752</v>
      </c>
      <c r="G67" s="56">
        <v>0.4546044180569212</v>
      </c>
      <c r="H67" s="5">
        <v>3379752</v>
      </c>
      <c r="I67" s="52">
        <v>1</v>
      </c>
      <c r="J67" s="59">
        <v>0</v>
      </c>
      <c r="K67" s="54">
        <v>0</v>
      </c>
      <c r="L67" s="69">
        <v>3379752</v>
      </c>
      <c r="M67" s="56">
        <v>0.42348058925758908</v>
      </c>
    </row>
    <row r="68" spans="1:14" s="11" customFormat="1" ht="44.25">
      <c r="A68" s="41" t="s">
        <v>66</v>
      </c>
      <c r="B68" s="575">
        <v>0</v>
      </c>
      <c r="C68" s="563">
        <v>0</v>
      </c>
      <c r="D68" s="587">
        <v>0</v>
      </c>
      <c r="E68" s="579">
        <v>0</v>
      </c>
      <c r="F68" s="577">
        <v>0</v>
      </c>
      <c r="G68" s="581">
        <v>0</v>
      </c>
      <c r="H68" s="42">
        <v>0</v>
      </c>
      <c r="I68" s="58">
        <v>0</v>
      </c>
      <c r="J68" s="65">
        <v>0</v>
      </c>
      <c r="K68" s="60">
        <v>0</v>
      </c>
      <c r="L68" s="44">
        <v>0</v>
      </c>
      <c r="M68" s="62">
        <v>0</v>
      </c>
    </row>
    <row r="69" spans="1:14" s="11" customFormat="1" ht="45">
      <c r="A69" s="116" t="s">
        <v>67</v>
      </c>
      <c r="B69" s="582"/>
      <c r="C69" s="591" t="s">
        <v>4</v>
      </c>
      <c r="D69" s="587"/>
      <c r="E69" s="592" t="s">
        <v>4</v>
      </c>
      <c r="F69" s="577"/>
      <c r="G69" s="593" t="s">
        <v>4</v>
      </c>
      <c r="H69" s="63"/>
      <c r="I69" s="74" t="s">
        <v>4</v>
      </c>
      <c r="J69" s="65"/>
      <c r="K69" s="75" t="s">
        <v>4</v>
      </c>
      <c r="L69" s="44"/>
      <c r="M69" s="76" t="s">
        <v>4</v>
      </c>
    </row>
    <row r="70" spans="1:14" s="11" customFormat="1" ht="44.25">
      <c r="A70" s="89" t="s">
        <v>68</v>
      </c>
      <c r="B70" s="5">
        <v>0</v>
      </c>
      <c r="C70" s="52">
        <v>0</v>
      </c>
      <c r="D70" s="59">
        <v>0</v>
      </c>
      <c r="E70" s="54">
        <v>0</v>
      </c>
      <c r="F70" s="69">
        <v>0</v>
      </c>
      <c r="G70" s="56">
        <v>0</v>
      </c>
      <c r="H70" s="5">
        <v>0</v>
      </c>
      <c r="I70" s="52">
        <v>0</v>
      </c>
      <c r="J70" s="59">
        <v>0</v>
      </c>
      <c r="K70" s="54">
        <v>0</v>
      </c>
      <c r="L70" s="69">
        <v>0</v>
      </c>
      <c r="M70" s="56">
        <v>0</v>
      </c>
    </row>
    <row r="71" spans="1:14" s="11" customFormat="1" ht="44.25">
      <c r="A71" s="41" t="s">
        <v>69</v>
      </c>
      <c r="B71" s="575">
        <v>0</v>
      </c>
      <c r="C71" s="563">
        <v>0</v>
      </c>
      <c r="D71" s="587">
        <v>0</v>
      </c>
      <c r="E71" s="579">
        <v>0</v>
      </c>
      <c r="F71" s="577">
        <v>0</v>
      </c>
      <c r="G71" s="581">
        <v>0</v>
      </c>
      <c r="H71" s="42">
        <v>0</v>
      </c>
      <c r="I71" s="58">
        <v>0</v>
      </c>
      <c r="J71" s="65">
        <v>0</v>
      </c>
      <c r="K71" s="60">
        <v>0</v>
      </c>
      <c r="L71" s="44">
        <v>0</v>
      </c>
      <c r="M71" s="62">
        <v>0</v>
      </c>
    </row>
    <row r="72" spans="1:14" s="85" customFormat="1" ht="45">
      <c r="A72" s="86" t="s">
        <v>70</v>
      </c>
      <c r="B72" s="620">
        <v>3379752</v>
      </c>
      <c r="C72" s="567">
        <v>1</v>
      </c>
      <c r="D72" s="607">
        <v>0</v>
      </c>
      <c r="E72" s="599">
        <v>0</v>
      </c>
      <c r="F72" s="615">
        <v>3379752</v>
      </c>
      <c r="G72" s="721">
        <v>0.4546044180569212</v>
      </c>
      <c r="H72" s="117">
        <v>3379752</v>
      </c>
      <c r="I72" s="81">
        <v>1</v>
      </c>
      <c r="J72" s="118">
        <v>0</v>
      </c>
      <c r="K72" s="82">
        <v>0</v>
      </c>
      <c r="L72" s="128">
        <v>3379752</v>
      </c>
      <c r="M72" s="83">
        <v>0.42348058925758908</v>
      </c>
    </row>
    <row r="73" spans="1:14" s="85" customFormat="1" ht="45">
      <c r="A73" s="86" t="s">
        <v>71</v>
      </c>
      <c r="B73" s="620">
        <v>0</v>
      </c>
      <c r="C73" s="599">
        <v>0</v>
      </c>
      <c r="D73" s="606">
        <v>0</v>
      </c>
      <c r="E73" s="599">
        <v>0</v>
      </c>
      <c r="F73" s="722">
        <v>0</v>
      </c>
      <c r="G73" s="598">
        <v>0</v>
      </c>
      <c r="H73" s="117">
        <v>0</v>
      </c>
      <c r="I73" s="82">
        <v>0</v>
      </c>
      <c r="J73" s="94">
        <v>0</v>
      </c>
      <c r="K73" s="82">
        <v>0</v>
      </c>
      <c r="L73" s="129">
        <v>0</v>
      </c>
      <c r="M73" s="83">
        <v>0</v>
      </c>
    </row>
    <row r="74" spans="1:14" s="85" customFormat="1" ht="45.75" thickBot="1">
      <c r="A74" s="119" t="s">
        <v>72</v>
      </c>
      <c r="B74" s="120">
        <v>7434490</v>
      </c>
      <c r="C74" s="623">
        <v>1</v>
      </c>
      <c r="D74" s="120">
        <v>0</v>
      </c>
      <c r="E74" s="624">
        <v>0</v>
      </c>
      <c r="F74" s="120">
        <v>7434490</v>
      </c>
      <c r="G74" s="625">
        <v>1</v>
      </c>
      <c r="H74" s="120">
        <v>7980890</v>
      </c>
      <c r="I74" s="121">
        <v>1</v>
      </c>
      <c r="J74" s="120">
        <v>0</v>
      </c>
      <c r="K74" s="122">
        <v>0</v>
      </c>
      <c r="L74" s="120">
        <v>7980890</v>
      </c>
      <c r="M74" s="123">
        <v>1</v>
      </c>
    </row>
    <row r="75" spans="1:14" ht="21" thickTop="1">
      <c r="A75" s="130"/>
      <c r="B75" s="131"/>
      <c r="C75" s="132"/>
      <c r="D75" s="131"/>
      <c r="E75" s="132"/>
      <c r="F75" s="131"/>
      <c r="G75" s="132"/>
      <c r="H75" s="131"/>
      <c r="I75" s="132"/>
      <c r="J75" s="131"/>
      <c r="K75" s="132"/>
      <c r="L75" s="131"/>
      <c r="M75" s="132"/>
    </row>
    <row r="76" spans="1:14" s="11" customFormat="1" ht="16.5" customHeight="1">
      <c r="A76" s="4" t="s">
        <v>4</v>
      </c>
      <c r="B76" s="2"/>
      <c r="C76" s="4"/>
      <c r="D76" s="2"/>
      <c r="E76" s="4"/>
      <c r="F76" s="2"/>
      <c r="G76" s="4"/>
      <c r="H76" s="2"/>
      <c r="I76" s="4"/>
      <c r="J76" s="2"/>
      <c r="K76" s="4"/>
      <c r="L76" s="2"/>
      <c r="M76" s="4"/>
    </row>
    <row r="77" spans="1:14" s="11" customFormat="1" ht="44.25">
      <c r="A77" s="4" t="s">
        <v>73</v>
      </c>
      <c r="B77" s="2"/>
      <c r="C77" s="4"/>
      <c r="D77" s="2"/>
      <c r="E77" s="4"/>
      <c r="F77" s="2"/>
      <c r="G77" s="4"/>
      <c r="H77" s="2"/>
      <c r="I77" s="4"/>
      <c r="J77" s="2"/>
      <c r="K77" s="4"/>
      <c r="L77" s="2"/>
      <c r="M77" s="4"/>
    </row>
  </sheetData>
  <pageMargins left="0.28999999999999998" right="0.26" top="0.45" bottom="0.3" header="0.3" footer="0.54"/>
  <pageSetup scale="17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7"/>
  <sheetViews>
    <sheetView topLeftCell="A16" zoomScale="30" zoomScaleNormal="30" workbookViewId="0">
      <selection activeCell="F39" sqref="F39"/>
    </sheetView>
  </sheetViews>
  <sheetFormatPr defaultColWidth="12.42578125" defaultRowHeight="15"/>
  <cols>
    <col min="1" max="1" width="186.7109375" style="133" customWidth="1"/>
    <col min="2" max="2" width="56.42578125" style="134" customWidth="1"/>
    <col min="3" max="3" width="45.5703125" style="133" customWidth="1"/>
    <col min="4" max="4" width="50.7109375" style="134" customWidth="1"/>
    <col min="5" max="5" width="45.5703125" style="133" customWidth="1"/>
    <col min="6" max="6" width="50.85546875" style="134" customWidth="1"/>
    <col min="7" max="7" width="45.5703125" style="133" customWidth="1"/>
    <col min="8" max="8" width="54.7109375" style="134" customWidth="1"/>
    <col min="9" max="9" width="45.5703125" style="133" customWidth="1"/>
    <col min="10" max="10" width="49.85546875" style="134" customWidth="1"/>
    <col min="11" max="11" width="45.5703125" style="133" customWidth="1"/>
    <col min="12" max="12" width="49.85546875" style="134" customWidth="1"/>
    <col min="13" max="13" width="45.5703125" style="133" customWidth="1"/>
    <col min="14" max="256" width="12.42578125" style="133"/>
    <col min="257" max="257" width="186.7109375" style="133" customWidth="1"/>
    <col min="258" max="258" width="56.42578125" style="133" customWidth="1"/>
    <col min="259" max="263" width="45.5703125" style="133" customWidth="1"/>
    <col min="264" max="264" width="54.7109375" style="133" customWidth="1"/>
    <col min="265" max="269" width="45.5703125" style="133" customWidth="1"/>
    <col min="270" max="512" width="12.42578125" style="133"/>
    <col min="513" max="513" width="186.7109375" style="133" customWidth="1"/>
    <col min="514" max="514" width="56.42578125" style="133" customWidth="1"/>
    <col min="515" max="519" width="45.5703125" style="133" customWidth="1"/>
    <col min="520" max="520" width="54.7109375" style="133" customWidth="1"/>
    <col min="521" max="525" width="45.5703125" style="133" customWidth="1"/>
    <col min="526" max="768" width="12.42578125" style="133"/>
    <col min="769" max="769" width="186.7109375" style="133" customWidth="1"/>
    <col min="770" max="770" width="56.42578125" style="133" customWidth="1"/>
    <col min="771" max="775" width="45.5703125" style="133" customWidth="1"/>
    <col min="776" max="776" width="54.7109375" style="133" customWidth="1"/>
    <col min="777" max="781" width="45.5703125" style="133" customWidth="1"/>
    <col min="782" max="1024" width="12.42578125" style="133"/>
    <col min="1025" max="1025" width="186.7109375" style="133" customWidth="1"/>
    <col min="1026" max="1026" width="56.42578125" style="133" customWidth="1"/>
    <col min="1027" max="1031" width="45.5703125" style="133" customWidth="1"/>
    <col min="1032" max="1032" width="54.7109375" style="133" customWidth="1"/>
    <col min="1033" max="1037" width="45.5703125" style="133" customWidth="1"/>
    <col min="1038" max="1280" width="12.42578125" style="133"/>
    <col min="1281" max="1281" width="186.7109375" style="133" customWidth="1"/>
    <col min="1282" max="1282" width="56.42578125" style="133" customWidth="1"/>
    <col min="1283" max="1287" width="45.5703125" style="133" customWidth="1"/>
    <col min="1288" max="1288" width="54.7109375" style="133" customWidth="1"/>
    <col min="1289" max="1293" width="45.5703125" style="133" customWidth="1"/>
    <col min="1294" max="1536" width="12.42578125" style="133"/>
    <col min="1537" max="1537" width="186.7109375" style="133" customWidth="1"/>
    <col min="1538" max="1538" width="56.42578125" style="133" customWidth="1"/>
    <col min="1539" max="1543" width="45.5703125" style="133" customWidth="1"/>
    <col min="1544" max="1544" width="54.7109375" style="133" customWidth="1"/>
    <col min="1545" max="1549" width="45.5703125" style="133" customWidth="1"/>
    <col min="1550" max="1792" width="12.42578125" style="133"/>
    <col min="1793" max="1793" width="186.7109375" style="133" customWidth="1"/>
    <col min="1794" max="1794" width="56.42578125" style="133" customWidth="1"/>
    <col min="1795" max="1799" width="45.5703125" style="133" customWidth="1"/>
    <col min="1800" max="1800" width="54.7109375" style="133" customWidth="1"/>
    <col min="1801" max="1805" width="45.5703125" style="133" customWidth="1"/>
    <col min="1806" max="2048" width="12.42578125" style="133"/>
    <col min="2049" max="2049" width="186.7109375" style="133" customWidth="1"/>
    <col min="2050" max="2050" width="56.42578125" style="133" customWidth="1"/>
    <col min="2051" max="2055" width="45.5703125" style="133" customWidth="1"/>
    <col min="2056" max="2056" width="54.7109375" style="133" customWidth="1"/>
    <col min="2057" max="2061" width="45.5703125" style="133" customWidth="1"/>
    <col min="2062" max="2304" width="12.42578125" style="133"/>
    <col min="2305" max="2305" width="186.7109375" style="133" customWidth="1"/>
    <col min="2306" max="2306" width="56.42578125" style="133" customWidth="1"/>
    <col min="2307" max="2311" width="45.5703125" style="133" customWidth="1"/>
    <col min="2312" max="2312" width="54.7109375" style="133" customWidth="1"/>
    <col min="2313" max="2317" width="45.5703125" style="133" customWidth="1"/>
    <col min="2318" max="2560" width="12.42578125" style="133"/>
    <col min="2561" max="2561" width="186.7109375" style="133" customWidth="1"/>
    <col min="2562" max="2562" width="56.42578125" style="133" customWidth="1"/>
    <col min="2563" max="2567" width="45.5703125" style="133" customWidth="1"/>
    <col min="2568" max="2568" width="54.7109375" style="133" customWidth="1"/>
    <col min="2569" max="2573" width="45.5703125" style="133" customWidth="1"/>
    <col min="2574" max="2816" width="12.42578125" style="133"/>
    <col min="2817" max="2817" width="186.7109375" style="133" customWidth="1"/>
    <col min="2818" max="2818" width="56.42578125" style="133" customWidth="1"/>
    <col min="2819" max="2823" width="45.5703125" style="133" customWidth="1"/>
    <col min="2824" max="2824" width="54.7109375" style="133" customWidth="1"/>
    <col min="2825" max="2829" width="45.5703125" style="133" customWidth="1"/>
    <col min="2830" max="3072" width="12.42578125" style="133"/>
    <col min="3073" max="3073" width="186.7109375" style="133" customWidth="1"/>
    <col min="3074" max="3074" width="56.42578125" style="133" customWidth="1"/>
    <col min="3075" max="3079" width="45.5703125" style="133" customWidth="1"/>
    <col min="3080" max="3080" width="54.7109375" style="133" customWidth="1"/>
    <col min="3081" max="3085" width="45.5703125" style="133" customWidth="1"/>
    <col min="3086" max="3328" width="12.42578125" style="133"/>
    <col min="3329" max="3329" width="186.7109375" style="133" customWidth="1"/>
    <col min="3330" max="3330" width="56.42578125" style="133" customWidth="1"/>
    <col min="3331" max="3335" width="45.5703125" style="133" customWidth="1"/>
    <col min="3336" max="3336" width="54.7109375" style="133" customWidth="1"/>
    <col min="3337" max="3341" width="45.5703125" style="133" customWidth="1"/>
    <col min="3342" max="3584" width="12.42578125" style="133"/>
    <col min="3585" max="3585" width="186.7109375" style="133" customWidth="1"/>
    <col min="3586" max="3586" width="56.42578125" style="133" customWidth="1"/>
    <col min="3587" max="3591" width="45.5703125" style="133" customWidth="1"/>
    <col min="3592" max="3592" width="54.7109375" style="133" customWidth="1"/>
    <col min="3593" max="3597" width="45.5703125" style="133" customWidth="1"/>
    <col min="3598" max="3840" width="12.42578125" style="133"/>
    <col min="3841" max="3841" width="186.7109375" style="133" customWidth="1"/>
    <col min="3842" max="3842" width="56.42578125" style="133" customWidth="1"/>
    <col min="3843" max="3847" width="45.5703125" style="133" customWidth="1"/>
    <col min="3848" max="3848" width="54.7109375" style="133" customWidth="1"/>
    <col min="3849" max="3853" width="45.5703125" style="133" customWidth="1"/>
    <col min="3854" max="4096" width="12.42578125" style="133"/>
    <col min="4097" max="4097" width="186.7109375" style="133" customWidth="1"/>
    <col min="4098" max="4098" width="56.42578125" style="133" customWidth="1"/>
    <col min="4099" max="4103" width="45.5703125" style="133" customWidth="1"/>
    <col min="4104" max="4104" width="54.7109375" style="133" customWidth="1"/>
    <col min="4105" max="4109" width="45.5703125" style="133" customWidth="1"/>
    <col min="4110" max="4352" width="12.42578125" style="133"/>
    <col min="4353" max="4353" width="186.7109375" style="133" customWidth="1"/>
    <col min="4354" max="4354" width="56.42578125" style="133" customWidth="1"/>
    <col min="4355" max="4359" width="45.5703125" style="133" customWidth="1"/>
    <col min="4360" max="4360" width="54.7109375" style="133" customWidth="1"/>
    <col min="4361" max="4365" width="45.5703125" style="133" customWidth="1"/>
    <col min="4366" max="4608" width="12.42578125" style="133"/>
    <col min="4609" max="4609" width="186.7109375" style="133" customWidth="1"/>
    <col min="4610" max="4610" width="56.42578125" style="133" customWidth="1"/>
    <col min="4611" max="4615" width="45.5703125" style="133" customWidth="1"/>
    <col min="4616" max="4616" width="54.7109375" style="133" customWidth="1"/>
    <col min="4617" max="4621" width="45.5703125" style="133" customWidth="1"/>
    <col min="4622" max="4864" width="12.42578125" style="133"/>
    <col min="4865" max="4865" width="186.7109375" style="133" customWidth="1"/>
    <col min="4866" max="4866" width="56.42578125" style="133" customWidth="1"/>
    <col min="4867" max="4871" width="45.5703125" style="133" customWidth="1"/>
    <col min="4872" max="4872" width="54.7109375" style="133" customWidth="1"/>
    <col min="4873" max="4877" width="45.5703125" style="133" customWidth="1"/>
    <col min="4878" max="5120" width="12.42578125" style="133"/>
    <col min="5121" max="5121" width="186.7109375" style="133" customWidth="1"/>
    <col min="5122" max="5122" width="56.42578125" style="133" customWidth="1"/>
    <col min="5123" max="5127" width="45.5703125" style="133" customWidth="1"/>
    <col min="5128" max="5128" width="54.7109375" style="133" customWidth="1"/>
    <col min="5129" max="5133" width="45.5703125" style="133" customWidth="1"/>
    <col min="5134" max="5376" width="12.42578125" style="133"/>
    <col min="5377" max="5377" width="186.7109375" style="133" customWidth="1"/>
    <col min="5378" max="5378" width="56.42578125" style="133" customWidth="1"/>
    <col min="5379" max="5383" width="45.5703125" style="133" customWidth="1"/>
    <col min="5384" max="5384" width="54.7109375" style="133" customWidth="1"/>
    <col min="5385" max="5389" width="45.5703125" style="133" customWidth="1"/>
    <col min="5390" max="5632" width="12.42578125" style="133"/>
    <col min="5633" max="5633" width="186.7109375" style="133" customWidth="1"/>
    <col min="5634" max="5634" width="56.42578125" style="133" customWidth="1"/>
    <col min="5635" max="5639" width="45.5703125" style="133" customWidth="1"/>
    <col min="5640" max="5640" width="54.7109375" style="133" customWidth="1"/>
    <col min="5641" max="5645" width="45.5703125" style="133" customWidth="1"/>
    <col min="5646" max="5888" width="12.42578125" style="133"/>
    <col min="5889" max="5889" width="186.7109375" style="133" customWidth="1"/>
    <col min="5890" max="5890" width="56.42578125" style="133" customWidth="1"/>
    <col min="5891" max="5895" width="45.5703125" style="133" customWidth="1"/>
    <col min="5896" max="5896" width="54.7109375" style="133" customWidth="1"/>
    <col min="5897" max="5901" width="45.5703125" style="133" customWidth="1"/>
    <col min="5902" max="6144" width="12.42578125" style="133"/>
    <col min="6145" max="6145" width="186.7109375" style="133" customWidth="1"/>
    <col min="6146" max="6146" width="56.42578125" style="133" customWidth="1"/>
    <col min="6147" max="6151" width="45.5703125" style="133" customWidth="1"/>
    <col min="6152" max="6152" width="54.7109375" style="133" customWidth="1"/>
    <col min="6153" max="6157" width="45.5703125" style="133" customWidth="1"/>
    <col min="6158" max="6400" width="12.42578125" style="133"/>
    <col min="6401" max="6401" width="186.7109375" style="133" customWidth="1"/>
    <col min="6402" max="6402" width="56.42578125" style="133" customWidth="1"/>
    <col min="6403" max="6407" width="45.5703125" style="133" customWidth="1"/>
    <col min="6408" max="6408" width="54.7109375" style="133" customWidth="1"/>
    <col min="6409" max="6413" width="45.5703125" style="133" customWidth="1"/>
    <col min="6414" max="6656" width="12.42578125" style="133"/>
    <col min="6657" max="6657" width="186.7109375" style="133" customWidth="1"/>
    <col min="6658" max="6658" width="56.42578125" style="133" customWidth="1"/>
    <col min="6659" max="6663" width="45.5703125" style="133" customWidth="1"/>
    <col min="6664" max="6664" width="54.7109375" style="133" customWidth="1"/>
    <col min="6665" max="6669" width="45.5703125" style="133" customWidth="1"/>
    <col min="6670" max="6912" width="12.42578125" style="133"/>
    <col min="6913" max="6913" width="186.7109375" style="133" customWidth="1"/>
    <col min="6914" max="6914" width="56.42578125" style="133" customWidth="1"/>
    <col min="6915" max="6919" width="45.5703125" style="133" customWidth="1"/>
    <col min="6920" max="6920" width="54.7109375" style="133" customWidth="1"/>
    <col min="6921" max="6925" width="45.5703125" style="133" customWidth="1"/>
    <col min="6926" max="7168" width="12.42578125" style="133"/>
    <col min="7169" max="7169" width="186.7109375" style="133" customWidth="1"/>
    <col min="7170" max="7170" width="56.42578125" style="133" customWidth="1"/>
    <col min="7171" max="7175" width="45.5703125" style="133" customWidth="1"/>
    <col min="7176" max="7176" width="54.7109375" style="133" customWidth="1"/>
    <col min="7177" max="7181" width="45.5703125" style="133" customWidth="1"/>
    <col min="7182" max="7424" width="12.42578125" style="133"/>
    <col min="7425" max="7425" width="186.7109375" style="133" customWidth="1"/>
    <col min="7426" max="7426" width="56.42578125" style="133" customWidth="1"/>
    <col min="7427" max="7431" width="45.5703125" style="133" customWidth="1"/>
    <col min="7432" max="7432" width="54.7109375" style="133" customWidth="1"/>
    <col min="7433" max="7437" width="45.5703125" style="133" customWidth="1"/>
    <col min="7438" max="7680" width="12.42578125" style="133"/>
    <col min="7681" max="7681" width="186.7109375" style="133" customWidth="1"/>
    <col min="7682" max="7682" width="56.42578125" style="133" customWidth="1"/>
    <col min="7683" max="7687" width="45.5703125" style="133" customWidth="1"/>
    <col min="7688" max="7688" width="54.7109375" style="133" customWidth="1"/>
    <col min="7689" max="7693" width="45.5703125" style="133" customWidth="1"/>
    <col min="7694" max="7936" width="12.42578125" style="133"/>
    <col min="7937" max="7937" width="186.7109375" style="133" customWidth="1"/>
    <col min="7938" max="7938" width="56.42578125" style="133" customWidth="1"/>
    <col min="7939" max="7943" width="45.5703125" style="133" customWidth="1"/>
    <col min="7944" max="7944" width="54.7109375" style="133" customWidth="1"/>
    <col min="7945" max="7949" width="45.5703125" style="133" customWidth="1"/>
    <col min="7950" max="8192" width="12.42578125" style="133"/>
    <col min="8193" max="8193" width="186.7109375" style="133" customWidth="1"/>
    <col min="8194" max="8194" width="56.42578125" style="133" customWidth="1"/>
    <col min="8195" max="8199" width="45.5703125" style="133" customWidth="1"/>
    <col min="8200" max="8200" width="54.7109375" style="133" customWidth="1"/>
    <col min="8201" max="8205" width="45.5703125" style="133" customWidth="1"/>
    <col min="8206" max="8448" width="12.42578125" style="133"/>
    <col min="8449" max="8449" width="186.7109375" style="133" customWidth="1"/>
    <col min="8450" max="8450" width="56.42578125" style="133" customWidth="1"/>
    <col min="8451" max="8455" width="45.5703125" style="133" customWidth="1"/>
    <col min="8456" max="8456" width="54.7109375" style="133" customWidth="1"/>
    <col min="8457" max="8461" width="45.5703125" style="133" customWidth="1"/>
    <col min="8462" max="8704" width="12.42578125" style="133"/>
    <col min="8705" max="8705" width="186.7109375" style="133" customWidth="1"/>
    <col min="8706" max="8706" width="56.42578125" style="133" customWidth="1"/>
    <col min="8707" max="8711" width="45.5703125" style="133" customWidth="1"/>
    <col min="8712" max="8712" width="54.7109375" style="133" customWidth="1"/>
    <col min="8713" max="8717" width="45.5703125" style="133" customWidth="1"/>
    <col min="8718" max="8960" width="12.42578125" style="133"/>
    <col min="8961" max="8961" width="186.7109375" style="133" customWidth="1"/>
    <col min="8962" max="8962" width="56.42578125" style="133" customWidth="1"/>
    <col min="8963" max="8967" width="45.5703125" style="133" customWidth="1"/>
    <col min="8968" max="8968" width="54.7109375" style="133" customWidth="1"/>
    <col min="8969" max="8973" width="45.5703125" style="133" customWidth="1"/>
    <col min="8974" max="9216" width="12.42578125" style="133"/>
    <col min="9217" max="9217" width="186.7109375" style="133" customWidth="1"/>
    <col min="9218" max="9218" width="56.42578125" style="133" customWidth="1"/>
    <col min="9219" max="9223" width="45.5703125" style="133" customWidth="1"/>
    <col min="9224" max="9224" width="54.7109375" style="133" customWidth="1"/>
    <col min="9225" max="9229" width="45.5703125" style="133" customWidth="1"/>
    <col min="9230" max="9472" width="12.42578125" style="133"/>
    <col min="9473" max="9473" width="186.7109375" style="133" customWidth="1"/>
    <col min="9474" max="9474" width="56.42578125" style="133" customWidth="1"/>
    <col min="9475" max="9479" width="45.5703125" style="133" customWidth="1"/>
    <col min="9480" max="9480" width="54.7109375" style="133" customWidth="1"/>
    <col min="9481" max="9485" width="45.5703125" style="133" customWidth="1"/>
    <col min="9486" max="9728" width="12.42578125" style="133"/>
    <col min="9729" max="9729" width="186.7109375" style="133" customWidth="1"/>
    <col min="9730" max="9730" width="56.42578125" style="133" customWidth="1"/>
    <col min="9731" max="9735" width="45.5703125" style="133" customWidth="1"/>
    <col min="9736" max="9736" width="54.7109375" style="133" customWidth="1"/>
    <col min="9737" max="9741" width="45.5703125" style="133" customWidth="1"/>
    <col min="9742" max="9984" width="12.42578125" style="133"/>
    <col min="9985" max="9985" width="186.7109375" style="133" customWidth="1"/>
    <col min="9986" max="9986" width="56.42578125" style="133" customWidth="1"/>
    <col min="9987" max="9991" width="45.5703125" style="133" customWidth="1"/>
    <col min="9992" max="9992" width="54.7109375" style="133" customWidth="1"/>
    <col min="9993" max="9997" width="45.5703125" style="133" customWidth="1"/>
    <col min="9998" max="10240" width="12.42578125" style="133"/>
    <col min="10241" max="10241" width="186.7109375" style="133" customWidth="1"/>
    <col min="10242" max="10242" width="56.42578125" style="133" customWidth="1"/>
    <col min="10243" max="10247" width="45.5703125" style="133" customWidth="1"/>
    <col min="10248" max="10248" width="54.7109375" style="133" customWidth="1"/>
    <col min="10249" max="10253" width="45.5703125" style="133" customWidth="1"/>
    <col min="10254" max="10496" width="12.42578125" style="133"/>
    <col min="10497" max="10497" width="186.7109375" style="133" customWidth="1"/>
    <col min="10498" max="10498" width="56.42578125" style="133" customWidth="1"/>
    <col min="10499" max="10503" width="45.5703125" style="133" customWidth="1"/>
    <col min="10504" max="10504" width="54.7109375" style="133" customWidth="1"/>
    <col min="10505" max="10509" width="45.5703125" style="133" customWidth="1"/>
    <col min="10510" max="10752" width="12.42578125" style="133"/>
    <col min="10753" max="10753" width="186.7109375" style="133" customWidth="1"/>
    <col min="10754" max="10754" width="56.42578125" style="133" customWidth="1"/>
    <col min="10755" max="10759" width="45.5703125" style="133" customWidth="1"/>
    <col min="10760" max="10760" width="54.7109375" style="133" customWidth="1"/>
    <col min="10761" max="10765" width="45.5703125" style="133" customWidth="1"/>
    <col min="10766" max="11008" width="12.42578125" style="133"/>
    <col min="11009" max="11009" width="186.7109375" style="133" customWidth="1"/>
    <col min="11010" max="11010" width="56.42578125" style="133" customWidth="1"/>
    <col min="11011" max="11015" width="45.5703125" style="133" customWidth="1"/>
    <col min="11016" max="11016" width="54.7109375" style="133" customWidth="1"/>
    <col min="11017" max="11021" width="45.5703125" style="133" customWidth="1"/>
    <col min="11022" max="11264" width="12.42578125" style="133"/>
    <col min="11265" max="11265" width="186.7109375" style="133" customWidth="1"/>
    <col min="11266" max="11266" width="56.42578125" style="133" customWidth="1"/>
    <col min="11267" max="11271" width="45.5703125" style="133" customWidth="1"/>
    <col min="11272" max="11272" width="54.7109375" style="133" customWidth="1"/>
    <col min="11273" max="11277" width="45.5703125" style="133" customWidth="1"/>
    <col min="11278" max="11520" width="12.42578125" style="133"/>
    <col min="11521" max="11521" width="186.7109375" style="133" customWidth="1"/>
    <col min="11522" max="11522" width="56.42578125" style="133" customWidth="1"/>
    <col min="11523" max="11527" width="45.5703125" style="133" customWidth="1"/>
    <col min="11528" max="11528" width="54.7109375" style="133" customWidth="1"/>
    <col min="11529" max="11533" width="45.5703125" style="133" customWidth="1"/>
    <col min="11534" max="11776" width="12.42578125" style="133"/>
    <col min="11777" max="11777" width="186.7109375" style="133" customWidth="1"/>
    <col min="11778" max="11778" width="56.42578125" style="133" customWidth="1"/>
    <col min="11779" max="11783" width="45.5703125" style="133" customWidth="1"/>
    <col min="11784" max="11784" width="54.7109375" style="133" customWidth="1"/>
    <col min="11785" max="11789" width="45.5703125" style="133" customWidth="1"/>
    <col min="11790" max="12032" width="12.42578125" style="133"/>
    <col min="12033" max="12033" width="186.7109375" style="133" customWidth="1"/>
    <col min="12034" max="12034" width="56.42578125" style="133" customWidth="1"/>
    <col min="12035" max="12039" width="45.5703125" style="133" customWidth="1"/>
    <col min="12040" max="12040" width="54.7109375" style="133" customWidth="1"/>
    <col min="12041" max="12045" width="45.5703125" style="133" customWidth="1"/>
    <col min="12046" max="12288" width="12.42578125" style="133"/>
    <col min="12289" max="12289" width="186.7109375" style="133" customWidth="1"/>
    <col min="12290" max="12290" width="56.42578125" style="133" customWidth="1"/>
    <col min="12291" max="12295" width="45.5703125" style="133" customWidth="1"/>
    <col min="12296" max="12296" width="54.7109375" style="133" customWidth="1"/>
    <col min="12297" max="12301" width="45.5703125" style="133" customWidth="1"/>
    <col min="12302" max="12544" width="12.42578125" style="133"/>
    <col min="12545" max="12545" width="186.7109375" style="133" customWidth="1"/>
    <col min="12546" max="12546" width="56.42578125" style="133" customWidth="1"/>
    <col min="12547" max="12551" width="45.5703125" style="133" customWidth="1"/>
    <col min="12552" max="12552" width="54.7109375" style="133" customWidth="1"/>
    <col min="12553" max="12557" width="45.5703125" style="133" customWidth="1"/>
    <col min="12558" max="12800" width="12.42578125" style="133"/>
    <col min="12801" max="12801" width="186.7109375" style="133" customWidth="1"/>
    <col min="12802" max="12802" width="56.42578125" style="133" customWidth="1"/>
    <col min="12803" max="12807" width="45.5703125" style="133" customWidth="1"/>
    <col min="12808" max="12808" width="54.7109375" style="133" customWidth="1"/>
    <col min="12809" max="12813" width="45.5703125" style="133" customWidth="1"/>
    <col min="12814" max="13056" width="12.42578125" style="133"/>
    <col min="13057" max="13057" width="186.7109375" style="133" customWidth="1"/>
    <col min="13058" max="13058" width="56.42578125" style="133" customWidth="1"/>
    <col min="13059" max="13063" width="45.5703125" style="133" customWidth="1"/>
    <col min="13064" max="13064" width="54.7109375" style="133" customWidth="1"/>
    <col min="13065" max="13069" width="45.5703125" style="133" customWidth="1"/>
    <col min="13070" max="13312" width="12.42578125" style="133"/>
    <col min="13313" max="13313" width="186.7109375" style="133" customWidth="1"/>
    <col min="13314" max="13314" width="56.42578125" style="133" customWidth="1"/>
    <col min="13315" max="13319" width="45.5703125" style="133" customWidth="1"/>
    <col min="13320" max="13320" width="54.7109375" style="133" customWidth="1"/>
    <col min="13321" max="13325" width="45.5703125" style="133" customWidth="1"/>
    <col min="13326" max="13568" width="12.42578125" style="133"/>
    <col min="13569" max="13569" width="186.7109375" style="133" customWidth="1"/>
    <col min="13570" max="13570" width="56.42578125" style="133" customWidth="1"/>
    <col min="13571" max="13575" width="45.5703125" style="133" customWidth="1"/>
    <col min="13576" max="13576" width="54.7109375" style="133" customWidth="1"/>
    <col min="13577" max="13581" width="45.5703125" style="133" customWidth="1"/>
    <col min="13582" max="13824" width="12.42578125" style="133"/>
    <col min="13825" max="13825" width="186.7109375" style="133" customWidth="1"/>
    <col min="13826" max="13826" width="56.42578125" style="133" customWidth="1"/>
    <col min="13827" max="13831" width="45.5703125" style="133" customWidth="1"/>
    <col min="13832" max="13832" width="54.7109375" style="133" customWidth="1"/>
    <col min="13833" max="13837" width="45.5703125" style="133" customWidth="1"/>
    <col min="13838" max="14080" width="12.42578125" style="133"/>
    <col min="14081" max="14081" width="186.7109375" style="133" customWidth="1"/>
    <col min="14082" max="14082" width="56.42578125" style="133" customWidth="1"/>
    <col min="14083" max="14087" width="45.5703125" style="133" customWidth="1"/>
    <col min="14088" max="14088" width="54.7109375" style="133" customWidth="1"/>
    <col min="14089" max="14093" width="45.5703125" style="133" customWidth="1"/>
    <col min="14094" max="14336" width="12.42578125" style="133"/>
    <col min="14337" max="14337" width="186.7109375" style="133" customWidth="1"/>
    <col min="14338" max="14338" width="56.42578125" style="133" customWidth="1"/>
    <col min="14339" max="14343" width="45.5703125" style="133" customWidth="1"/>
    <col min="14344" max="14344" width="54.7109375" style="133" customWidth="1"/>
    <col min="14345" max="14349" width="45.5703125" style="133" customWidth="1"/>
    <col min="14350" max="14592" width="12.42578125" style="133"/>
    <col min="14593" max="14593" width="186.7109375" style="133" customWidth="1"/>
    <col min="14594" max="14594" width="56.42578125" style="133" customWidth="1"/>
    <col min="14595" max="14599" width="45.5703125" style="133" customWidth="1"/>
    <col min="14600" max="14600" width="54.7109375" style="133" customWidth="1"/>
    <col min="14601" max="14605" width="45.5703125" style="133" customWidth="1"/>
    <col min="14606" max="14848" width="12.42578125" style="133"/>
    <col min="14849" max="14849" width="186.7109375" style="133" customWidth="1"/>
    <col min="14850" max="14850" width="56.42578125" style="133" customWidth="1"/>
    <col min="14851" max="14855" width="45.5703125" style="133" customWidth="1"/>
    <col min="14856" max="14856" width="54.7109375" style="133" customWidth="1"/>
    <col min="14857" max="14861" width="45.5703125" style="133" customWidth="1"/>
    <col min="14862" max="15104" width="12.42578125" style="133"/>
    <col min="15105" max="15105" width="186.7109375" style="133" customWidth="1"/>
    <col min="15106" max="15106" width="56.42578125" style="133" customWidth="1"/>
    <col min="15107" max="15111" width="45.5703125" style="133" customWidth="1"/>
    <col min="15112" max="15112" width="54.7109375" style="133" customWidth="1"/>
    <col min="15113" max="15117" width="45.5703125" style="133" customWidth="1"/>
    <col min="15118" max="15360" width="12.42578125" style="133"/>
    <col min="15361" max="15361" width="186.7109375" style="133" customWidth="1"/>
    <col min="15362" max="15362" width="56.42578125" style="133" customWidth="1"/>
    <col min="15363" max="15367" width="45.5703125" style="133" customWidth="1"/>
    <col min="15368" max="15368" width="54.7109375" style="133" customWidth="1"/>
    <col min="15369" max="15373" width="45.5703125" style="133" customWidth="1"/>
    <col min="15374" max="15616" width="12.42578125" style="133"/>
    <col min="15617" max="15617" width="186.7109375" style="133" customWidth="1"/>
    <col min="15618" max="15618" width="56.42578125" style="133" customWidth="1"/>
    <col min="15619" max="15623" width="45.5703125" style="133" customWidth="1"/>
    <col min="15624" max="15624" width="54.7109375" style="133" customWidth="1"/>
    <col min="15625" max="15629" width="45.5703125" style="133" customWidth="1"/>
    <col min="15630" max="15872" width="12.42578125" style="133"/>
    <col min="15873" max="15873" width="186.7109375" style="133" customWidth="1"/>
    <col min="15874" max="15874" width="56.42578125" style="133" customWidth="1"/>
    <col min="15875" max="15879" width="45.5703125" style="133" customWidth="1"/>
    <col min="15880" max="15880" width="54.7109375" style="133" customWidth="1"/>
    <col min="15881" max="15885" width="45.5703125" style="133" customWidth="1"/>
    <col min="15886" max="16128" width="12.42578125" style="133"/>
    <col min="16129" max="16129" width="186.7109375" style="133" customWidth="1"/>
    <col min="16130" max="16130" width="56.42578125" style="133" customWidth="1"/>
    <col min="16131" max="16135" width="45.5703125" style="133" customWidth="1"/>
    <col min="16136" max="16136" width="54.7109375" style="133" customWidth="1"/>
    <col min="16137" max="16141" width="45.5703125" style="133" customWidth="1"/>
    <col min="16142" max="16384" width="12.42578125" style="133"/>
  </cols>
  <sheetData>
    <row r="1" spans="1:17" s="11" customFormat="1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139</v>
      </c>
      <c r="L1" s="9"/>
      <c r="M1" s="8"/>
      <c r="N1" s="10"/>
      <c r="O1" s="10"/>
      <c r="P1" s="10"/>
      <c r="Q1" s="10"/>
    </row>
    <row r="2" spans="1:17" s="11" customFormat="1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s="11" customFormat="1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s="11" customFormat="1" ht="45" thickTop="1">
      <c r="A4" s="17"/>
      <c r="B4" s="18"/>
      <c r="C4" s="19"/>
      <c r="D4" s="18"/>
      <c r="E4" s="19"/>
      <c r="F4" s="18"/>
      <c r="G4" s="20"/>
      <c r="H4" s="18" t="s">
        <v>4</v>
      </c>
      <c r="I4" s="19"/>
      <c r="J4" s="18"/>
      <c r="K4" s="19"/>
      <c r="L4" s="18"/>
      <c r="M4" s="20"/>
    </row>
    <row r="5" spans="1:17" s="11" customFormat="1" ht="44.25">
      <c r="A5" s="21"/>
      <c r="B5" s="5"/>
      <c r="C5" s="22"/>
      <c r="D5" s="5"/>
      <c r="E5" s="22"/>
      <c r="F5" s="5"/>
      <c r="G5" s="23"/>
      <c r="H5" s="5"/>
      <c r="I5" s="22"/>
      <c r="J5" s="5"/>
      <c r="K5" s="22"/>
      <c r="L5" s="5"/>
      <c r="M5" s="23"/>
    </row>
    <row r="6" spans="1:17" s="11" customFormat="1" ht="45">
      <c r="A6" s="24"/>
      <c r="B6" s="25" t="s">
        <v>148</v>
      </c>
      <c r="C6" s="26"/>
      <c r="D6" s="27"/>
      <c r="E6" s="26"/>
      <c r="F6" s="27"/>
      <c r="G6" s="28"/>
      <c r="H6" s="25" t="s">
        <v>5</v>
      </c>
      <c r="I6" s="26"/>
      <c r="J6" s="27"/>
      <c r="K6" s="26"/>
      <c r="L6" s="27"/>
      <c r="M6" s="29" t="s">
        <v>4</v>
      </c>
    </row>
    <row r="7" spans="1:17" s="11" customFormat="1" ht="44.25">
      <c r="A7" s="21" t="s">
        <v>4</v>
      </c>
      <c r="B7" s="5" t="s">
        <v>4</v>
      </c>
      <c r="C7" s="22"/>
      <c r="D7" s="5" t="s">
        <v>4</v>
      </c>
      <c r="E7" s="22"/>
      <c r="F7" s="5" t="s">
        <v>4</v>
      </c>
      <c r="G7" s="23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 s="11" customFormat="1" ht="44.25">
      <c r="A8" s="21" t="s">
        <v>4</v>
      </c>
      <c r="B8" s="5" t="s">
        <v>4</v>
      </c>
      <c r="C8" s="22"/>
      <c r="D8" s="5" t="s">
        <v>4</v>
      </c>
      <c r="E8" s="22"/>
      <c r="F8" s="5" t="s">
        <v>4</v>
      </c>
      <c r="G8" s="23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s="11" customFormat="1" ht="45">
      <c r="A9" s="30" t="s">
        <v>4</v>
      </c>
      <c r="B9" s="570" t="s">
        <v>4</v>
      </c>
      <c r="C9" s="571" t="s">
        <v>6</v>
      </c>
      <c r="D9" s="572" t="s">
        <v>4</v>
      </c>
      <c r="E9" s="571" t="s">
        <v>6</v>
      </c>
      <c r="F9" s="572" t="s">
        <v>4</v>
      </c>
      <c r="G9" s="573" t="s">
        <v>6</v>
      </c>
      <c r="H9" s="570" t="s">
        <v>4</v>
      </c>
      <c r="I9" s="571" t="s">
        <v>6</v>
      </c>
      <c r="J9" s="572" t="s">
        <v>4</v>
      </c>
      <c r="K9" s="571" t="s">
        <v>6</v>
      </c>
      <c r="L9" s="572" t="s">
        <v>4</v>
      </c>
      <c r="M9" s="573" t="s">
        <v>6</v>
      </c>
      <c r="N9" s="35"/>
    </row>
    <row r="10" spans="1:17" s="11" customFormat="1" ht="45">
      <c r="A10" s="36" t="s">
        <v>7</v>
      </c>
      <c r="B10" s="37" t="s">
        <v>8</v>
      </c>
      <c r="C10" s="38" t="s">
        <v>9</v>
      </c>
      <c r="D10" s="39" t="s">
        <v>10</v>
      </c>
      <c r="E10" s="38" t="s">
        <v>9</v>
      </c>
      <c r="F10" s="39" t="s">
        <v>9</v>
      </c>
      <c r="G10" s="40" t="s">
        <v>9</v>
      </c>
      <c r="H10" s="37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35"/>
    </row>
    <row r="11" spans="1:17" s="11" customFormat="1" ht="44.25">
      <c r="A11" s="574" t="s">
        <v>11</v>
      </c>
      <c r="B11" s="575" t="s">
        <v>4</v>
      </c>
      <c r="C11" s="576"/>
      <c r="D11" s="577" t="s">
        <v>4</v>
      </c>
      <c r="E11" s="576"/>
      <c r="F11" s="577" t="s">
        <v>4</v>
      </c>
      <c r="G11" s="578"/>
      <c r="H11" s="575" t="s">
        <v>4</v>
      </c>
      <c r="I11" s="576"/>
      <c r="J11" s="577" t="s">
        <v>4</v>
      </c>
      <c r="K11" s="576"/>
      <c r="L11" s="577" t="s">
        <v>4</v>
      </c>
      <c r="M11" s="578" t="s">
        <v>11</v>
      </c>
      <c r="N11" s="35"/>
    </row>
    <row r="12" spans="1:17" s="11" customFormat="1" ht="45">
      <c r="A12" s="24" t="s">
        <v>12</v>
      </c>
      <c r="B12" s="46" t="s">
        <v>4</v>
      </c>
      <c r="C12" s="47" t="s">
        <v>4</v>
      </c>
      <c r="D12" s="48"/>
      <c r="E12" s="49"/>
      <c r="F12" s="48"/>
      <c r="G12" s="50"/>
      <c r="H12" s="46"/>
      <c r="I12" s="49"/>
      <c r="J12" s="48"/>
      <c r="K12" s="49"/>
      <c r="L12" s="48"/>
      <c r="M12" s="50"/>
      <c r="N12" s="35"/>
    </row>
    <row r="13" spans="1:17" s="10" customFormat="1" ht="44.25">
      <c r="A13" s="51" t="s">
        <v>13</v>
      </c>
      <c r="B13" s="9">
        <f>LCTCBOS!B13+Online!B13+BPCC!B13+BRCC!B13+Delgado!B13+Fletcher!B13+LDCC!B13+Nunez!B13+NorthshoreTCC!B13+RPCC!B13+SLCC!B13+Sowela!B13+LTC!B13</f>
        <v>143090764</v>
      </c>
      <c r="C13" s="52">
        <f t="shared" ref="C13:C74" si="0">IF(ISBLANK(B13),"  ",IF(F13&gt;0,B13/F13,IF(B13&gt;0,1,0)))</f>
        <v>1</v>
      </c>
      <c r="D13" s="53">
        <f>LCTCBOS!D13+Online!D13+BPCC!D13+BRCC!D13+Delgado!D13+Fletcher!D13+LDCC!D13+Nunez!D13+NorthshoreTCC!D13+RPCC!D13+SLCC!D13+Sowela!D13+LTC!D13</f>
        <v>0</v>
      </c>
      <c r="E13" s="54">
        <f>IF(ISBLANK(D13),"  ",IF(F13&gt;0,D13/F13,IF(D13&gt;0,1,0)))</f>
        <v>0</v>
      </c>
      <c r="F13" s="55">
        <f>D13+B13</f>
        <v>143090764</v>
      </c>
      <c r="G13" s="56">
        <f>IF(ISBLANK(F13),"  ",IF(F74&gt;0,F13/F74,IF(F13&gt;0,1,0)))</f>
        <v>0.23481241478768256</v>
      </c>
      <c r="H13" s="9">
        <f>LCTCBOS!H13+Online!H13+BPCC!H13+BRCC!H13+Delgado!H13+Fletcher!H13+LDCC!H13+Nunez!H13+NorthshoreTCC!H13+RPCC!H13+SLCC!H13+Sowela!H13+LTC!H13</f>
        <v>143360562</v>
      </c>
      <c r="I13" s="52">
        <f t="shared" ref="I13:I33" si="1">IF(ISBLANK(H13),"  ",IF(L13&gt;0,H13/L13,IF(H13&gt;0,1,0)))</f>
        <v>1</v>
      </c>
      <c r="J13" s="53">
        <f>LCTCBOS!J13+Online!J13+BPCC!J13+BRCC!J13+Delgado!J13+Fletcher!J13+LDCC!J13+Nunez!J13+NorthshoreTCC!J13+RPCC!J13+SLCC!J13+Sowela!J13+LTC!J13</f>
        <v>0</v>
      </c>
      <c r="K13" s="54">
        <f>IF(ISBLANK(J13),"  ",IF(L13&gt;0,J13/L13,IF(J13&gt;0,1,0)))</f>
        <v>0</v>
      </c>
      <c r="L13" s="55">
        <f>J13+H13</f>
        <v>143360562</v>
      </c>
      <c r="M13" s="56">
        <f>IF(ISBLANK(L13),"  ",IF(L74&gt;0,L13/L74,IF(L13&gt;0,1,0)))</f>
        <v>0.2355219447292479</v>
      </c>
      <c r="N13" s="57"/>
    </row>
    <row r="14" spans="1:17" s="11" customFormat="1" ht="44.25">
      <c r="A14" s="21" t="s">
        <v>14</v>
      </c>
      <c r="B14" s="9">
        <f>LCTCBOS!B14+Online!B14+BPCC!B14+BRCC!B14+Delgado!B14+Fletcher!B14+LDCC!B14+Nunez!B14+NorthshoreTCC!B14+RPCC!B14+SLCC!B14+Sowela!B14+LTC!B14</f>
        <v>0</v>
      </c>
      <c r="C14" s="563">
        <f t="shared" si="0"/>
        <v>0</v>
      </c>
      <c r="D14" s="53">
        <f>LCTCBOS!D14+Online!D14+BPCC!D14+BRCC!D14+Delgado!D14+Fletcher!D14+LDCC!D14+Nunez!D14+NorthshoreTCC!D14+RPCC!D14+SLCC!D14+Sowela!D14+LTC!D14</f>
        <v>0</v>
      </c>
      <c r="E14" s="579">
        <f>IF(ISBLANK(D14),"  ",IF(F14&gt;0,D14/F14,IF(D14&gt;0,1,0)))</f>
        <v>0</v>
      </c>
      <c r="F14" s="580">
        <f>D14+B14</f>
        <v>0</v>
      </c>
      <c r="G14" s="581">
        <f>IF(ISBLANK(F14),"  ",IF(F74&gt;0,F14/F74,IF(F14&gt;0,1,0)))</f>
        <v>0</v>
      </c>
      <c r="H14" s="9">
        <f>LCTCBOS!H14+Online!H14+BPCC!H14+BRCC!H14+Delgado!H14+Fletcher!H14+LDCC!H14+Nunez!H14+NorthshoreTCC!H14+RPCC!H14+SLCC!H14+Sowela!H14+LTC!H14</f>
        <v>0</v>
      </c>
      <c r="I14" s="563">
        <f t="shared" si="1"/>
        <v>0</v>
      </c>
      <c r="J14" s="53">
        <f>LCTCBOS!J14+Online!J14+BPCC!J14+BRCC!J14+Delgado!J14+Fletcher!J14+LDCC!J14+Nunez!J14+NorthshoreTCC!J14+RPCC!J14+SLCC!J14+Sowela!J14+LTC!J14</f>
        <v>0</v>
      </c>
      <c r="K14" s="579">
        <f>IF(ISBLANK(J14),"  ",IF(L14&gt;0,J14/L14,IF(J14&gt;0,1,0)))</f>
        <v>0</v>
      </c>
      <c r="L14" s="580">
        <f>J14+H14</f>
        <v>0</v>
      </c>
      <c r="M14" s="581">
        <f>IF(ISBLANK(L14),"  ",IF(L74&gt;0,L14/L74,IF(L14&gt;0,1,0)))</f>
        <v>0</v>
      </c>
      <c r="N14" s="35"/>
    </row>
    <row r="15" spans="1:17" s="11" customFormat="1" ht="44.25">
      <c r="A15" s="574" t="s">
        <v>15</v>
      </c>
      <c r="B15" s="582">
        <f>SUM(B16:B33)</f>
        <v>15713594</v>
      </c>
      <c r="C15" s="632">
        <f t="shared" si="0"/>
        <v>1</v>
      </c>
      <c r="D15" s="587">
        <f>SUM(D16:D33)</f>
        <v>0</v>
      </c>
      <c r="E15" s="584">
        <f>IF(ISBLANK(D15),"  ",IF(F15&gt;0,D15/F15,IF(D15&gt;0,1,0)))</f>
        <v>0</v>
      </c>
      <c r="F15" s="48">
        <f>D15+B15</f>
        <v>15713594</v>
      </c>
      <c r="G15" s="585">
        <f>IF(ISBLANK(F15),"  ",IF(F74&gt;0,F15/F74,IF(F15&gt;0,1,0)))</f>
        <v>2.5786059484127433E-2</v>
      </c>
      <c r="H15" s="582">
        <f>SUM(H16:H33)</f>
        <v>17730691</v>
      </c>
      <c r="I15" s="632">
        <f t="shared" si="1"/>
        <v>1</v>
      </c>
      <c r="J15" s="587">
        <f>SUM(J16:J33)</f>
        <v>0</v>
      </c>
      <c r="K15" s="584">
        <f>IF(ISBLANK(J15),"  ",IF(L15&gt;0,J15/L15,IF(J15&gt;0,1,0)))</f>
        <v>0</v>
      </c>
      <c r="L15" s="48">
        <f>J15+H15</f>
        <v>17730691</v>
      </c>
      <c r="M15" s="585">
        <f>IF(ISBLANK(L15),"  ",IF(L74&gt;0,L15/L74,IF(L15&gt;0,1,0)))</f>
        <v>2.9129118688258022E-2</v>
      </c>
      <c r="N15" s="35"/>
    </row>
    <row r="16" spans="1:17" s="11" customFormat="1" ht="44.25">
      <c r="A16" s="68" t="s">
        <v>16</v>
      </c>
      <c r="B16" s="9">
        <f>LCTCBOS!B16+Online!B16+BPCC!B16+BRCC!B16+Delgado!B16+Fletcher!B16+LDCC!B16+Nunez!B16+NorthshoreTCC!B16+RPCC!B16+SLCC!B16+Sowela!B16+LTC!B16</f>
        <v>109770</v>
      </c>
      <c r="C16" s="52">
        <f t="shared" si="0"/>
        <v>1</v>
      </c>
      <c r="D16" s="53">
        <f>LCTCBOS!D16+Online!D16+BPCC!D16+BRCC!D16+Delgado!D16+Fletcher!D16+LDCC!D16+Nunez!D16+NorthshoreTCC!D16+RPCC!D16+SLCC!D16+Sowela!D16+LTC!D16</f>
        <v>0</v>
      </c>
      <c r="E16" s="54">
        <f>IF(ISBLANK(D16),"  ",IF(F16&gt;0,D16/F16,IF(D16&gt;0,1,0)))</f>
        <v>0</v>
      </c>
      <c r="F16" s="69">
        <f t="shared" ref="F16:F38" si="2">D16+B16</f>
        <v>109770</v>
      </c>
      <c r="G16" s="56">
        <f>IF(ISBLANK(F16),"  ",IF(F74&gt;0,F16/F74,IF(F16&gt;0,1,0)))</f>
        <v>1.8013293136965791E-4</v>
      </c>
      <c r="H16" s="9">
        <f>LCTCBOS!H16+Online!H16+BPCC!H16+BRCC!H16+Delgado!H16+Fletcher!H16+LDCC!H16+Nunez!H16+NorthshoreTCC!H16+RPCC!H16+SLCC!H16+Sowela!H16+LTC!H16</f>
        <v>0</v>
      </c>
      <c r="I16" s="52">
        <f t="shared" si="1"/>
        <v>0</v>
      </c>
      <c r="J16" s="53">
        <f>LCTCBOS!J16+Online!J16+BPCC!J16+BRCC!J16+Delgado!J16+Fletcher!J16+LDCC!J16+Nunez!J16+NorthshoreTCC!J16+RPCC!J16+SLCC!J16+Sowela!J16+LTC!J16</f>
        <v>0</v>
      </c>
      <c r="K16" s="54">
        <f t="shared" ref="K16:K33" si="3">IF(ISBLANK(J16),"  ",IF(L16&gt;0,J16/L16,IF(J16&gt;0,1,0)))</f>
        <v>0</v>
      </c>
      <c r="L16" s="69">
        <f t="shared" ref="L16:L27" si="4">J16+H16</f>
        <v>0</v>
      </c>
      <c r="M16" s="56">
        <f>IF(ISBLANK(L16),"  ",IF(L74&gt;0,L16/L74,IF(L16&gt;0,1,0)))</f>
        <v>0</v>
      </c>
      <c r="N16" s="35"/>
    </row>
    <row r="17" spans="1:14" s="11" customFormat="1" ht="44.25">
      <c r="A17" s="586" t="s">
        <v>17</v>
      </c>
      <c r="B17" s="9">
        <f>LCTCBOS!B17+Online!B17+BPCC!B17+BRCC!B17+Delgado!B17+Fletcher!B17+LDCC!B17+Nunez!B17+NorthshoreTCC!B17+RPCC!B17+SLCC!B17+Sowela!B17+LTC!B17</f>
        <v>5128623</v>
      </c>
      <c r="C17" s="563">
        <f t="shared" si="0"/>
        <v>1</v>
      </c>
      <c r="D17" s="53">
        <f>LCTCBOS!D17+Online!D17+BPCC!D17+BRCC!D17+Delgado!D17+Fletcher!D17+LDCC!D17+Nunez!D17+NorthshoreTCC!D17+RPCC!D17+SLCC!D17+Sowela!D17+LTC!D17</f>
        <v>0</v>
      </c>
      <c r="E17" s="54">
        <f t="shared" ref="E17:E33" si="5">IF(ISBLANK(D17),"  ",IF(F17&gt;0,D17/F17,IF(D17&gt;0,1,0)))</f>
        <v>0</v>
      </c>
      <c r="F17" s="577">
        <f t="shared" si="2"/>
        <v>5128623</v>
      </c>
      <c r="G17" s="581">
        <f>IF(ISBLANK(F17),"  ",IF(F74&gt;0,F17/F74,IF(F17&gt;0,1,0)))</f>
        <v>8.4160872267454584E-3</v>
      </c>
      <c r="H17" s="9">
        <f>LCTCBOS!H17+Online!H17+BPCC!H17+BRCC!H17+Delgado!H17+Fletcher!H17+LDCC!H17+Nunez!H17+NorthshoreTCC!H17+RPCC!H17+SLCC!H17+Sowela!H17+LTC!H17</f>
        <v>5189510</v>
      </c>
      <c r="I17" s="563">
        <f t="shared" si="1"/>
        <v>1</v>
      </c>
      <c r="J17" s="53">
        <f>LCTCBOS!J17+Online!J17+BPCC!J17+BRCC!J17+Delgado!J17+Fletcher!J17+LDCC!J17+Nunez!J17+NorthshoreTCC!J17+RPCC!J17+SLCC!J17+Sowela!J17+LTC!J17</f>
        <v>0</v>
      </c>
      <c r="K17" s="579">
        <f t="shared" si="3"/>
        <v>0</v>
      </c>
      <c r="L17" s="577">
        <f t="shared" si="4"/>
        <v>5189510</v>
      </c>
      <c r="M17" s="581">
        <f>IF(ISBLANK(L17),"  ",IF(L74&gt;0,L17/L74,IF(L17&gt;0,1,0)))</f>
        <v>8.5256605466702846E-3</v>
      </c>
      <c r="N17" s="35"/>
    </row>
    <row r="18" spans="1:14" s="11" customFormat="1" ht="44.25">
      <c r="A18" s="586" t="s">
        <v>18</v>
      </c>
      <c r="B18" s="9">
        <f>LCTCBOS!B18+Online!B18+BPCC!B18+BRCC!B18+Delgado!B18+Fletcher!B18+LDCC!B18+Nunez!B18+NorthshoreTCC!B18+RPCC!B18+SLCC!B18+Sowela!B18+LTC!B18</f>
        <v>0</v>
      </c>
      <c r="C18" s="563">
        <f t="shared" si="0"/>
        <v>0</v>
      </c>
      <c r="D18" s="53">
        <f>LCTCBOS!D18+Online!D18+BPCC!D18+BRCC!D18+Delgado!D18+Fletcher!D18+LDCC!D18+Nunez!D18+NorthshoreTCC!D18+RPCC!D18+SLCC!D18+Sowela!D18+LTC!D18</f>
        <v>0</v>
      </c>
      <c r="E18" s="54">
        <f t="shared" si="5"/>
        <v>0</v>
      </c>
      <c r="F18" s="577">
        <f t="shared" si="2"/>
        <v>0</v>
      </c>
      <c r="G18" s="581">
        <f>IF(ISBLANK(F18),"  ",IF(F74&gt;0,F18/F74,IF(F18&gt;0,1,0)))</f>
        <v>0</v>
      </c>
      <c r="H18" s="9">
        <f>LCTCBOS!H18+Online!H18+BPCC!H18+BRCC!H18+Delgado!H18+Fletcher!H18+LDCC!H18+Nunez!H18+NorthshoreTCC!H18+RPCC!H18+SLCC!H18+Sowela!H18+LTC!H18</f>
        <v>0</v>
      </c>
      <c r="I18" s="563">
        <f t="shared" si="1"/>
        <v>0</v>
      </c>
      <c r="J18" s="53">
        <f>LCTCBOS!J18+Online!J18+BPCC!J18+BRCC!J18+Delgado!J18+Fletcher!J18+LDCC!J18+Nunez!J18+NorthshoreTCC!J18+RPCC!J18+SLCC!J18+Sowela!J18+LTC!J18</f>
        <v>0</v>
      </c>
      <c r="K18" s="579">
        <f t="shared" si="3"/>
        <v>0</v>
      </c>
      <c r="L18" s="577">
        <f t="shared" si="4"/>
        <v>0</v>
      </c>
      <c r="M18" s="581">
        <f>IF(ISBLANK(L18),"  ",IF(L74&gt;0,L18/L74,IF(L18&gt;0,1,0)))</f>
        <v>0</v>
      </c>
      <c r="N18" s="35"/>
    </row>
    <row r="19" spans="1:14" s="11" customFormat="1" ht="44.25">
      <c r="A19" s="586" t="s">
        <v>19</v>
      </c>
      <c r="B19" s="9">
        <f>LCTCBOS!B19+Online!B19+BPCC!B19+BRCC!B19+Delgado!B19+Fletcher!B19+LDCC!B19+Nunez!B19+NorthshoreTCC!B19+RPCC!B19+SLCC!B19+Sowela!B19+LTC!B19</f>
        <v>175201</v>
      </c>
      <c r="C19" s="563">
        <f t="shared" si="0"/>
        <v>1</v>
      </c>
      <c r="D19" s="53">
        <f>LCTCBOS!D19+Online!D19+BPCC!D19+BRCC!D19+Delgado!D19+Fletcher!D19+LDCC!D19+Nunez!D19+NorthshoreTCC!D19+RPCC!D19+SLCC!D19+Sowela!D19+LTC!D19</f>
        <v>0</v>
      </c>
      <c r="E19" s="54">
        <f t="shared" si="5"/>
        <v>0</v>
      </c>
      <c r="F19" s="577">
        <f t="shared" si="2"/>
        <v>175201</v>
      </c>
      <c r="G19" s="581">
        <f>IF(ISBLANK(F19),"  ",IF(F74&gt;0,F19/F74,IF(F19&gt;0,1,0)))</f>
        <v>2.8750541777257388E-4</v>
      </c>
      <c r="H19" s="9">
        <f>LCTCBOS!H19+Online!H19+BPCC!H19+BRCC!H19+Delgado!H19+Fletcher!H19+LDCC!H19+Nunez!H19+NorthshoreTCC!H19+RPCC!H19+SLCC!H19+Sowela!H19+LTC!H19</f>
        <v>175201</v>
      </c>
      <c r="I19" s="563">
        <f t="shared" si="1"/>
        <v>1</v>
      </c>
      <c r="J19" s="53">
        <f>LCTCBOS!J19+Online!J19+BPCC!J19+BRCC!J19+Delgado!J19+Fletcher!J19+LDCC!J19+Nunez!J19+NorthshoreTCC!J19+RPCC!J19+SLCC!J19+Sowela!J19+LTC!J19</f>
        <v>0</v>
      </c>
      <c r="K19" s="579">
        <f t="shared" si="3"/>
        <v>0</v>
      </c>
      <c r="L19" s="577">
        <f t="shared" si="4"/>
        <v>175201</v>
      </c>
      <c r="M19" s="581">
        <f>IF(ISBLANK(L19),"  ",IF(L74&gt;0,L19/L74,IF(L19&gt;0,1,0)))</f>
        <v>2.8783146259226414E-4</v>
      </c>
      <c r="N19" s="35"/>
    </row>
    <row r="20" spans="1:14" s="11" customFormat="1" ht="44.25">
      <c r="A20" s="586" t="s">
        <v>20</v>
      </c>
      <c r="B20" s="9">
        <f>LCTCBOS!B20+Online!B20+BPCC!B20+BRCC!B20+Delgado!B20+Fletcher!B20+LDCC!B20+Nunez!B20+NorthshoreTCC!B20+RPCC!B20+SLCC!B20+Sowela!B20+LTC!B20</f>
        <v>0</v>
      </c>
      <c r="C20" s="563">
        <f t="shared" si="0"/>
        <v>0</v>
      </c>
      <c r="D20" s="53">
        <f>LCTCBOS!D20+Online!D20+BPCC!D20+BRCC!D20+Delgado!D20+Fletcher!D20+LDCC!D20+Nunez!D20+NorthshoreTCC!D20+RPCC!D20+SLCC!D20+Sowela!D20+LTC!D20</f>
        <v>0</v>
      </c>
      <c r="E20" s="54">
        <f t="shared" si="5"/>
        <v>0</v>
      </c>
      <c r="F20" s="577">
        <f t="shared" si="2"/>
        <v>0</v>
      </c>
      <c r="G20" s="581">
        <f>IF(ISBLANK(F20),"  ",IF(F75&gt;0,F20/F75,IF(F20&gt;0,1,0)))</f>
        <v>0</v>
      </c>
      <c r="H20" s="9">
        <f>LCTCBOS!H20+Online!H20+BPCC!H20+BRCC!H20+Delgado!H20+Fletcher!H20+LDCC!H20+Nunez!H20+NorthshoreTCC!H20+RPCC!H20+SLCC!H20+Sowela!H20+LTC!H20</f>
        <v>150000</v>
      </c>
      <c r="I20" s="563">
        <f t="shared" si="1"/>
        <v>1</v>
      </c>
      <c r="J20" s="53">
        <f>LCTCBOS!J20+Online!J20+BPCC!J20+BRCC!J20+Delgado!J20+Fletcher!J20+LDCC!J20+Nunez!J20+NorthshoreTCC!J20+RPCC!J20+SLCC!J20+Sowela!J20+LTC!J20</f>
        <v>0</v>
      </c>
      <c r="K20" s="579">
        <f t="shared" si="3"/>
        <v>0</v>
      </c>
      <c r="L20" s="577">
        <f t="shared" si="4"/>
        <v>150000</v>
      </c>
      <c r="M20" s="581">
        <f>IF(ISBLANK(L20),"  ",IF(L75&gt;0,L20/L75,IF(L20&gt;0,1,0)))</f>
        <v>1</v>
      </c>
      <c r="N20" s="35"/>
    </row>
    <row r="21" spans="1:14" s="11" customFormat="1" ht="44.25">
      <c r="A21" s="586" t="s">
        <v>21</v>
      </c>
      <c r="B21" s="9">
        <f>LCTCBOS!B21+Online!B21+BPCC!B21+BRCC!B21+Delgado!B21+Fletcher!B21+LDCC!B21+Nunez!B21+NorthshoreTCC!B21+RPCC!B21+SLCC!B21+Sowela!B21+LTC!B21</f>
        <v>0</v>
      </c>
      <c r="C21" s="563">
        <f t="shared" si="0"/>
        <v>0</v>
      </c>
      <c r="D21" s="53">
        <f>LCTCBOS!D21+Online!D21+BPCC!D21+BRCC!D21+Delgado!D21+Fletcher!D21+LDCC!D21+Nunez!D21+NorthshoreTCC!D21+RPCC!D21+SLCC!D21+Sowela!D21+LTC!D21</f>
        <v>0</v>
      </c>
      <c r="E21" s="54">
        <f t="shared" si="5"/>
        <v>0</v>
      </c>
      <c r="F21" s="577">
        <f t="shared" si="2"/>
        <v>0</v>
      </c>
      <c r="G21" s="581">
        <f>IF(ISBLANK(F21),"  ",IF(F74&gt;0,F21/F74,IF(F21&gt;0,1,0)))</f>
        <v>0</v>
      </c>
      <c r="H21" s="9">
        <f>LCTCBOS!H21+Online!H21+BPCC!H21+BRCC!H21+Delgado!H21+Fletcher!H21+LDCC!H21+Nunez!H21+NorthshoreTCC!H21+RPCC!H21+SLCC!H21+Sowela!H21+LTC!H21</f>
        <v>0</v>
      </c>
      <c r="I21" s="563">
        <f t="shared" si="1"/>
        <v>0</v>
      </c>
      <c r="J21" s="53">
        <f>LCTCBOS!J21+Online!J21+BPCC!J21+BRCC!J21+Delgado!J21+Fletcher!J21+LDCC!J21+Nunez!J21+NorthshoreTCC!J21+RPCC!J21+SLCC!J21+Sowela!J21+LTC!J21</f>
        <v>0</v>
      </c>
      <c r="K21" s="579">
        <f t="shared" si="3"/>
        <v>0</v>
      </c>
      <c r="L21" s="577">
        <f t="shared" si="4"/>
        <v>0</v>
      </c>
      <c r="M21" s="581">
        <f>IF(ISBLANK(L21),"  ",IF(L74&gt;0,L21/L74,IF(L21&gt;0,1,0)))</f>
        <v>0</v>
      </c>
      <c r="N21" s="35"/>
    </row>
    <row r="22" spans="1:14" s="11" customFormat="1" ht="44.25">
      <c r="A22" s="586" t="s">
        <v>22</v>
      </c>
      <c r="B22" s="9">
        <f>LCTCBOS!B22+Online!B22+BPCC!B22+BRCC!B22+Delgado!B22+Fletcher!B22+LDCC!B22+Nunez!B22+NorthshoreTCC!B22+RPCC!B22+SLCC!B22+Sowela!B22+LTC!B22</f>
        <v>0</v>
      </c>
      <c r="C22" s="563">
        <f t="shared" si="0"/>
        <v>0</v>
      </c>
      <c r="D22" s="53">
        <f>LCTCBOS!D22+Online!D22+BPCC!D22+BRCC!D22+Delgado!D22+Fletcher!D22+LDCC!D22+Nunez!D22+NorthshoreTCC!D22+RPCC!D22+SLCC!D22+Sowela!D22+LTC!D22</f>
        <v>0</v>
      </c>
      <c r="E22" s="54">
        <f t="shared" si="5"/>
        <v>0</v>
      </c>
      <c r="F22" s="577">
        <f t="shared" si="2"/>
        <v>0</v>
      </c>
      <c r="G22" s="581">
        <f>IF(ISBLANK(F22),"  ",IF(F74&gt;0,F22/F74,IF(F22&gt;0,1,0)))</f>
        <v>0</v>
      </c>
      <c r="H22" s="9">
        <f>LCTCBOS!H22+Online!H22+BPCC!H22+BRCC!H22+Delgado!H22+Fletcher!H22+LDCC!H22+Nunez!H22+NorthshoreTCC!H22+RPCC!H22+SLCC!H22+Sowela!H22+LTC!H22</f>
        <v>750000</v>
      </c>
      <c r="I22" s="563">
        <f t="shared" si="1"/>
        <v>1</v>
      </c>
      <c r="J22" s="53">
        <f>LCTCBOS!J22+Online!J22+BPCC!J22+BRCC!J22+Delgado!J22+Fletcher!J22+LDCC!J22+Nunez!J22+NorthshoreTCC!J22+RPCC!J22+SLCC!J22+Sowela!J22+LTC!J22</f>
        <v>0</v>
      </c>
      <c r="K22" s="579">
        <f t="shared" si="3"/>
        <v>0</v>
      </c>
      <c r="L22" s="577">
        <f t="shared" si="4"/>
        <v>750000</v>
      </c>
      <c r="M22" s="581">
        <f>IF(ISBLANK(L22),"  ",IF(L74&gt;0,L22/L74,IF(L22&gt;0,1,0)))</f>
        <v>1.232148200890395E-3</v>
      </c>
      <c r="N22" s="35"/>
    </row>
    <row r="23" spans="1:14" s="11" customFormat="1" ht="44.25">
      <c r="A23" s="586" t="s">
        <v>23</v>
      </c>
      <c r="B23" s="9">
        <f>LCTCBOS!B23+Online!B23+BPCC!B23+BRCC!B23+Delgado!B23+Fletcher!B23+LDCC!B23+Nunez!B23+NorthshoreTCC!B23+RPCC!B23+SLCC!B23+Sowela!B23+LTC!B23</f>
        <v>0</v>
      </c>
      <c r="C23" s="563">
        <f t="shared" si="0"/>
        <v>0</v>
      </c>
      <c r="D23" s="53">
        <f>LCTCBOS!D23+Online!D23+BPCC!D23+BRCC!D23+Delgado!D23+Fletcher!D23+LDCC!D23+Nunez!D23+NorthshoreTCC!D23+RPCC!D23+SLCC!D23+Sowela!D23+LTC!D23</f>
        <v>0</v>
      </c>
      <c r="E23" s="54">
        <f t="shared" si="5"/>
        <v>0</v>
      </c>
      <c r="F23" s="577">
        <f t="shared" si="2"/>
        <v>0</v>
      </c>
      <c r="G23" s="581">
        <f>IF(ISBLANK(F23),"  ",IF(F74&gt;0,F23/F74,IF(F23&gt;0,1,0)))</f>
        <v>0</v>
      </c>
      <c r="H23" s="9">
        <f>LCTCBOS!H23+Online!H23+BPCC!H23+BRCC!H23+Delgado!H23+Fletcher!H23+LDCC!H23+Nunez!H23+NorthshoreTCC!H23+RPCC!H23+SLCC!H23+Sowela!H23+LTC!H23</f>
        <v>0</v>
      </c>
      <c r="I23" s="563">
        <f t="shared" si="1"/>
        <v>0</v>
      </c>
      <c r="J23" s="53">
        <f>LCTCBOS!J23+Online!J23+BPCC!J23+BRCC!J23+Delgado!J23+Fletcher!J23+LDCC!J23+Nunez!J23+NorthshoreTCC!J23+RPCC!J23+SLCC!J23+Sowela!J23+LTC!J23</f>
        <v>0</v>
      </c>
      <c r="K23" s="579">
        <f t="shared" si="3"/>
        <v>0</v>
      </c>
      <c r="L23" s="577">
        <f t="shared" si="4"/>
        <v>0</v>
      </c>
      <c r="M23" s="581">
        <f>IF(ISBLANK(L23),"  ",IF(L74&gt;0,L23/L74,IF(L23&gt;0,1,0)))</f>
        <v>0</v>
      </c>
      <c r="N23" s="35"/>
    </row>
    <row r="24" spans="1:14" s="11" customFormat="1" ht="44.25">
      <c r="A24" s="586" t="s">
        <v>24</v>
      </c>
      <c r="B24" s="9">
        <f>LCTCBOS!B24+Online!B24+BPCC!B24+BRCC!B24+Delgado!B24+Fletcher!B24+LDCC!B24+Nunez!B24+NorthshoreTCC!B24+RPCC!B24+SLCC!B24+Sowela!B24+LTC!B24</f>
        <v>0</v>
      </c>
      <c r="C24" s="563">
        <f t="shared" si="0"/>
        <v>0</v>
      </c>
      <c r="D24" s="53">
        <f>LCTCBOS!D24+Online!D24+BPCC!D24+BRCC!D24+Delgado!D24+Fletcher!D24+LDCC!D24+Nunez!D24+NorthshoreTCC!D24+RPCC!D24+SLCC!D24+Sowela!D24+LTC!D24</f>
        <v>0</v>
      </c>
      <c r="E24" s="54">
        <f t="shared" si="5"/>
        <v>0</v>
      </c>
      <c r="F24" s="577">
        <f t="shared" si="2"/>
        <v>0</v>
      </c>
      <c r="G24" s="581">
        <f>IF(ISBLANK(F24),"  ",IF(F74&gt;0,F24/F74,IF(F24&gt;0,1,0)))</f>
        <v>0</v>
      </c>
      <c r="H24" s="9">
        <f>LCTCBOS!H24+Online!H24+BPCC!H24+BRCC!H24+Delgado!H24+Fletcher!H24+LDCC!H24+Nunez!H24+NorthshoreTCC!H24+RPCC!H24+SLCC!H24+Sowela!H24+LTC!H24</f>
        <v>0</v>
      </c>
      <c r="I24" s="563">
        <f t="shared" si="1"/>
        <v>0</v>
      </c>
      <c r="J24" s="53">
        <f>LCTCBOS!J24+Online!J24+BPCC!J24+BRCC!J24+Delgado!J24+Fletcher!J24+LDCC!J24+Nunez!J24+NorthshoreTCC!J24+RPCC!J24+SLCC!J24+Sowela!J24+LTC!J24</f>
        <v>0</v>
      </c>
      <c r="K24" s="579">
        <f t="shared" si="3"/>
        <v>0</v>
      </c>
      <c r="L24" s="577">
        <f t="shared" si="4"/>
        <v>0</v>
      </c>
      <c r="M24" s="581">
        <f>IF(ISBLANK(L24),"  ",IF(L74&gt;0,L24/L74,IF(L24&gt;0,1,0)))</f>
        <v>0</v>
      </c>
      <c r="N24" s="35"/>
    </row>
    <row r="25" spans="1:14" s="11" customFormat="1" ht="44.25">
      <c r="A25" s="586" t="s">
        <v>25</v>
      </c>
      <c r="B25" s="9">
        <f>LCTCBOS!B25+Online!B25+BPCC!B25+BRCC!B25+Delgado!B25+Fletcher!B25+LDCC!B25+Nunez!B25+NorthshoreTCC!B25+RPCC!B25+SLCC!B25+Sowela!B25+LTC!B25</f>
        <v>0</v>
      </c>
      <c r="C25" s="563">
        <f t="shared" si="0"/>
        <v>0</v>
      </c>
      <c r="D25" s="53">
        <f>LCTCBOS!D25+Online!D25+BPCC!D25+BRCC!D25+Delgado!D25+Fletcher!D25+LDCC!D25+Nunez!D25+NorthshoreTCC!D25+RPCC!D25+SLCC!D25+Sowela!D25+LTC!D25</f>
        <v>0</v>
      </c>
      <c r="E25" s="54">
        <f t="shared" si="5"/>
        <v>0</v>
      </c>
      <c r="F25" s="577">
        <f t="shared" si="2"/>
        <v>0</v>
      </c>
      <c r="G25" s="581">
        <f>IF(ISBLANK(F25),"  ",IF(F74&gt;0,F25/F74,IF(F25&gt;0,1,0)))</f>
        <v>0</v>
      </c>
      <c r="H25" s="9">
        <f>LCTCBOS!H25+Online!H25+BPCC!H25+BRCC!H25+Delgado!H25+Fletcher!H25+LDCC!H25+Nunez!H25+NorthshoreTCC!H25+RPCC!H25+SLCC!H25+Sowela!H25+LTC!H25</f>
        <v>0</v>
      </c>
      <c r="I25" s="563">
        <f t="shared" si="1"/>
        <v>0</v>
      </c>
      <c r="J25" s="53">
        <f>LCTCBOS!J25+Online!J25+BPCC!J25+BRCC!J25+Delgado!J25+Fletcher!J25+LDCC!J25+Nunez!J25+NorthshoreTCC!J25+RPCC!J25+SLCC!J25+Sowela!J25+LTC!J25</f>
        <v>0</v>
      </c>
      <c r="K25" s="579">
        <f t="shared" si="3"/>
        <v>0</v>
      </c>
      <c r="L25" s="577">
        <f t="shared" si="4"/>
        <v>0</v>
      </c>
      <c r="M25" s="581">
        <f>IF(ISBLANK(L25),"  ",IF(L74&gt;0,L25/L74,IF(L25&gt;0,1,0)))</f>
        <v>0</v>
      </c>
      <c r="N25" s="35"/>
    </row>
    <row r="26" spans="1:14" s="11" customFormat="1" ht="44.25">
      <c r="A26" s="586" t="s">
        <v>26</v>
      </c>
      <c r="B26" s="9">
        <f>LCTCBOS!B26+Online!B26+BPCC!B26+BRCC!B26+Delgado!B26+Fletcher!B26+LDCC!B26+Nunez!B26+NorthshoreTCC!B26+RPCC!B26+SLCC!B26+Sowela!B26+LTC!B26</f>
        <v>0</v>
      </c>
      <c r="C26" s="563">
        <f t="shared" si="0"/>
        <v>0</v>
      </c>
      <c r="D26" s="53">
        <f>LCTCBOS!D26+Online!D26+BPCC!D26+BRCC!D26+Delgado!D26+Fletcher!D26+LDCC!D26+Nunez!D26+NorthshoreTCC!D26+RPCC!D26+SLCC!D26+Sowela!D26+LTC!D26</f>
        <v>0</v>
      </c>
      <c r="E26" s="54">
        <f t="shared" si="5"/>
        <v>0</v>
      </c>
      <c r="F26" s="577">
        <f t="shared" si="2"/>
        <v>0</v>
      </c>
      <c r="G26" s="581">
        <f>IF(ISBLANK(F26),"  ",IF(F74&gt;0,F26/F74,IF(F26&gt;0,1,0)))</f>
        <v>0</v>
      </c>
      <c r="H26" s="9">
        <f>LCTCBOS!H26+Online!H26+BPCC!H26+BRCC!H26+Delgado!H26+Fletcher!H26+LDCC!H26+Nunez!H26+NorthshoreTCC!H26+RPCC!H26+SLCC!H26+Sowela!H26+LTC!H26</f>
        <v>0</v>
      </c>
      <c r="I26" s="563">
        <f t="shared" si="1"/>
        <v>0</v>
      </c>
      <c r="J26" s="53">
        <f>LCTCBOS!J26+Online!J26+BPCC!J26+BRCC!J26+Delgado!J26+Fletcher!J26+LDCC!J26+Nunez!J26+NorthshoreTCC!J26+RPCC!J26+SLCC!J26+Sowela!J26+LTC!J26</f>
        <v>0</v>
      </c>
      <c r="K26" s="579">
        <f t="shared" si="3"/>
        <v>0</v>
      </c>
      <c r="L26" s="577">
        <f t="shared" si="4"/>
        <v>0</v>
      </c>
      <c r="M26" s="581">
        <f>IF(ISBLANK(L26),"  ",IF(L74&gt;0,L26/L74,IF(L26&gt;0,1,0)))</f>
        <v>0</v>
      </c>
      <c r="N26" s="35"/>
    </row>
    <row r="27" spans="1:14" s="11" customFormat="1" ht="44.25">
      <c r="A27" s="586" t="s">
        <v>27</v>
      </c>
      <c r="B27" s="9">
        <f>LCTCBOS!B27+Online!B27+BPCC!B27+BRCC!B27+Delgado!B27+Fletcher!B27+LDCC!B27+Nunez!B27+NorthshoreTCC!B27+RPCC!B27+SLCC!B27+Sowela!B27+LTC!B27</f>
        <v>0</v>
      </c>
      <c r="C27" s="563">
        <f t="shared" si="0"/>
        <v>0</v>
      </c>
      <c r="D27" s="53">
        <f>LCTCBOS!D27+Online!D27+BPCC!D27+BRCC!D27+Delgado!D27+Fletcher!D27+LDCC!D27+Nunez!D27+NorthshoreTCC!D27+RPCC!D27+SLCC!D27+Sowela!D27+LTC!D27</f>
        <v>0</v>
      </c>
      <c r="E27" s="54">
        <f t="shared" si="5"/>
        <v>0</v>
      </c>
      <c r="F27" s="577">
        <f t="shared" si="2"/>
        <v>0</v>
      </c>
      <c r="G27" s="581">
        <f>IF(ISBLANK(F27),"  ",IF(F74&gt;0,F27/F74,IF(F27&gt;0,1,0)))</f>
        <v>0</v>
      </c>
      <c r="H27" s="9">
        <f>LCTCBOS!H27+Online!H27+BPCC!H27+BRCC!H27+Delgado!H27+Fletcher!H27+LDCC!H27+Nunez!H27+NorthshoreTCC!H27+RPCC!H27+SLCC!H27+Sowela!H27+LTC!H27</f>
        <v>0</v>
      </c>
      <c r="I27" s="563">
        <f t="shared" si="1"/>
        <v>0</v>
      </c>
      <c r="J27" s="53">
        <f>LCTCBOS!J27+Online!J27+BPCC!J27+BRCC!J27+Delgado!J27+Fletcher!J27+LDCC!J27+Nunez!J27+NorthshoreTCC!J27+RPCC!J27+SLCC!J27+Sowela!J27+LTC!J27</f>
        <v>0</v>
      </c>
      <c r="K27" s="579">
        <f t="shared" si="3"/>
        <v>0</v>
      </c>
      <c r="L27" s="577">
        <f t="shared" si="4"/>
        <v>0</v>
      </c>
      <c r="M27" s="581">
        <f>IF(ISBLANK(L27),"  ",IF(L74&gt;0,L27/L74,IF(L27&gt;0,1,0)))</f>
        <v>0</v>
      </c>
      <c r="N27" s="35"/>
    </row>
    <row r="28" spans="1:14" s="11" customFormat="1" ht="44.25">
      <c r="A28" s="588" t="s">
        <v>28</v>
      </c>
      <c r="B28" s="9">
        <f>LCTCBOS!B28+Online!B28+BPCC!B28+BRCC!B28+Delgado!B28+Fletcher!B28+LDCC!B28+Nunez!B28+NorthshoreTCC!B28+RPCC!B28+SLCC!B28+Sowela!B28+LTC!B28</f>
        <v>0</v>
      </c>
      <c r="C28" s="563">
        <f t="shared" si="0"/>
        <v>0</v>
      </c>
      <c r="D28" s="53">
        <f>LCTCBOS!D28+Online!D28+BPCC!D28+BRCC!D28+Delgado!D28+Fletcher!D28+LDCC!D28+Nunez!D28+NorthshoreTCC!D28+RPCC!D28+SLCC!D28+Sowela!D28+LTC!D28</f>
        <v>0</v>
      </c>
      <c r="E28" s="54">
        <f t="shared" si="5"/>
        <v>0</v>
      </c>
      <c r="F28" s="577">
        <f t="shared" ref="F28:F33" si="6">D28+B28</f>
        <v>0</v>
      </c>
      <c r="G28" s="581">
        <f>IF(ISBLANK(F28),"  ",IF(F74&gt;0,F28/F74,IF(F28&gt;0,1,0)))</f>
        <v>0</v>
      </c>
      <c r="H28" s="9">
        <f>LCTCBOS!H28+Online!H28+BPCC!H28+BRCC!H28+Delgado!H28+Fletcher!H28+LDCC!H28+Nunez!H28+NorthshoreTCC!H28+RPCC!H28+SLCC!H28+Sowela!H28+LTC!H28</f>
        <v>0</v>
      </c>
      <c r="I28" s="563">
        <f t="shared" si="1"/>
        <v>0</v>
      </c>
      <c r="J28" s="53">
        <f>LCTCBOS!J28+Online!J28+BPCC!J28+BRCC!J28+Delgado!J28+Fletcher!J28+LDCC!J28+Nunez!J28+NorthshoreTCC!J28+RPCC!J28+SLCC!J28+Sowela!J28+LTC!J28</f>
        <v>0</v>
      </c>
      <c r="K28" s="579">
        <f t="shared" si="3"/>
        <v>0</v>
      </c>
      <c r="L28" s="577">
        <f t="shared" ref="L28:L33" si="7">J28+H28</f>
        <v>0</v>
      </c>
      <c r="M28" s="581">
        <f>IF(ISBLANK(L28),"  ",IF(L74&gt;0,L28/L74,IF(L28&gt;0,1,0)))</f>
        <v>0</v>
      </c>
      <c r="N28" s="35"/>
    </row>
    <row r="29" spans="1:14" s="11" customFormat="1" ht="44.25">
      <c r="A29" s="588" t="s">
        <v>29</v>
      </c>
      <c r="B29" s="9">
        <f>LCTCBOS!B29+Online!B29+BPCC!B29+BRCC!B29+Delgado!B29+Fletcher!B29+LDCC!B29+Nunez!B29+NorthshoreTCC!B29+RPCC!B29+SLCC!B29+Sowela!B29+LTC!B29</f>
        <v>10000000</v>
      </c>
      <c r="C29" s="563">
        <f t="shared" si="0"/>
        <v>1</v>
      </c>
      <c r="D29" s="53">
        <f>LCTCBOS!D29+Online!D29+BPCC!D29+BRCC!D29+Delgado!D29+Fletcher!D29+LDCC!D29+Nunez!D29+NorthshoreTCC!D29+RPCC!D29+SLCC!D29+Sowela!D29+LTC!D29</f>
        <v>0</v>
      </c>
      <c r="E29" s="54">
        <f t="shared" si="5"/>
        <v>0</v>
      </c>
      <c r="F29" s="577">
        <f t="shared" si="6"/>
        <v>10000000</v>
      </c>
      <c r="G29" s="581">
        <f>IF(ISBLANK(F29),"  ",IF(F74&gt;0,F29/F74,IF(F29&gt;0,1,0)))</f>
        <v>1.6410032920621109E-2</v>
      </c>
      <c r="H29" s="9">
        <f>LCTCBOS!H29+Online!H29+BPCC!H29+BRCC!H29+Delgado!H29+Fletcher!H29+LDCC!H29+Nunez!H29+NorthshoreTCC!H29+RPCC!H29+SLCC!H29+Sowela!H29+LTC!H29</f>
        <v>0</v>
      </c>
      <c r="I29" s="563">
        <f t="shared" si="1"/>
        <v>0</v>
      </c>
      <c r="J29" s="53">
        <f>LCTCBOS!J29+Online!J29+BPCC!J29+BRCC!J29+Delgado!J29+Fletcher!J29+LDCC!J29+Nunez!J29+NorthshoreTCC!J29+RPCC!J29+SLCC!J29+Sowela!J29+LTC!J29</f>
        <v>0</v>
      </c>
      <c r="K29" s="579">
        <f t="shared" si="3"/>
        <v>0</v>
      </c>
      <c r="L29" s="577">
        <f t="shared" si="7"/>
        <v>0</v>
      </c>
      <c r="M29" s="581">
        <f>IF(ISBLANK(L29),"  ",IF(L74&gt;0,L29/L74,IF(L29&gt;0,1,0)))</f>
        <v>0</v>
      </c>
      <c r="N29" s="35"/>
    </row>
    <row r="30" spans="1:14" s="11" customFormat="1" ht="44.25">
      <c r="A30" s="588" t="s">
        <v>30</v>
      </c>
      <c r="B30" s="9">
        <f>LCTCBOS!B30+Online!B30+BPCC!B30+BRCC!B30+Delgado!B30+Fletcher!B30+LDCC!B30+Nunez!B30+NorthshoreTCC!B30+RPCC!B30+SLCC!B30+Sowela!B30+LTC!B30</f>
        <v>0</v>
      </c>
      <c r="C30" s="563">
        <f t="shared" si="0"/>
        <v>0</v>
      </c>
      <c r="D30" s="53">
        <f>LCTCBOS!D30+Online!D30+BPCC!D30+BRCC!D30+Delgado!D30+Fletcher!D30+LDCC!D30+Nunez!D30+NorthshoreTCC!D30+RPCC!D30+SLCC!D30+Sowela!D30+LTC!D30</f>
        <v>0</v>
      </c>
      <c r="E30" s="54">
        <f t="shared" si="5"/>
        <v>0</v>
      </c>
      <c r="F30" s="577">
        <f t="shared" si="6"/>
        <v>0</v>
      </c>
      <c r="G30" s="581">
        <f>IF(ISBLANK(F30),"  ",IF(F75&gt;0,F30/F75,IF(F30&gt;0,1,0)))</f>
        <v>0</v>
      </c>
      <c r="H30" s="9">
        <f>LCTCBOS!H30+Online!H30+BPCC!H30+BRCC!H30+Delgado!H30+Fletcher!H30+LDCC!H30+Nunez!H30+NorthshoreTCC!H30+RPCC!H30+SLCC!H30+Sowela!H30+LTC!H30</f>
        <v>10000000</v>
      </c>
      <c r="I30" s="563">
        <f t="shared" si="1"/>
        <v>1</v>
      </c>
      <c r="J30" s="53">
        <f>LCTCBOS!J30+Online!J30+BPCC!J30+BRCC!J30+Delgado!J30+Fletcher!J30+LDCC!J30+Nunez!J30+NorthshoreTCC!J30+RPCC!J30+SLCC!J30+Sowela!J30+LTC!J30</f>
        <v>0</v>
      </c>
      <c r="K30" s="579">
        <f t="shared" si="3"/>
        <v>0</v>
      </c>
      <c r="L30" s="577">
        <f t="shared" si="7"/>
        <v>10000000</v>
      </c>
      <c r="M30" s="581">
        <f>IF(ISBLANK(L30),"  ",IF(L75&gt;0,L30/L75,IF(L30&gt;0,1,0)))</f>
        <v>1</v>
      </c>
      <c r="N30" s="35"/>
    </row>
    <row r="31" spans="1:14" s="11" customFormat="1" ht="44.25">
      <c r="A31" s="588" t="s">
        <v>31</v>
      </c>
      <c r="B31" s="9">
        <f>LCTCBOS!B31+Online!B31+BPCC!B31+BRCC!B31+Delgado!B31+Fletcher!B31+LDCC!B31+Nunez!B31+NorthshoreTCC!B31+RPCC!B31+SLCC!B31+Sowela!B31+LTC!B31</f>
        <v>0</v>
      </c>
      <c r="C31" s="563">
        <f t="shared" si="0"/>
        <v>0</v>
      </c>
      <c r="D31" s="53">
        <f>LCTCBOS!D31+Online!D31+BPCC!D31+BRCC!D31+Delgado!D31+Fletcher!D31+LDCC!D31+Nunez!D31+NorthshoreTCC!D31+RPCC!D31+SLCC!D31+Sowela!D31+LTC!D31</f>
        <v>0</v>
      </c>
      <c r="E31" s="54">
        <f t="shared" si="5"/>
        <v>0</v>
      </c>
      <c r="F31" s="577">
        <f t="shared" si="6"/>
        <v>0</v>
      </c>
      <c r="G31" s="581">
        <f>IF(ISBLANK(F31),"  ",IF(F76&gt;0,F31/F76,IF(F31&gt;0,1,0)))</f>
        <v>0</v>
      </c>
      <c r="H31" s="9">
        <f>LCTCBOS!H31+Online!H31+BPCC!H31+BRCC!H31+Delgado!H31+Fletcher!H31+LDCC!H31+Nunez!H31+NorthshoreTCC!H31+RPCC!H31+SLCC!H31+Sowela!H31+LTC!H31</f>
        <v>1465980</v>
      </c>
      <c r="I31" s="563">
        <f t="shared" si="1"/>
        <v>1</v>
      </c>
      <c r="J31" s="53">
        <f>LCTCBOS!J31+Online!J31+BPCC!J31+BRCC!J31+Delgado!J31+Fletcher!J31+LDCC!J31+Nunez!J31+NorthshoreTCC!J31+RPCC!J31+SLCC!J31+Sowela!J31+LTC!J31</f>
        <v>0</v>
      </c>
      <c r="K31" s="579">
        <f t="shared" si="3"/>
        <v>0</v>
      </c>
      <c r="L31" s="577">
        <f t="shared" si="7"/>
        <v>1465980</v>
      </c>
      <c r="M31" s="581">
        <f>IF(ISBLANK(L31),"  ",IF(L76&gt;0,L31/L76,IF(L31&gt;0,1,0)))</f>
        <v>1</v>
      </c>
      <c r="N31" s="35"/>
    </row>
    <row r="32" spans="1:14" s="11" customFormat="1" ht="44.25">
      <c r="A32" s="588" t="s">
        <v>32</v>
      </c>
      <c r="B32" s="9">
        <f>LCTCBOS!B32+Online!B32+BPCC!B32+BRCC!B32+Delgado!B32+Fletcher!B32+LDCC!B32+Nunez!B32+NorthshoreTCC!B32+RPCC!B32+SLCC!B32+Sowela!B32+LTC!B32</f>
        <v>0</v>
      </c>
      <c r="C32" s="563">
        <f t="shared" si="0"/>
        <v>0</v>
      </c>
      <c r="D32" s="53">
        <f>LCTCBOS!D32+Online!D32+BPCC!D32+BRCC!D32+Delgado!D32+Fletcher!D32+LDCC!D32+Nunez!D32+NorthshoreTCC!D32+RPCC!D32+SLCC!D32+Sowela!D32+LTC!D32</f>
        <v>0</v>
      </c>
      <c r="E32" s="54">
        <f t="shared" si="5"/>
        <v>0</v>
      </c>
      <c r="F32" s="577">
        <f t="shared" si="6"/>
        <v>0</v>
      </c>
      <c r="G32" s="581">
        <f>IF(ISBLANK(F32),"  ",IF(F77&gt;0,F32/F77,IF(F32&gt;0,1,0)))</f>
        <v>0</v>
      </c>
      <c r="H32" s="9">
        <f>LCTCBOS!H32+Online!H32+BPCC!H32+BRCC!H32+Delgado!H32+Fletcher!H32+LDCC!H32+Nunez!H32+NorthshoreTCC!H32+RPCC!H32+SLCC!H32+Sowela!H32+LTC!H32</f>
        <v>0</v>
      </c>
      <c r="I32" s="563">
        <f t="shared" si="1"/>
        <v>0</v>
      </c>
      <c r="J32" s="53">
        <f>LCTCBOS!J32+Online!J32+BPCC!J32+BRCC!J32+Delgado!J32+Fletcher!J32+LDCC!J32+Nunez!J32+NorthshoreTCC!J32+RPCC!J32+SLCC!J32+Sowela!J32+LTC!J32</f>
        <v>0</v>
      </c>
      <c r="K32" s="579">
        <f t="shared" si="3"/>
        <v>0</v>
      </c>
      <c r="L32" s="577">
        <f t="shared" si="7"/>
        <v>0</v>
      </c>
      <c r="M32" s="581">
        <f>IF(ISBLANK(L32),"  ",IF(L77&gt;0,L32/L77,IF(L32&gt;0,1,0)))</f>
        <v>0</v>
      </c>
      <c r="N32" s="35"/>
    </row>
    <row r="33" spans="1:14" s="11" customFormat="1" ht="44.25">
      <c r="A33" s="588" t="s">
        <v>33</v>
      </c>
      <c r="B33" s="9">
        <f>LCTCBOS!B33+Online!B33+BPCC!B33+BRCC!B33+Delgado!B33+Fletcher!B33+LDCC!B33+Nunez!B33+NorthshoreTCC!B33+RPCC!B33+SLCC!B33+Sowela!B33+LTC!B33</f>
        <v>300000</v>
      </c>
      <c r="C33" s="563">
        <f t="shared" si="0"/>
        <v>1</v>
      </c>
      <c r="D33" s="53">
        <f>LCTCBOS!D33+Online!D33+BPCC!D33+BRCC!D33+Delgado!D33+Fletcher!D33+LDCC!D33+Nunez!D33+NorthshoreTCC!D33+RPCC!D33+SLCC!D33+Sowela!D33+LTC!D33</f>
        <v>0</v>
      </c>
      <c r="E33" s="54">
        <f t="shared" si="5"/>
        <v>0</v>
      </c>
      <c r="F33" s="577">
        <f t="shared" si="6"/>
        <v>300000</v>
      </c>
      <c r="G33" s="581">
        <f>IF(ISBLANK(F33),"  ",IF(F74&gt;0,F33/F74,IF(F33&gt;0,1,0)))</f>
        <v>4.9230098761863324E-4</v>
      </c>
      <c r="H33" s="9">
        <f>LCTCBOS!H33+Online!H33+BPCC!H33+BRCC!H33+Delgado!H33+Fletcher!H33+LDCC!H33+Nunez!H33+NorthshoreTCC!H33+RPCC!H33+SLCC!H33+Sowela!H33+LTC!H33</f>
        <v>0</v>
      </c>
      <c r="I33" s="563">
        <f t="shared" si="1"/>
        <v>0</v>
      </c>
      <c r="J33" s="53">
        <f>LCTCBOS!J33+Online!J33+BPCC!J33+BRCC!J33+Delgado!J33+Fletcher!J33+LDCC!J33+Nunez!J33+NorthshoreTCC!J33+RPCC!J33+SLCC!J33+Sowela!J33+LTC!J33</f>
        <v>0</v>
      </c>
      <c r="K33" s="579">
        <f t="shared" si="3"/>
        <v>0</v>
      </c>
      <c r="L33" s="577">
        <f t="shared" si="7"/>
        <v>0</v>
      </c>
      <c r="M33" s="581">
        <f>IF(ISBLANK(L33),"  ",IF(L74&gt;0,L33/L74,IF(L33&gt;0,1,0)))</f>
        <v>0</v>
      </c>
      <c r="N33" s="35"/>
    </row>
    <row r="34" spans="1:14" s="11" customFormat="1" ht="45">
      <c r="A34" s="589" t="s">
        <v>34</v>
      </c>
      <c r="B34" s="631"/>
      <c r="C34" s="591" t="s">
        <v>4</v>
      </c>
      <c r="D34" s="633"/>
      <c r="E34" s="592" t="s">
        <v>4</v>
      </c>
      <c r="F34" s="577"/>
      <c r="G34" s="593" t="s">
        <v>4</v>
      </c>
      <c r="H34" s="631"/>
      <c r="I34" s="591" t="s">
        <v>4</v>
      </c>
      <c r="J34" s="633"/>
      <c r="K34" s="592" t="s">
        <v>4</v>
      </c>
      <c r="L34" s="577"/>
      <c r="M34" s="593" t="s">
        <v>4</v>
      </c>
      <c r="N34" s="35"/>
    </row>
    <row r="35" spans="1:14" s="11" customFormat="1" ht="44.25">
      <c r="A35" s="68" t="s">
        <v>35</v>
      </c>
      <c r="B35" s="9">
        <f>LCTCBOS!B35+Online!B35+BPCC!B35+BRCC!B35+Delgado!B35+Fletcher!B35+LDCC!B35+Nunez!B35+NorthshoreTCC!B35+RPCC!B35+SLCC!B35+Sowela!B35+LTC!B35</f>
        <v>0</v>
      </c>
      <c r="C35" s="563">
        <f t="shared" si="0"/>
        <v>0</v>
      </c>
      <c r="D35" s="53">
        <f>LCTCBOS!D35+Online!D35+BPCC!D35+BRCC!D35+Delgado!D35+Fletcher!D35+LDCC!D35+Nunez!D35+NorthshoreTCC!D35+RPCC!D35+SLCC!D35+Sowela!D35+LTC!D35</f>
        <v>0</v>
      </c>
      <c r="E35" s="579">
        <f>IF(ISBLANK(D35),"  ",IF(F35&gt;0,D35/F35,IF(D35&gt;0,1,0)))</f>
        <v>0</v>
      </c>
      <c r="F35" s="577">
        <f t="shared" si="2"/>
        <v>0</v>
      </c>
      <c r="G35" s="581">
        <f>IF(ISBLANK(F35),"  ",IF(F74&gt;0,F35/F74,IF(F35&gt;0,1,0)))</f>
        <v>0</v>
      </c>
      <c r="H35" s="9">
        <f>LCTCBOS!H35+Online!H35+BPCC!H35+BRCC!H35+Delgado!H35+Fletcher!H35+LDCC!H35+Nunez!H35+NorthshoreTCC!H35+RPCC!H35+SLCC!H35+Sowela!H35+LTC!H35</f>
        <v>0</v>
      </c>
      <c r="I35" s="563">
        <f>IF(ISBLANK(H35),"  ",IF(L35&gt;0,H35/L35,IF(H35&gt;0,1,0)))</f>
        <v>0</v>
      </c>
      <c r="J35" s="53">
        <f>LCTCBOS!J35+Online!J35+BPCC!J35+BRCC!J35+Delgado!J35+Fletcher!J35+LDCC!J35+Nunez!J35+NorthshoreTCC!J35+RPCC!J35+SLCC!J35+Sowela!J35+LTC!J35</f>
        <v>0</v>
      </c>
      <c r="K35" s="579">
        <f>IF(ISBLANK(J35),"  ",IF(L35&gt;0,J35/L35,IF(J35&gt;0,1,0)))</f>
        <v>0</v>
      </c>
      <c r="L35" s="577">
        <f>J35+H35</f>
        <v>0</v>
      </c>
      <c r="M35" s="581">
        <f>IF(ISBLANK(L35),"  ",IF(L74&gt;0,L35/L74,IF(L35&gt;0,1,0)))</f>
        <v>0</v>
      </c>
      <c r="N35" s="35"/>
    </row>
    <row r="36" spans="1:14" s="11" customFormat="1" ht="45">
      <c r="A36" s="589" t="s">
        <v>36</v>
      </c>
      <c r="B36" s="631"/>
      <c r="C36" s="591" t="s">
        <v>4</v>
      </c>
      <c r="D36" s="633"/>
      <c r="E36" s="592" t="s">
        <v>4</v>
      </c>
      <c r="F36" s="577"/>
      <c r="G36" s="593" t="s">
        <v>4</v>
      </c>
      <c r="H36" s="631"/>
      <c r="I36" s="591" t="s">
        <v>4</v>
      </c>
      <c r="J36" s="633"/>
      <c r="K36" s="592" t="s">
        <v>4</v>
      </c>
      <c r="L36" s="577"/>
      <c r="M36" s="593" t="s">
        <v>4</v>
      </c>
      <c r="N36" s="35"/>
    </row>
    <row r="37" spans="1:14" s="11" customFormat="1" ht="44.25">
      <c r="A37" s="586" t="s">
        <v>35</v>
      </c>
      <c r="B37" s="9">
        <f>LCTCBOS!B37+Online!B37+BPCC!B37+BRCC!B37+Delgado!B37+Fletcher!B37+LDCC!B37+Nunez!B37+NorthshoreTCC!B37+RPCC!B37+SLCC!B37+Sowela!B37+LTC!B37</f>
        <v>0</v>
      </c>
      <c r="C37" s="563">
        <f t="shared" si="0"/>
        <v>0</v>
      </c>
      <c r="D37" s="53">
        <f>LCTCBOS!D37+Online!D37+BPCC!D37+BRCC!D37+Delgado!D37+Fletcher!D37+LDCC!D37+Nunez!D37+NorthshoreTCC!D37+RPCC!D37+SLCC!D37+Sowela!D37+LTC!D37</f>
        <v>0</v>
      </c>
      <c r="E37" s="579">
        <f>IF(ISBLANK(D37),"  ",IF(F37&gt;0,D37/F37,IF(D37&gt;0,1,0)))</f>
        <v>0</v>
      </c>
      <c r="F37" s="596">
        <f t="shared" si="2"/>
        <v>0</v>
      </c>
      <c r="G37" s="581">
        <f>IF(ISBLANK(F37),"  ",IF(F74&gt;0,F37/F74,IF(F37&gt;0,1,0)))</f>
        <v>0</v>
      </c>
      <c r="H37" s="9">
        <f>LCTCBOS!H37+Online!H37+BPCC!H37+BRCC!H37+Delgado!H37+Fletcher!H37+LDCC!H37+Nunez!H37+NorthshoreTCC!H37+RPCC!H37+SLCC!H37+Sowela!H37+LTC!H37</f>
        <v>0</v>
      </c>
      <c r="I37" s="563">
        <f>IF(ISBLANK(H37),"  ",IF(L37&gt;0,H37/L37,IF(H37&gt;0,1,0)))</f>
        <v>0</v>
      </c>
      <c r="J37" s="53">
        <f>LCTCBOS!J37+Online!J37+BPCC!J37+BRCC!J37+Delgado!J37+Fletcher!J37+LDCC!J37+Nunez!J37+NorthshoreTCC!J37+RPCC!J37+SLCC!J37+Sowela!J37+LTC!J37</f>
        <v>0</v>
      </c>
      <c r="K37" s="579">
        <f>IF(ISBLANK(J37),"  ",IF(L37&gt;0,J37/L37,IF(J37&gt;0,1,0)))</f>
        <v>0</v>
      </c>
      <c r="L37" s="596">
        <f>J37+H37</f>
        <v>0</v>
      </c>
      <c r="M37" s="581">
        <f>IF(ISBLANK(L37),"  ",IF(L74&gt;0,L37/L74,IF(L37&gt;0,1,0)))</f>
        <v>0</v>
      </c>
      <c r="N37" s="35"/>
    </row>
    <row r="38" spans="1:14" s="11" customFormat="1" ht="44.25">
      <c r="A38" s="586" t="s">
        <v>76</v>
      </c>
      <c r="B38" s="9">
        <f>LCTCBOS!B38+Online!B38+BPCC!B38+BRCC!B38+Delgado!B38+Fletcher!B38+LDCC!B38+Nunez!B38+NorthshoreTCC!B38+RPCC!B38+SLCC!B38+Sowela!B38+LTC!B38</f>
        <v>0</v>
      </c>
      <c r="C38" s="563">
        <f t="shared" si="0"/>
        <v>0</v>
      </c>
      <c r="D38" s="53">
        <f>LCTCBOS!D38+Online!D38+BPCC!D38+BRCC!D38+Delgado!D38+Fletcher!D38+LDCC!D38+Nunez!D38+NorthshoreTCC!D38+RPCC!D38+SLCC!D38+Sowela!D38+LTC!D38</f>
        <v>0</v>
      </c>
      <c r="E38" s="54">
        <f>IF(ISBLANK(D38),"  ",IF(F38&gt;0,D38/F38,IF(D38&gt;0,1,0)))</f>
        <v>0</v>
      </c>
      <c r="F38" s="577">
        <f t="shared" si="2"/>
        <v>0</v>
      </c>
      <c r="G38" s="581">
        <f>IF(ISBLANK(F38),"  ",IF(F74&gt;0,F38/F74,IF(F38&gt;0,1,0)))</f>
        <v>0</v>
      </c>
      <c r="H38" s="9">
        <f>LCTCBOS!H38+Online!H38+BPCC!H38+BRCC!H38+Delgado!H38+Fletcher!H38+LDCC!H38+Nunez!H38+NorthshoreTCC!H38+RPCC!H38+SLCC!H38+Sowela!H38+LTC!H38</f>
        <v>0</v>
      </c>
      <c r="I38" s="563">
        <f>IF(ISBLANK(H38),"  ",IF(L38&gt;0,H38/L38,IF(H38&gt;0,1,0)))</f>
        <v>0</v>
      </c>
      <c r="J38" s="53">
        <f>LCTCBOS!J38+Online!J38+BPCC!J38+BRCC!J38+Delgado!J38+Fletcher!J38+LDCC!J38+Nunez!J38+NorthshoreTCC!J38+RPCC!J38+SLCC!J38+Sowela!J38+LTC!J38</f>
        <v>0</v>
      </c>
      <c r="K38" s="579">
        <f>IF(ISBLANK(J38),"  ",IF(L38&gt;0,J38/L38,IF(J38&gt;0,1,0)))</f>
        <v>0</v>
      </c>
      <c r="L38" s="577">
        <f>J38+H38</f>
        <v>0</v>
      </c>
      <c r="M38" s="581">
        <f>IF(ISBLANK(L38),"  ",IF(L74&gt;0,L38/L74,IF(L38&gt;0,1,0)))</f>
        <v>0</v>
      </c>
      <c r="N38" s="35"/>
    </row>
    <row r="39" spans="1:14" s="85" customFormat="1" ht="45">
      <c r="A39" s="589" t="s">
        <v>37</v>
      </c>
      <c r="B39" s="597">
        <f>B38+B37+B35+B33+B29+B28+B26+B27+B25+B24+B23+B22+B21+B20+B19+B18+B17+B16+B14+B13+B30+B31+B32</f>
        <v>158804358</v>
      </c>
      <c r="C39" s="567">
        <f t="shared" si="0"/>
        <v>1</v>
      </c>
      <c r="D39" s="634">
        <f>D38+D37+D35+D33+D29+D28+D26+D27+D25+D24+D23+D22+D21+D20+D19+D18+D17+D16+D14+D13+D30+D31+D32</f>
        <v>0</v>
      </c>
      <c r="E39" s="127">
        <f>IF(ISBLANK(D39),"  ",IF(F39&gt;0,D39/F39,IF(D39&gt;0,1,0)))</f>
        <v>0</v>
      </c>
      <c r="F39" s="597">
        <f>F38+F37+F35+F33+F29+F28+F26+F27+F25+F24+F23+F22+F21+F20+F19+F18+F17+F16+F14+F13+F30+F31+F32</f>
        <v>158804358</v>
      </c>
      <c r="G39" s="598">
        <f>IF(ISBLANK(F39),"  ",IF(F74&gt;0,F39/F74,IF(F39&gt;0,1,0)))</f>
        <v>0.26059847427180999</v>
      </c>
      <c r="H39" s="597">
        <f>H38+H37+H35+H33+H29+H28+H26+H27+H25+H24+H23+H22+H21+H20+H19+H18+H17+H16+H14+H13+H30+H31+H32</f>
        <v>161091253</v>
      </c>
      <c r="I39" s="567">
        <f>IF(ISBLANK(H39),"  ",IF(L39&gt;0,H39/L39,IF(H39&gt;0,1,0)))</f>
        <v>1</v>
      </c>
      <c r="J39" s="634">
        <f>J38+J37+J35+J33+J29+J28+J26+J27+J25+J24+J23+J22+J21+J20+J19+J18+J17+J16+J14+J13+J30+J31+J32</f>
        <v>0</v>
      </c>
      <c r="K39" s="599">
        <f>IF(ISBLANK(J39),"  ",IF(L39&gt;0,J39/L39,IF(J39&gt;0,1,0)))</f>
        <v>0</v>
      </c>
      <c r="L39" s="597">
        <f>L38+L37+L35+L33+L29+L28+L26+L27+L25+L24+L23+L22+L21+L20+L19+L18+L17+L16+L14+L13+L30+L31+L32</f>
        <v>161091253</v>
      </c>
      <c r="M39" s="598">
        <f>IF(ISBLANK(L39),"  ",IF(L74&gt;0,L39/L74,IF(L39&gt;0,1,0)))</f>
        <v>0.26465106341750594</v>
      </c>
      <c r="N39" s="84"/>
    </row>
    <row r="40" spans="1:14" s="11" customFormat="1" ht="45">
      <c r="A40" s="600" t="s">
        <v>38</v>
      </c>
      <c r="B40" s="582"/>
      <c r="C40" s="591" t="s">
        <v>4</v>
      </c>
      <c r="D40" s="587"/>
      <c r="E40" s="592" t="s">
        <v>4</v>
      </c>
      <c r="F40" s="577"/>
      <c r="G40" s="593" t="s">
        <v>4</v>
      </c>
      <c r="H40" s="582"/>
      <c r="I40" s="591" t="s">
        <v>4</v>
      </c>
      <c r="J40" s="587"/>
      <c r="K40" s="592" t="s">
        <v>4</v>
      </c>
      <c r="L40" s="577"/>
      <c r="M40" s="593" t="s">
        <v>4</v>
      </c>
      <c r="N40" s="35"/>
    </row>
    <row r="41" spans="1:14" s="11" customFormat="1" ht="44.25">
      <c r="A41" s="21" t="s">
        <v>39</v>
      </c>
      <c r="B41" s="9">
        <f>LCTCBOS!B41+Online!B41+BPCC!B41+BRCC!B41+Delgado!B41+Fletcher!B41+LDCC!B41+Nunez!B41+NorthshoreTCC!B41+RPCC!B41+SLCC!B41+Sowela!B41+LTC!B41</f>
        <v>0</v>
      </c>
      <c r="C41" s="52">
        <f t="shared" si="0"/>
        <v>0</v>
      </c>
      <c r="D41" s="53">
        <f>LCTCBOS!D41+Online!D41+BPCC!D41+BRCC!D41+Delgado!D41+Fletcher!D41+LDCC!D41+Nunez!D41+NorthshoreTCC!D41+RPCC!D41+SLCC!D41+Sowela!D41+LTC!D41</f>
        <v>0</v>
      </c>
      <c r="E41" s="54">
        <f t="shared" ref="E41:E47" si="8">IF(ISBLANK(D41),"  ",IF(F41&gt;0,D41/F41,IF(D41&gt;0,1,0)))</f>
        <v>0</v>
      </c>
      <c r="F41" s="48">
        <f>D41+B41</f>
        <v>0</v>
      </c>
      <c r="G41" s="56">
        <f>IF(ISBLANK(F41),"  ",IF(F74&gt;0,F41/D74,IF(F41&gt;0,1,0)))</f>
        <v>0</v>
      </c>
      <c r="H41" s="9">
        <f>LCTCBOS!H41+Online!H41+BPCC!H41+BRCC!H41+Delgado!H41+Fletcher!H41+LDCC!H41+Nunez!H41+NorthshoreTCC!H41+RPCC!H41+SLCC!H41+Sowela!H41+LTC!H41</f>
        <v>0</v>
      </c>
      <c r="I41" s="52">
        <f t="shared" ref="I41:I47" si="9">IF(ISBLANK(H41),"  ",IF(L41&gt;0,H41/L41,IF(H41&gt;0,1,0)))</f>
        <v>0</v>
      </c>
      <c r="J41" s="53">
        <f>LCTCBOS!J41+Online!J41+BPCC!J41+BRCC!J41+Delgado!J41+Fletcher!J41+LDCC!J41+Nunez!J41+NorthshoreTCC!J41+RPCC!J41+SLCC!J41+Sowela!J41+LTC!J41</f>
        <v>0</v>
      </c>
      <c r="K41" s="54">
        <f t="shared" ref="K41:K47" si="10">IF(ISBLANK(J41),"  ",IF(L41&gt;0,J41/L41,IF(J41&gt;0,1,0)))</f>
        <v>0</v>
      </c>
      <c r="L41" s="48">
        <f>J41+H41</f>
        <v>0</v>
      </c>
      <c r="M41" s="56">
        <f>IF(ISBLANK(L41),"  ",IF(L74&gt;0,L41/J74,IF(L41&gt;0,1,0)))</f>
        <v>0</v>
      </c>
      <c r="N41" s="35"/>
    </row>
    <row r="42" spans="1:14" s="11" customFormat="1" ht="44.25">
      <c r="A42" s="601" t="s">
        <v>40</v>
      </c>
      <c r="B42" s="9">
        <f>LCTCBOS!B42+Online!B42+BPCC!B42+BRCC!B42+Delgado!B42+Fletcher!B42+LDCC!B42+Nunez!B42+NorthshoreTCC!B42+RPCC!B42+SLCC!B42+Sowela!B42+LTC!B42</f>
        <v>0</v>
      </c>
      <c r="C42" s="563">
        <f t="shared" si="0"/>
        <v>0</v>
      </c>
      <c r="D42" s="53">
        <f>LCTCBOS!D42+Online!D42+BPCC!D42+BRCC!D42+Delgado!D42+Fletcher!D42+LDCC!D42+Nunez!D42+NorthshoreTCC!D42+RPCC!D42+SLCC!D42+Sowela!D42+LTC!D42</f>
        <v>0</v>
      </c>
      <c r="E42" s="579">
        <f t="shared" si="8"/>
        <v>0</v>
      </c>
      <c r="F42" s="577">
        <f>D42+B42</f>
        <v>0</v>
      </c>
      <c r="G42" s="581">
        <f>IF(ISBLANK(F42),"  ",IF(D74&gt;0,F42/D74,IF(F42&gt;0,1,0)))</f>
        <v>0</v>
      </c>
      <c r="H42" s="9">
        <f>LCTCBOS!H42+Online!H42+BPCC!H42+BRCC!H42+Delgado!H42+Fletcher!H42+LDCC!H42+Nunez!H42+NorthshoreTCC!H42+RPCC!H42+SLCC!H42+Sowela!H42+LTC!H42</f>
        <v>0</v>
      </c>
      <c r="I42" s="563">
        <f t="shared" si="9"/>
        <v>0</v>
      </c>
      <c r="J42" s="53">
        <f>LCTCBOS!J42+Online!J42+BPCC!J42+BRCC!J42+Delgado!J42+Fletcher!J42+LDCC!J42+Nunez!J42+NorthshoreTCC!J42+RPCC!J42+SLCC!J42+Sowela!J42+LTC!J42</f>
        <v>0</v>
      </c>
      <c r="K42" s="579">
        <f t="shared" si="10"/>
        <v>0</v>
      </c>
      <c r="L42" s="577">
        <f>J42+H42</f>
        <v>0</v>
      </c>
      <c r="M42" s="581">
        <f>IF(ISBLANK(L42),"  ",IF(J74&gt;0,L42/J74,IF(L42&gt;0,1,0)))</f>
        <v>0</v>
      </c>
      <c r="N42" s="35"/>
    </row>
    <row r="43" spans="1:14" s="11" customFormat="1" ht="44.25">
      <c r="A43" s="89" t="s">
        <v>41</v>
      </c>
      <c r="B43" s="9">
        <f>LCTCBOS!B43+Online!B43+BPCC!B43+BRCC!B43+Delgado!B43+Fletcher!B43+LDCC!B43+Nunez!B43+NorthshoreTCC!B43+RPCC!B43+SLCC!B43+Sowela!B43+LTC!B43</f>
        <v>0</v>
      </c>
      <c r="C43" s="563">
        <f t="shared" si="0"/>
        <v>0</v>
      </c>
      <c r="D43" s="53">
        <f>LCTCBOS!D43+Online!D43+BPCC!D43+BRCC!D43+Delgado!D43+Fletcher!D43+LDCC!D43+Nunez!D43+NorthshoreTCC!D43+RPCC!D43+SLCC!D43+Sowela!D43+LTC!D43</f>
        <v>0</v>
      </c>
      <c r="E43" s="579">
        <f t="shared" si="8"/>
        <v>0</v>
      </c>
      <c r="F43" s="596">
        <f>D43+B43</f>
        <v>0</v>
      </c>
      <c r="G43" s="581">
        <f>IF(ISBLANK(F43),"  ",IF(D74&gt;0,F43/D74,IF(F43&gt;0,1,0)))</f>
        <v>0</v>
      </c>
      <c r="H43" s="9">
        <f>LCTCBOS!H43+Online!H43+BPCC!H43+BRCC!H43+Delgado!H43+Fletcher!H43+LDCC!H43+Nunez!H43+NorthshoreTCC!H43+RPCC!H43+SLCC!H43+Sowela!H43+LTC!H43</f>
        <v>0</v>
      </c>
      <c r="I43" s="563">
        <f t="shared" si="9"/>
        <v>0</v>
      </c>
      <c r="J43" s="53">
        <f>LCTCBOS!J43+Online!J43+BPCC!J43+BRCC!J43+Delgado!J43+Fletcher!J43+LDCC!J43+Nunez!J43+NorthshoreTCC!J43+RPCC!J43+SLCC!J43+Sowela!J43+LTC!J43</f>
        <v>0</v>
      </c>
      <c r="K43" s="579">
        <f t="shared" si="10"/>
        <v>0</v>
      </c>
      <c r="L43" s="596">
        <f>J43+H43</f>
        <v>0</v>
      </c>
      <c r="M43" s="581">
        <f>IF(ISBLANK(L43),"  ",IF(J74&gt;0,L43/J74,IF(L43&gt;0,1,0)))</f>
        <v>0</v>
      </c>
      <c r="N43" s="35"/>
    </row>
    <row r="44" spans="1:14" s="11" customFormat="1" ht="44.25">
      <c r="A44" s="574" t="s">
        <v>42</v>
      </c>
      <c r="B44" s="9">
        <f>LCTCBOS!B44+Online!B44+BPCC!B44+BRCC!B44+Delgado!B44+Fletcher!B44+LDCC!B44+Nunez!B44+NorthshoreTCC!B44+RPCC!B44+SLCC!B44+Sowela!B44+LTC!B44</f>
        <v>0</v>
      </c>
      <c r="C44" s="563">
        <f t="shared" si="0"/>
        <v>0</v>
      </c>
      <c r="D44" s="53">
        <f>LCTCBOS!D44+Online!D44+BPCC!D44+BRCC!D44+Delgado!D44+Fletcher!D44+LDCC!D44+Nunez!D44+NorthshoreTCC!D44+RPCC!D44+SLCC!D44+Sowela!D44+LTC!D44</f>
        <v>0</v>
      </c>
      <c r="E44" s="579">
        <f t="shared" si="8"/>
        <v>0</v>
      </c>
      <c r="F44" s="596">
        <f>D44+B44</f>
        <v>0</v>
      </c>
      <c r="G44" s="581">
        <f>IF(ISBLANK(F44),"  ",IF(D74&gt;0,F44/D74,IF(F44&gt;0,1,0)))</f>
        <v>0</v>
      </c>
      <c r="H44" s="9">
        <f>LCTCBOS!H44+Online!H44+BPCC!H44+BRCC!H44+Delgado!H44+Fletcher!H44+LDCC!H44+Nunez!H44+NorthshoreTCC!H44+RPCC!H44+SLCC!H44+Sowela!H44+LTC!H44</f>
        <v>0</v>
      </c>
      <c r="I44" s="563">
        <f t="shared" si="9"/>
        <v>0</v>
      </c>
      <c r="J44" s="53">
        <f>LCTCBOS!J44+Online!J44+BPCC!J44+BRCC!J44+Delgado!J44+Fletcher!J44+LDCC!J44+Nunez!J44+NorthshoreTCC!J44+RPCC!J44+SLCC!J44+Sowela!J44+LTC!J44</f>
        <v>0</v>
      </c>
      <c r="K44" s="579">
        <f t="shared" si="10"/>
        <v>0</v>
      </c>
      <c r="L44" s="596">
        <f>J44+H44</f>
        <v>0</v>
      </c>
      <c r="M44" s="581">
        <f>IF(ISBLANK(L44),"  ",IF(J74&gt;0,L44/J74,IF(L44&gt;0,1,0)))</f>
        <v>0</v>
      </c>
      <c r="N44" s="35"/>
    </row>
    <row r="45" spans="1:14" s="11" customFormat="1" ht="44.25">
      <c r="A45" s="601" t="s">
        <v>43</v>
      </c>
      <c r="B45" s="9">
        <f>LCTCBOS!B45+Online!B45+BPCC!B45+BRCC!B45+Delgado!B45+Fletcher!B45+LDCC!B45+Nunez!B45+NorthshoreTCC!B45+RPCC!B45+SLCC!B45+Sowela!B45+LTC!B45</f>
        <v>0</v>
      </c>
      <c r="C45" s="563">
        <f t="shared" si="0"/>
        <v>0</v>
      </c>
      <c r="D45" s="53">
        <f>LCTCBOS!D45+Online!D45+BPCC!D45+BRCC!D45+Delgado!D45+Fletcher!D45+LDCC!D45+Nunez!D45+NorthshoreTCC!D45+RPCC!D45+SLCC!D45+Sowela!D45+LTC!D45</f>
        <v>0</v>
      </c>
      <c r="E45" s="579">
        <f t="shared" si="8"/>
        <v>0</v>
      </c>
      <c r="F45" s="596">
        <f>D45+B45</f>
        <v>0</v>
      </c>
      <c r="G45" s="581">
        <f>IF(ISBLANK(F45),"  ",IF(F74&gt;0,F45/F74,IF(F45&gt;0,1,0)))</f>
        <v>0</v>
      </c>
      <c r="H45" s="9">
        <f>LCTCBOS!H45+Online!H45+BPCC!H45+BRCC!H45+Delgado!H45+Fletcher!H45+LDCC!H45+Nunez!H45+NorthshoreTCC!H45+RPCC!H45+SLCC!H45+Sowela!H45+LTC!H45</f>
        <v>0</v>
      </c>
      <c r="I45" s="563">
        <f t="shared" si="9"/>
        <v>0</v>
      </c>
      <c r="J45" s="53">
        <f>LCTCBOS!J45+Online!J45+BPCC!J45+BRCC!J45+Delgado!J45+Fletcher!J45+LDCC!J45+Nunez!J45+NorthshoreTCC!J45+RPCC!J45+SLCC!J45+Sowela!J45+LTC!J45</f>
        <v>0</v>
      </c>
      <c r="K45" s="579">
        <f t="shared" si="10"/>
        <v>0</v>
      </c>
      <c r="L45" s="596">
        <f>J45+H45</f>
        <v>0</v>
      </c>
      <c r="M45" s="581">
        <f>IF(ISBLANK(L45),"  ",IF(L74&gt;0,L45/L74,IF(L45&gt;0,1,0)))</f>
        <v>0</v>
      </c>
      <c r="N45" s="35"/>
    </row>
    <row r="46" spans="1:14" s="85" customFormat="1" ht="45">
      <c r="A46" s="600" t="s">
        <v>44</v>
      </c>
      <c r="B46" s="637">
        <f>B45+B44+B43+B42+B41</f>
        <v>0</v>
      </c>
      <c r="C46" s="567">
        <f t="shared" si="0"/>
        <v>0</v>
      </c>
      <c r="D46" s="636">
        <f>D45+D44+D43+D42+D41</f>
        <v>0</v>
      </c>
      <c r="E46" s="599">
        <f t="shared" si="8"/>
        <v>0</v>
      </c>
      <c r="F46" s="604">
        <f>F45+F44+F43+F42+F41</f>
        <v>0</v>
      </c>
      <c r="G46" s="598">
        <f>IF(ISBLANK(F46),"  ",IF(F74&gt;0,F46/F74,IF(F46&gt;0,1,0)))</f>
        <v>0</v>
      </c>
      <c r="H46" s="637">
        <f>H45+H44+H43+H42+H41</f>
        <v>0</v>
      </c>
      <c r="I46" s="567">
        <f t="shared" si="9"/>
        <v>0</v>
      </c>
      <c r="J46" s="636">
        <f>J45+J44+J43+J42+J41</f>
        <v>0</v>
      </c>
      <c r="K46" s="599">
        <f t="shared" si="10"/>
        <v>0</v>
      </c>
      <c r="L46" s="604">
        <f>L45+L44+L43+L42+L41</f>
        <v>0</v>
      </c>
      <c r="M46" s="598">
        <f>IF(ISBLANK(L46),"  ",IF(L74&gt;0,L46/L74,IF(L46&gt;0,1,0)))</f>
        <v>0</v>
      </c>
      <c r="N46" s="84"/>
    </row>
    <row r="47" spans="1:14" s="85" customFormat="1" ht="45">
      <c r="A47" s="605" t="s">
        <v>45</v>
      </c>
      <c r="B47" s="629">
        <f>LCTCBOS!B47+Online!B47+BPCC!B47+BRCC!B47+Delgado!B47+Fletcher!B47+LDCC!B47+Nunez!B47+NorthshoreTCC!B47+RPCC!B47+SLCC!B47+Sowela!B47+LTC!B47</f>
        <v>42485162</v>
      </c>
      <c r="C47" s="567">
        <f t="shared" si="0"/>
        <v>0.9984072310493054</v>
      </c>
      <c r="D47" s="635">
        <f>LCTCBOS!D47+Online!D47+BPCC!D47+BRCC!D47+Delgado!D47+Fletcher!D47+LDCC!D47+Nunez!D47+NorthshoreTCC!D47+RPCC!D47+SLCC!D47+Sowela!D47+LTC!D47</f>
        <v>67777</v>
      </c>
      <c r="E47" s="599">
        <f t="shared" si="8"/>
        <v>1.5927689506945689E-3</v>
      </c>
      <c r="F47" s="608">
        <f>D47+B47</f>
        <v>42552939</v>
      </c>
      <c r="G47" s="598">
        <f>IF(ISBLANK(F47),"  ",IF(F74&gt;0,F47/F74,IF(F47&gt;0,1,0)))</f>
        <v>6.9829512985918191E-2</v>
      </c>
      <c r="H47" s="629">
        <f>LCTCBOS!H47+Online!H47+BPCC!H47+BRCC!H47+Delgado!H47+Fletcher!H47+LDCC!H47+Nunez!H47+NorthshoreTCC!H47+RPCC!H47+SLCC!H47+Sowela!H47+LTC!H47</f>
        <v>0</v>
      </c>
      <c r="I47" s="567">
        <f t="shared" si="9"/>
        <v>0</v>
      </c>
      <c r="J47" s="635">
        <f>LCTCBOS!J47+Online!J47+BPCC!J47+BRCC!J47+Delgado!J47+Fletcher!J47+LDCC!J47+Nunez!J47+NorthshoreTCC!J47+RPCC!J47+SLCC!J47+Sowela!J47+LTC!J47</f>
        <v>0</v>
      </c>
      <c r="K47" s="599">
        <f t="shared" si="10"/>
        <v>0</v>
      </c>
      <c r="L47" s="608">
        <f>J47+H47</f>
        <v>0</v>
      </c>
      <c r="M47" s="598">
        <f>IF(ISBLANK(L47),"  ",IF(L74&gt;0,L47/L74,IF(L47&gt;0,1,0)))</f>
        <v>0</v>
      </c>
      <c r="N47" s="84"/>
    </row>
    <row r="48" spans="1:14" s="11" customFormat="1" ht="45">
      <c r="A48" s="24" t="s">
        <v>46</v>
      </c>
      <c r="B48" s="96"/>
      <c r="C48" s="97" t="s">
        <v>4</v>
      </c>
      <c r="D48" s="59"/>
      <c r="E48" s="98" t="s">
        <v>4</v>
      </c>
      <c r="F48" s="48"/>
      <c r="G48" s="99" t="s">
        <v>4</v>
      </c>
      <c r="H48" s="96"/>
      <c r="I48" s="97" t="s">
        <v>4</v>
      </c>
      <c r="J48" s="59"/>
      <c r="K48" s="98" t="s">
        <v>4</v>
      </c>
      <c r="L48" s="48"/>
      <c r="M48" s="99" t="s">
        <v>4</v>
      </c>
      <c r="N48" s="35"/>
    </row>
    <row r="49" spans="1:14" s="11" customFormat="1" ht="44.25">
      <c r="A49" s="21" t="s">
        <v>47</v>
      </c>
      <c r="B49" s="9">
        <f>LCTCBOS!B49+Online!B49+BPCC!B49+BRCC!B49+Delgado!B49+Fletcher!B49+LDCC!B49+Nunez!B49+NorthshoreTCC!B49+RPCC!B49+SLCC!B49+Sowela!B49+LTC!B49</f>
        <v>92692459</v>
      </c>
      <c r="C49" s="52">
        <f t="shared" si="0"/>
        <v>0.97458195969532868</v>
      </c>
      <c r="D49" s="53">
        <f>LCTCBOS!D49+Online!D49+BPCC!D49+BRCC!D49+Delgado!D49+Fletcher!D49+LDCC!D49+Nunez!D49+NorthshoreTCC!D49+RPCC!D49+SLCC!D49+Sowela!D49+LTC!D49</f>
        <v>2417509</v>
      </c>
      <c r="E49" s="54">
        <f t="shared" ref="E49:E65" si="11">IF(ISBLANK(D49),"  ",IF(F49&gt;0,D49/F49,IF(D49&gt;0,1,0)))</f>
        <v>2.5418040304671326E-2</v>
      </c>
      <c r="F49" s="100">
        <f>D49+B49</f>
        <v>95109968</v>
      </c>
      <c r="G49" s="56">
        <f>IF(ISBLANK(F49),"  ",IF(F74&gt;0,F49/F74,IF(F49&gt;0,1,0)))</f>
        <v>0.15607577059592201</v>
      </c>
      <c r="H49" s="9">
        <f>LCTCBOS!H49+Online!H49+BPCC!H49+BRCC!H49+Delgado!H49+Fletcher!H49+LDCC!H49+Nunez!H49+NorthshoreTCC!H49+RPCC!H49+SLCC!H49+Sowela!H49+LTC!H49</f>
        <v>124404763</v>
      </c>
      <c r="I49" s="52">
        <f t="shared" ref="I49:I65" si="12">IF(ISBLANK(H49),"  ",IF(L49&gt;0,H49/L49,IF(H49&gt;0,1,0)))</f>
        <v>0.97959928726013834</v>
      </c>
      <c r="J49" s="53">
        <f>LCTCBOS!J49+Online!J49+BPCC!J49+BRCC!J49+Delgado!J49+Fletcher!J49+LDCC!J49+Nunez!J49+NorthshoreTCC!J49+RPCC!J49+SLCC!J49+Sowela!J49+LTC!J49</f>
        <v>2590800</v>
      </c>
      <c r="K49" s="54">
        <f t="shared" ref="K49:K65" si="13">IF(ISBLANK(J49),"  ",IF(L49&gt;0,J49/L49,IF(J49&gt;0,1,0)))</f>
        <v>2.0400712739861628E-2</v>
      </c>
      <c r="L49" s="100">
        <f>J49+H49</f>
        <v>126995563</v>
      </c>
      <c r="M49" s="56">
        <f>IF(ISBLANK(L49),"  ",IF(L74&gt;0,L49/L74,IF(L49&gt;0,1,0)))</f>
        <v>0.20863647262868376</v>
      </c>
      <c r="N49" s="35"/>
    </row>
    <row r="50" spans="1:14" s="11" customFormat="1" ht="44.25">
      <c r="A50" s="574" t="s">
        <v>48</v>
      </c>
      <c r="B50" s="9">
        <f>LCTCBOS!B50+Online!B50+BPCC!B50+BRCC!B50+Delgado!B50+Fletcher!B50+LDCC!B50+Nunez!B50+NorthshoreTCC!B50+RPCC!B50+SLCC!B50+Sowela!B50+LTC!B50</f>
        <v>4718661.9000000004</v>
      </c>
      <c r="C50" s="563">
        <f t="shared" si="0"/>
        <v>1</v>
      </c>
      <c r="D50" s="53">
        <f>LCTCBOS!D50+Online!D50+BPCC!D50+BRCC!D50+Delgado!D50+Fletcher!D50+LDCC!D50+Nunez!D50+NorthshoreTCC!D50+RPCC!D50+SLCC!D50+Sowela!D50+LTC!D50</f>
        <v>0</v>
      </c>
      <c r="E50" s="579">
        <f t="shared" si="11"/>
        <v>0</v>
      </c>
      <c r="F50" s="609">
        <f>D50+B50</f>
        <v>4718661.9000000004</v>
      </c>
      <c r="G50" s="581">
        <f>IF(ISBLANK(F50),"  ",IF(F74&gt;0,F50/F74,IF(F50&gt;0,1,0)))</f>
        <v>7.7433397120280556E-3</v>
      </c>
      <c r="H50" s="9">
        <f>LCTCBOS!H50+Online!H50+BPCC!H50+BRCC!H50+Delgado!H50+Fletcher!H50+LDCC!H50+Nunez!H50+NorthshoreTCC!H50+RPCC!H50+SLCC!H50+Sowela!H50+LTC!H50</f>
        <v>4716850</v>
      </c>
      <c r="I50" s="563">
        <f t="shared" si="12"/>
        <v>1</v>
      </c>
      <c r="J50" s="53">
        <f>LCTCBOS!J50+Online!J50+BPCC!J50+BRCC!J50+Delgado!J50+Fletcher!J50+LDCC!J50+Nunez!J50+NorthshoreTCC!J50+RPCC!J50+SLCC!J50+Sowela!J50+LTC!J50</f>
        <v>0</v>
      </c>
      <c r="K50" s="579">
        <f t="shared" si="13"/>
        <v>0</v>
      </c>
      <c r="L50" s="609">
        <f>J50+H50</f>
        <v>4716850</v>
      </c>
      <c r="M50" s="581">
        <f>IF(ISBLANK(L50),"  ",IF(L74&gt;0,L50/L74,IF(L50&gt;0,1,0)))</f>
        <v>7.749144321826479E-3</v>
      </c>
      <c r="N50" s="35"/>
    </row>
    <row r="51" spans="1:14" s="11" customFormat="1" ht="44.25">
      <c r="A51" s="610" t="s">
        <v>49</v>
      </c>
      <c r="B51" s="9">
        <f>LCTCBOS!B51+Online!B51+BPCC!B51+BRCC!B51+Delgado!B51+Fletcher!B51+LDCC!B51+Nunez!B51+NorthshoreTCC!B51+RPCC!B51+SLCC!B51+Sowela!B51+LTC!B51</f>
        <v>276402</v>
      </c>
      <c r="C51" s="563">
        <f t="shared" si="0"/>
        <v>2.9773090620488694E-2</v>
      </c>
      <c r="D51" s="53">
        <f>LCTCBOS!D51+Online!D51+BPCC!D51+BRCC!D51+Delgado!D51+Fletcher!D51+LDCC!D51+Nunez!D51+NorthshoreTCC!D51+RPCC!D51+SLCC!D51+Sowela!D51+LTC!D51</f>
        <v>9007216</v>
      </c>
      <c r="E51" s="579">
        <f t="shared" si="11"/>
        <v>0.97022690937951128</v>
      </c>
      <c r="F51" s="613">
        <f>D51+B51</f>
        <v>9283618</v>
      </c>
      <c r="G51" s="581">
        <f>IF(ISBLANK(F51),"  ",IF(F74&gt;0,F51/F74,IF(F51&gt;0,1,0)))</f>
        <v>1.5234447700247069E-2</v>
      </c>
      <c r="H51" s="9">
        <f>LCTCBOS!H51+Online!H51+BPCC!H51+BRCC!H51+Delgado!H51+Fletcher!H51+LDCC!H51+Nunez!H51+NorthshoreTCC!H51+RPCC!H51+SLCC!H51+Sowela!H51+LTC!H51</f>
        <v>0</v>
      </c>
      <c r="I51" s="563">
        <f t="shared" si="12"/>
        <v>0</v>
      </c>
      <c r="J51" s="53">
        <f>LCTCBOS!J51+Online!J51+BPCC!J51+BRCC!J51+Delgado!J51+Fletcher!J51+LDCC!J51+Nunez!J51+NorthshoreTCC!J51+RPCC!J51+SLCC!J51+Sowela!J51+LTC!J51</f>
        <v>7899360</v>
      </c>
      <c r="K51" s="579">
        <f t="shared" si="13"/>
        <v>1</v>
      </c>
      <c r="L51" s="613">
        <f>J51+H51</f>
        <v>7899360</v>
      </c>
      <c r="M51" s="581">
        <f>IF(ISBLANK(L51),"  ",IF(L74&gt;0,L51/L74,IF(L51&gt;0,1,0)))</f>
        <v>1.2977576282914067E-2</v>
      </c>
      <c r="N51" s="35"/>
    </row>
    <row r="52" spans="1:14" s="11" customFormat="1" ht="44.25">
      <c r="A52" s="610" t="s">
        <v>50</v>
      </c>
      <c r="B52" s="9">
        <f>LCTCBOS!B52+Online!B52+BPCC!B52+BRCC!B52+Delgado!B52+Fletcher!B52+LDCC!B52+Nunez!B52+NorthshoreTCC!B52+RPCC!B52+SLCC!B52+Sowela!B52+LTC!B52</f>
        <v>2184701.6799999997</v>
      </c>
      <c r="C52" s="563">
        <f t="shared" si="0"/>
        <v>0.77491072341540401</v>
      </c>
      <c r="D52" s="53">
        <f>LCTCBOS!D52+Online!D52+BPCC!D52+BRCC!D52+Delgado!D52+Fletcher!D52+LDCC!D52+Nunez!D52+NorthshoreTCC!D52+RPCC!D52+SLCC!D52+Sowela!D52+LTC!D52</f>
        <v>634593</v>
      </c>
      <c r="E52" s="579">
        <f t="shared" si="11"/>
        <v>0.22508927658459599</v>
      </c>
      <c r="F52" s="613">
        <f>D52+B52</f>
        <v>2819294.6799999997</v>
      </c>
      <c r="G52" s="581">
        <f>IF(ISBLANK(F52),"  ",IF(F74&gt;0,F52/F74,IF(F52&gt;0,1,0)))</f>
        <v>4.6264718511731945E-3</v>
      </c>
      <c r="H52" s="9">
        <f>LCTCBOS!H52+Online!H52+BPCC!H52+BRCC!H52+Delgado!H52+Fletcher!H52+LDCC!H52+Nunez!H52+NorthshoreTCC!H52+RPCC!H52+SLCC!H52+Sowela!H52+LTC!H52</f>
        <v>2714732</v>
      </c>
      <c r="I52" s="563">
        <f t="shared" si="12"/>
        <v>0.817510115239652</v>
      </c>
      <c r="J52" s="53">
        <f>LCTCBOS!J52+Online!J52+BPCC!J52+BRCC!J52+Delgado!J52+Fletcher!J52+LDCC!J52+Nunez!J52+NorthshoreTCC!J52+RPCC!J52+SLCC!J52+Sowela!J52+LTC!J52</f>
        <v>606000</v>
      </c>
      <c r="K52" s="579">
        <f t="shared" si="13"/>
        <v>0.18248988476034803</v>
      </c>
      <c r="L52" s="613">
        <f>J52+H52</f>
        <v>3320732</v>
      </c>
      <c r="M52" s="581">
        <f>IF(ISBLANK(L52),"  ",IF(L74&gt;0,L52/L74,IF(L52&gt;0,1,0)))</f>
        <v>5.4555119459188837E-3</v>
      </c>
      <c r="N52" s="35"/>
    </row>
    <row r="53" spans="1:14" s="11" customFormat="1" ht="44.25">
      <c r="A53" s="574" t="s">
        <v>51</v>
      </c>
      <c r="B53" s="9">
        <f>LCTCBOS!B53+Online!B53+BPCC!B53+BRCC!B53+Delgado!B53+Fletcher!B53+LDCC!B53+Nunez!B53+NorthshoreTCC!B53+RPCC!B53+SLCC!B53+Sowela!B53+LTC!B53</f>
        <v>5087353.59</v>
      </c>
      <c r="C53" s="563">
        <f t="shared" si="0"/>
        <v>0.23517426085624693</v>
      </c>
      <c r="D53" s="53">
        <f>LCTCBOS!D53+Online!D53+BPCC!D53+BRCC!D53+Delgado!D53+Fletcher!D53+LDCC!D53+Nunez!D53+NorthshoreTCC!D53+RPCC!D53+SLCC!D53+Sowela!D53+LTC!D53</f>
        <v>16544918.460000001</v>
      </c>
      <c r="E53" s="579">
        <f t="shared" si="11"/>
        <v>0.76482573914375307</v>
      </c>
      <c r="F53" s="609">
        <f>D53+B53</f>
        <v>21632272.050000001</v>
      </c>
      <c r="G53" s="581">
        <f>IF(ISBLANK(F53),"  ",IF(F74&gt;0,F53/F74,IF(F53&gt;0,1,0)))</f>
        <v>3.5498629648833185E-2</v>
      </c>
      <c r="H53" s="9">
        <f>LCTCBOS!H53+Online!H53+BPCC!H53+BRCC!H53+Delgado!H53+Fletcher!H53+LDCC!H53+Nunez!H53+NorthshoreTCC!H53+RPCC!H53+SLCC!H53+Sowela!H53+LTC!H53</f>
        <v>7618475</v>
      </c>
      <c r="I53" s="563">
        <f t="shared" si="12"/>
        <v>0.34980879948908511</v>
      </c>
      <c r="J53" s="53">
        <f>LCTCBOS!J53+Online!J53+BPCC!J53+BRCC!J53+Delgado!J53+Fletcher!J53+LDCC!J53+Nunez!J53+NorthshoreTCC!J53+RPCC!J53+SLCC!J53+Sowela!J53+LTC!J53</f>
        <v>14160494</v>
      </c>
      <c r="K53" s="579">
        <f t="shared" si="13"/>
        <v>0.65019120051091495</v>
      </c>
      <c r="L53" s="609">
        <f>J53+H53</f>
        <v>21778969</v>
      </c>
      <c r="M53" s="581">
        <f>IF(ISBLANK(L53),"  ",IF(L74&gt;0,L53/L74,IF(L53&gt;0,1,0)))</f>
        <v>3.577988996079691E-2</v>
      </c>
      <c r="N53" s="35"/>
    </row>
    <row r="54" spans="1:14" s="85" customFormat="1" ht="45">
      <c r="A54" s="605" t="s">
        <v>52</v>
      </c>
      <c r="B54" s="630">
        <f>B53+B52+B51+B50+B49</f>
        <v>104959578.17</v>
      </c>
      <c r="C54" s="567">
        <f t="shared" si="0"/>
        <v>0.78583842832551787</v>
      </c>
      <c r="D54" s="636">
        <f>D53+D52+D51+D50+D49</f>
        <v>28604236.460000001</v>
      </c>
      <c r="E54" s="599">
        <f t="shared" si="11"/>
        <v>0.21416157167448222</v>
      </c>
      <c r="F54" s="615">
        <f>F53+F52+F51+F50+F49</f>
        <v>133563814.63</v>
      </c>
      <c r="G54" s="598">
        <f>IF(ISBLANK(F54),"  ",IF(F74&gt;0,F54/F74,IF(F54&gt;0,1,0)))</f>
        <v>0.2191786595082035</v>
      </c>
      <c r="H54" s="630">
        <f>H53+H52+H51+H50+H49</f>
        <v>139454820</v>
      </c>
      <c r="I54" s="567">
        <f t="shared" si="12"/>
        <v>0.84666123502725743</v>
      </c>
      <c r="J54" s="636">
        <f>J53+J52+J51+J50+J49</f>
        <v>25256654</v>
      </c>
      <c r="K54" s="599">
        <f t="shared" si="13"/>
        <v>0.15333876497274257</v>
      </c>
      <c r="L54" s="615">
        <f>L53+L52+L51+L50+L49</f>
        <v>164711474</v>
      </c>
      <c r="M54" s="598">
        <f>IF(ISBLANK(L54),"  ",IF(L74&gt;0,L54/L74,IF(L54&gt;0,1,0)))</f>
        <v>0.27059859514014012</v>
      </c>
      <c r="N54" s="84"/>
    </row>
    <row r="55" spans="1:14" s="11" customFormat="1" ht="44.25">
      <c r="A55" s="51" t="s">
        <v>53</v>
      </c>
      <c r="B55" s="9">
        <f>LCTCBOS!B55+Online!B55+BPCC!B55+BRCC!B55+Delgado!B55+Fletcher!B55+LDCC!B55+Nunez!B55+NorthshoreTCC!B55+RPCC!B55+SLCC!B55+Sowela!B55+LTC!B55</f>
        <v>0</v>
      </c>
      <c r="C55" s="563">
        <f t="shared" si="0"/>
        <v>0</v>
      </c>
      <c r="D55" s="53">
        <f>LCTCBOS!D55+Online!D55+BPCC!D55+BRCC!D55+Delgado!D55+Fletcher!D55+LDCC!D55+Nunez!D55+NorthshoreTCC!D55+RPCC!D55+SLCC!D55+Sowela!D55+LTC!D55</f>
        <v>0</v>
      </c>
      <c r="E55" s="579">
        <f t="shared" si="11"/>
        <v>0</v>
      </c>
      <c r="F55" s="618">
        <f t="shared" ref="F55:F64" si="14">D55+B55</f>
        <v>0</v>
      </c>
      <c r="G55" s="581">
        <f>IF(ISBLANK(F55),"  ",IF(F74&gt;0,F55/F74,IF(F55&gt;0,1,0)))</f>
        <v>0</v>
      </c>
      <c r="H55" s="9">
        <f>LCTCBOS!H55+Online!H55+BPCC!H55+BRCC!H55+Delgado!H55+Fletcher!H55+LDCC!H55+Nunez!H55+NorthshoreTCC!H55+RPCC!H55+SLCC!H55+Sowela!H55+LTC!H55</f>
        <v>0</v>
      </c>
      <c r="I55" s="563">
        <f t="shared" si="12"/>
        <v>0</v>
      </c>
      <c r="J55" s="53">
        <f>LCTCBOS!J55+Online!J55+BPCC!J55+BRCC!J55+Delgado!J55+Fletcher!J55+LDCC!J55+Nunez!J55+NorthshoreTCC!J55+RPCC!J55+SLCC!J55+Sowela!J55+LTC!J55</f>
        <v>0</v>
      </c>
      <c r="K55" s="579">
        <f t="shared" si="13"/>
        <v>0</v>
      </c>
      <c r="L55" s="618">
        <f t="shared" ref="L55:L64" si="15">J55+H55</f>
        <v>0</v>
      </c>
      <c r="M55" s="581">
        <f>IF(ISBLANK(L55),"  ",IF(L74&gt;0,L55/L74,IF(L55&gt;0,1,0)))</f>
        <v>0</v>
      </c>
      <c r="N55" s="35"/>
    </row>
    <row r="56" spans="1:14" s="11" customFormat="1" ht="44.25">
      <c r="A56" s="111" t="s">
        <v>54</v>
      </c>
      <c r="B56" s="9">
        <f>LCTCBOS!B56+Online!B56+BPCC!B56+BRCC!B56+Delgado!B56+Fletcher!B56+LDCC!B56+Nunez!B56+NorthshoreTCC!B56+RPCC!B56+SLCC!B56+Sowela!B56+LTC!B56</f>
        <v>0</v>
      </c>
      <c r="C56" s="563">
        <f t="shared" si="0"/>
        <v>0</v>
      </c>
      <c r="D56" s="53">
        <f>LCTCBOS!D56+Online!D56+BPCC!D56+BRCC!D56+Delgado!D56+Fletcher!D56+LDCC!D56+Nunez!D56+NorthshoreTCC!D56+RPCC!D56+SLCC!D56+Sowela!D56+LTC!D56</f>
        <v>0</v>
      </c>
      <c r="E56" s="579">
        <f t="shared" si="11"/>
        <v>0</v>
      </c>
      <c r="F56" s="577">
        <f t="shared" si="14"/>
        <v>0</v>
      </c>
      <c r="G56" s="581">
        <f>IF(ISBLANK(F56),"  ",IF(F74&gt;0,F56/F74,IF(F56&gt;0,1,0)))</f>
        <v>0</v>
      </c>
      <c r="H56" s="9">
        <f>LCTCBOS!H56+Online!H56+BPCC!H56+BRCC!H56+Delgado!H56+Fletcher!H56+LDCC!H56+Nunez!H56+NorthshoreTCC!H56+RPCC!H56+SLCC!H56+Sowela!H56+LTC!H56</f>
        <v>0</v>
      </c>
      <c r="I56" s="563">
        <f t="shared" si="12"/>
        <v>0</v>
      </c>
      <c r="J56" s="53">
        <f>LCTCBOS!J56+Online!J56+BPCC!J56+BRCC!J56+Delgado!J56+Fletcher!J56+LDCC!J56+Nunez!J56+NorthshoreTCC!J56+RPCC!J56+SLCC!J56+Sowela!J56+LTC!J56</f>
        <v>0</v>
      </c>
      <c r="K56" s="579">
        <f t="shared" si="13"/>
        <v>0</v>
      </c>
      <c r="L56" s="577">
        <f t="shared" si="15"/>
        <v>0</v>
      </c>
      <c r="M56" s="581">
        <f>IF(ISBLANK(L56),"  ",IF(L74&gt;0,L56/L74,IF(L56&gt;0,1,0)))</f>
        <v>0</v>
      </c>
      <c r="N56" s="35"/>
    </row>
    <row r="57" spans="1:14" s="11" customFormat="1" ht="44.25">
      <c r="A57" s="89" t="s">
        <v>55</v>
      </c>
      <c r="B57" s="9">
        <f>LCTCBOS!B57+Online!B57+BPCC!B57+BRCC!B57+Delgado!B57+Fletcher!B57+LDCC!B57+Nunez!B57+NorthshoreTCC!B57+RPCC!B57+SLCC!B57+Sowela!B57+LTC!B57</f>
        <v>560625</v>
      </c>
      <c r="C57" s="563">
        <f t="shared" si="0"/>
        <v>0.52319656419091065</v>
      </c>
      <c r="D57" s="53">
        <f>LCTCBOS!D57+Online!D57+BPCC!D57+BRCC!D57+Delgado!D57+Fletcher!D57+LDCC!D57+Nunez!D57+NorthshoreTCC!D57+RPCC!D57+SLCC!D57+Sowela!D57+LTC!D57</f>
        <v>510913</v>
      </c>
      <c r="E57" s="579">
        <f t="shared" si="11"/>
        <v>0.47680343580908935</v>
      </c>
      <c r="F57" s="577">
        <f t="shared" si="14"/>
        <v>1071538</v>
      </c>
      <c r="G57" s="581">
        <f>IF(ISBLANK(F57),"  ",IF(F74&gt;0,F57/F74,IF(F57&gt;0,1,0)))</f>
        <v>1.7583973855696501E-3</v>
      </c>
      <c r="H57" s="9">
        <f>LCTCBOS!H57+Online!H57+BPCC!H57+BRCC!H57+Delgado!H57+Fletcher!H57+LDCC!H57+Nunez!H57+NorthshoreTCC!H57+RPCC!H57+SLCC!H57+Sowela!H57+LTC!H57</f>
        <v>603713</v>
      </c>
      <c r="I57" s="563">
        <f t="shared" si="12"/>
        <v>0.51097510605234742</v>
      </c>
      <c r="J57" s="53">
        <f>LCTCBOS!J57+Online!J57+BPCC!J57+BRCC!J57+Delgado!J57+Fletcher!J57+LDCC!J57+Nunez!J57+NorthshoreTCC!J57+RPCC!J57+SLCC!J57+Sowela!J57+LTC!J57</f>
        <v>577779</v>
      </c>
      <c r="K57" s="579">
        <f t="shared" si="13"/>
        <v>0.48902489394765264</v>
      </c>
      <c r="L57" s="577">
        <f t="shared" si="15"/>
        <v>1181492</v>
      </c>
      <c r="M57" s="581">
        <f>IF(ISBLANK(L57),"  ",IF(L74&gt;0,L57/L74,IF(L57&gt;0,1,0)))</f>
        <v>1.9410309895551926E-3</v>
      </c>
      <c r="N57" s="35"/>
    </row>
    <row r="58" spans="1:14" s="11" customFormat="1" ht="44.25">
      <c r="A58" s="601" t="s">
        <v>56</v>
      </c>
      <c r="B58" s="9">
        <f>LCTCBOS!B58+Online!B58+BPCC!B58+BRCC!B58+Delgado!B58+Fletcher!B58+LDCC!B58+Nunez!B58+NorthshoreTCC!B58+RPCC!B58+SLCC!B58+Sowela!B58+LTC!B58</f>
        <v>0</v>
      </c>
      <c r="C58" s="563">
        <f t="shared" si="0"/>
        <v>0</v>
      </c>
      <c r="D58" s="53">
        <f>LCTCBOS!D58+Online!D58+BPCC!D58+BRCC!D58+Delgado!D58+Fletcher!D58+LDCC!D58+Nunez!D58+NorthshoreTCC!D58+RPCC!D58+SLCC!D58+Sowela!D58+LTC!D58</f>
        <v>22226182.07</v>
      </c>
      <c r="E58" s="579">
        <f t="shared" si="11"/>
        <v>1</v>
      </c>
      <c r="F58" s="596">
        <f t="shared" si="14"/>
        <v>22226182.07</v>
      </c>
      <c r="G58" s="581">
        <f>IF(ISBLANK(F58),"  ",IF(F74&gt;0,F58/F74,IF(F58&gt;0,1,0)))</f>
        <v>3.647323794684186E-2</v>
      </c>
      <c r="H58" s="9">
        <f>LCTCBOS!H58+Online!H58+BPCC!H58+BRCC!H58+Delgado!H58+Fletcher!H58+LDCC!H58+Nunez!H58+NorthshoreTCC!H58+RPCC!H58+SLCC!H58+Sowela!H58+LTC!H58</f>
        <v>0</v>
      </c>
      <c r="I58" s="563">
        <f t="shared" si="12"/>
        <v>0</v>
      </c>
      <c r="J58" s="53">
        <f>LCTCBOS!J58+Online!J58+BPCC!J58+BRCC!J58+Delgado!J58+Fletcher!J58+LDCC!J58+Nunez!J58+NorthshoreTCC!J58+RPCC!J58+SLCC!J58+Sowela!J58+LTC!J58</f>
        <v>20982902.300000001</v>
      </c>
      <c r="K58" s="579">
        <f t="shared" si="13"/>
        <v>1</v>
      </c>
      <c r="L58" s="596">
        <f t="shared" si="15"/>
        <v>20982902.300000001</v>
      </c>
      <c r="M58" s="581">
        <f>IF(ISBLANK(L58),"  ",IF(L74&gt;0,L58/L74,IF(L58&gt;0,1,0)))</f>
        <v>3.4472060424538577E-2</v>
      </c>
      <c r="N58" s="35"/>
    </row>
    <row r="59" spans="1:14" s="11" customFormat="1" ht="44.25">
      <c r="A59" s="112" t="s">
        <v>57</v>
      </c>
      <c r="B59" s="9">
        <f>LCTCBOS!B59+Online!B59+BPCC!B59+BRCC!B59+Delgado!B59+Fletcher!B59+LDCC!B59+Nunez!B59+NorthshoreTCC!B59+RPCC!B59+SLCC!B59+Sowela!B59+LTC!B59</f>
        <v>0</v>
      </c>
      <c r="C59" s="563">
        <f t="shared" si="0"/>
        <v>0</v>
      </c>
      <c r="D59" s="53">
        <f>LCTCBOS!D59+Online!D59+BPCC!D59+BRCC!D59+Delgado!D59+Fletcher!D59+LDCC!D59+Nunez!D59+NorthshoreTCC!D59+RPCC!D59+SLCC!D59+Sowela!D59+LTC!D59</f>
        <v>0</v>
      </c>
      <c r="E59" s="579">
        <f t="shared" si="11"/>
        <v>0</v>
      </c>
      <c r="F59" s="577">
        <f t="shared" si="14"/>
        <v>0</v>
      </c>
      <c r="G59" s="581">
        <f>IF(ISBLANK(F59),"  ",IF(F74&gt;0,F59/F74,IF(F59&gt;0,1,0)))</f>
        <v>0</v>
      </c>
      <c r="H59" s="9">
        <f>LCTCBOS!H59+Online!H59+BPCC!H59+BRCC!H59+Delgado!H59+Fletcher!H59+LDCC!H59+Nunez!H59+NorthshoreTCC!H59+RPCC!H59+SLCC!H59+Sowela!H59+LTC!H59</f>
        <v>0</v>
      </c>
      <c r="I59" s="563">
        <f t="shared" si="12"/>
        <v>0</v>
      </c>
      <c r="J59" s="53">
        <f>LCTCBOS!J59+Online!J59+BPCC!J59+BRCC!J59+Delgado!J59+Fletcher!J59+LDCC!J59+Nunez!J59+NorthshoreTCC!J59+RPCC!J59+SLCC!J59+Sowela!J59+LTC!J59</f>
        <v>0</v>
      </c>
      <c r="K59" s="579">
        <f t="shared" si="13"/>
        <v>0</v>
      </c>
      <c r="L59" s="577">
        <f t="shared" si="15"/>
        <v>0</v>
      </c>
      <c r="M59" s="581">
        <f>IF(ISBLANK(L59),"  ",IF(L74&gt;0,L59/L74,IF(L59&gt;0,1,0)))</f>
        <v>0</v>
      </c>
      <c r="N59" s="35"/>
    </row>
    <row r="60" spans="1:14" s="11" customFormat="1" ht="44.25">
      <c r="A60" s="112" t="s">
        <v>58</v>
      </c>
      <c r="B60" s="9">
        <f>LCTCBOS!B60+Online!B60+BPCC!B60+BRCC!B60+Delgado!B60+Fletcher!B60+LDCC!B60+Nunez!B60+NorthshoreTCC!B60+RPCC!B60+SLCC!B60+Sowela!B60+LTC!B60</f>
        <v>0</v>
      </c>
      <c r="C60" s="563">
        <f t="shared" si="0"/>
        <v>0</v>
      </c>
      <c r="D60" s="53">
        <f>LCTCBOS!D60+Online!D60+BPCC!D60+BRCC!D60+Delgado!D60+Fletcher!D60+LDCC!D60+Nunez!D60+NorthshoreTCC!D60+RPCC!D60+SLCC!D60+Sowela!D60+LTC!D60</f>
        <v>673033</v>
      </c>
      <c r="E60" s="579">
        <f t="shared" si="11"/>
        <v>1</v>
      </c>
      <c r="F60" s="577">
        <f t="shared" si="14"/>
        <v>673033</v>
      </c>
      <c r="G60" s="581">
        <f>IF(ISBLANK(F60),"  ",IF(F74&gt;0,F60/F74,IF(F60&gt;0,1,0)))</f>
        <v>1.1044493686664387E-3</v>
      </c>
      <c r="H60" s="9">
        <f>LCTCBOS!H60+Online!H60+BPCC!H60+BRCC!H60+Delgado!H60+Fletcher!H60+LDCC!H60+Nunez!H60+NorthshoreTCC!H60+RPCC!H60+SLCC!H60+Sowela!H60+LTC!H60</f>
        <v>0</v>
      </c>
      <c r="I60" s="563">
        <f t="shared" si="12"/>
        <v>0</v>
      </c>
      <c r="J60" s="53">
        <f>LCTCBOS!J60+Online!J60+BPCC!J60+BRCC!J60+Delgado!J60+Fletcher!J60+LDCC!J60+Nunez!J60+NorthshoreTCC!J60+RPCC!J60+SLCC!J60+Sowela!J60+LTC!J60</f>
        <v>300000</v>
      </c>
      <c r="K60" s="579">
        <f t="shared" si="13"/>
        <v>1</v>
      </c>
      <c r="L60" s="577">
        <f t="shared" si="15"/>
        <v>300000</v>
      </c>
      <c r="M60" s="581">
        <f>IF(ISBLANK(L60),"  ",IF(L74&gt;0,L60/L74,IF(L60&gt;0,1,0)))</f>
        <v>4.92859280356158E-4</v>
      </c>
      <c r="N60" s="35"/>
    </row>
    <row r="61" spans="1:14" s="11" customFormat="1" ht="44.25">
      <c r="A61" s="113" t="s">
        <v>59</v>
      </c>
      <c r="B61" s="9">
        <f>LCTCBOS!B61+Online!B61+BPCC!B61+BRCC!B61+Delgado!B61+Fletcher!B61+LDCC!B61+Nunez!B61+NorthshoreTCC!B61+RPCC!B61+SLCC!B61+Sowela!B61+LTC!B61</f>
        <v>0</v>
      </c>
      <c r="C61" s="563">
        <f t="shared" si="0"/>
        <v>0</v>
      </c>
      <c r="D61" s="53">
        <f>LCTCBOS!D61+Online!D61+BPCC!D61+BRCC!D61+Delgado!D61+Fletcher!D61+LDCC!D61+Nunez!D61+NorthshoreTCC!D61+RPCC!D61+SLCC!D61+Sowela!D61+LTC!D61</f>
        <v>2904132</v>
      </c>
      <c r="E61" s="579">
        <f t="shared" si="11"/>
        <v>1</v>
      </c>
      <c r="F61" s="577">
        <f t="shared" si="14"/>
        <v>2904132</v>
      </c>
      <c r="G61" s="581">
        <f>IF(ISBLANK(F61),"  ",IF(F74&gt;0,F61/F74,IF(F61&gt;0,1,0)))</f>
        <v>4.7656901725829223E-3</v>
      </c>
      <c r="H61" s="9">
        <f>LCTCBOS!H61+Online!H61+BPCC!H61+BRCC!H61+Delgado!H61+Fletcher!H61+LDCC!H61+Nunez!H61+NorthshoreTCC!H61+RPCC!H61+SLCC!H61+Sowela!H61+LTC!H61</f>
        <v>0</v>
      </c>
      <c r="I61" s="563">
        <f t="shared" si="12"/>
        <v>0</v>
      </c>
      <c r="J61" s="53">
        <f>LCTCBOS!J61+Online!J61+BPCC!J61+BRCC!J61+Delgado!J61+Fletcher!J61+LDCC!J61+Nunez!J61+NorthshoreTCC!J61+RPCC!J61+SLCC!J61+Sowela!J61+LTC!J61</f>
        <v>3310186</v>
      </c>
      <c r="K61" s="579">
        <f t="shared" si="13"/>
        <v>1</v>
      </c>
      <c r="L61" s="577">
        <f t="shared" si="15"/>
        <v>3310186</v>
      </c>
      <c r="M61" s="581">
        <f>IF(ISBLANK(L61),"  ",IF(L74&gt;0,L61/L74,IF(L61&gt;0,1,0)))</f>
        <v>5.438186299350097E-3</v>
      </c>
      <c r="N61" s="35"/>
    </row>
    <row r="62" spans="1:14" s="11" customFormat="1" ht="44.25">
      <c r="A62" s="113" t="s">
        <v>60</v>
      </c>
      <c r="B62" s="9">
        <f>LCTCBOS!B62+Online!B62+BPCC!B62+BRCC!B62+Delgado!B62+Fletcher!B62+LDCC!B62+Nunez!B62+NorthshoreTCC!B62+RPCC!B62+SLCC!B62+Sowela!B62+LTC!B62</f>
        <v>0</v>
      </c>
      <c r="C62" s="563">
        <f t="shared" si="0"/>
        <v>0</v>
      </c>
      <c r="D62" s="53">
        <f>LCTCBOS!D62+Online!D62+BPCC!D62+BRCC!D62+Delgado!D62+Fletcher!D62+LDCC!D62+Nunez!D62+NorthshoreTCC!D62+RPCC!D62+SLCC!D62+Sowela!D62+LTC!D62</f>
        <v>408351</v>
      </c>
      <c r="E62" s="579">
        <f t="shared" si="11"/>
        <v>1</v>
      </c>
      <c r="F62" s="577">
        <f t="shared" si="14"/>
        <v>408351</v>
      </c>
      <c r="G62" s="581">
        <f>IF(ISBLANK(F62),"  ",IF(F74&gt;0,F62/F74,IF(F62&gt;0,1,0)))</f>
        <v>6.7010533531685495E-4</v>
      </c>
      <c r="H62" s="9">
        <f>LCTCBOS!H62+Online!H62+BPCC!H62+BRCC!H62+Delgado!H62+Fletcher!H62+LDCC!H62+Nunez!H62+NorthshoreTCC!H62+RPCC!H62+SLCC!H62+Sowela!H62+LTC!H62</f>
        <v>0</v>
      </c>
      <c r="I62" s="563">
        <f t="shared" si="12"/>
        <v>0</v>
      </c>
      <c r="J62" s="53">
        <f>LCTCBOS!J62+Online!J62+BPCC!J62+BRCC!J62+Delgado!J62+Fletcher!J62+LDCC!J62+Nunez!J62+NorthshoreTCC!J62+RPCC!J62+SLCC!J62+Sowela!J62+LTC!J62</f>
        <v>350877</v>
      </c>
      <c r="K62" s="579">
        <f t="shared" si="13"/>
        <v>1</v>
      </c>
      <c r="L62" s="577">
        <f t="shared" si="15"/>
        <v>350877</v>
      </c>
      <c r="M62" s="581">
        <f>IF(ISBLANK(L62),"  ",IF(L74&gt;0,L62/L74,IF(L62&gt;0,1,0)))</f>
        <v>5.7644328571175877E-4</v>
      </c>
      <c r="N62" s="35"/>
    </row>
    <row r="63" spans="1:14" s="11" customFormat="1" ht="44.25">
      <c r="A63" s="89" t="s">
        <v>61</v>
      </c>
      <c r="B63" s="9">
        <f>LCTCBOS!B63+Online!B63+BPCC!B63+BRCC!B63+Delgado!B63+Fletcher!B63+LDCC!B63+Nunez!B63+NorthshoreTCC!B63+RPCC!B63+SLCC!B63+Sowela!B63+LTC!B63</f>
        <v>0</v>
      </c>
      <c r="C63" s="563">
        <f t="shared" si="0"/>
        <v>0</v>
      </c>
      <c r="D63" s="53">
        <f>LCTCBOS!D63+Online!D63+BPCC!D63+BRCC!D63+Delgado!D63+Fletcher!D63+LDCC!D63+Nunez!D63+NorthshoreTCC!D63+RPCC!D63+SLCC!D63+Sowela!D63+LTC!D63</f>
        <v>5620026.25</v>
      </c>
      <c r="E63" s="579">
        <f t="shared" si="11"/>
        <v>1</v>
      </c>
      <c r="F63" s="577">
        <f t="shared" si="14"/>
        <v>5620026.25</v>
      </c>
      <c r="G63" s="581">
        <f>IF(ISBLANK(F63),"  ",IF(F74&gt;0,F63/F74,IF(F63&gt;0,1,0)))</f>
        <v>9.2224815777254797E-3</v>
      </c>
      <c r="H63" s="9">
        <f>LCTCBOS!H63+Online!H63+BPCC!H63+BRCC!H63+Delgado!H63+Fletcher!H63+LDCC!H63+Nunez!H63+NorthshoreTCC!H63+RPCC!H63+SLCC!H63+Sowela!H63+LTC!H63</f>
        <v>0</v>
      </c>
      <c r="I63" s="563">
        <f t="shared" si="12"/>
        <v>0</v>
      </c>
      <c r="J63" s="53">
        <f>LCTCBOS!J63+Online!J63+BPCC!J63+BRCC!J63+Delgado!J63+Fletcher!J63+LDCC!J63+Nunez!J63+NorthshoreTCC!J63+RPCC!J63+SLCC!J63+Sowela!J63+LTC!J63</f>
        <v>4976880.5999999996</v>
      </c>
      <c r="K63" s="579">
        <f t="shared" si="13"/>
        <v>1</v>
      </c>
      <c r="L63" s="577">
        <f t="shared" si="15"/>
        <v>4976880.5999999996</v>
      </c>
      <c r="M63" s="581">
        <f>IF(ISBLANK(L63),"  ",IF(L74&gt;0,L63/L74,IF(L63&gt;0,1,0)))</f>
        <v>8.1763393031150794E-3</v>
      </c>
      <c r="N63" s="35"/>
    </row>
    <row r="64" spans="1:14" s="11" customFormat="1" ht="44.25">
      <c r="A64" s="601" t="s">
        <v>62</v>
      </c>
      <c r="B64" s="9">
        <f>LCTCBOS!B64+Online!B64+BPCC!B64+BRCC!B64+Delgado!B64+Fletcher!B64+LDCC!B64+Nunez!B64+NorthshoreTCC!B64+RPCC!B64+SLCC!B64+Sowela!B64+LTC!B64</f>
        <v>1967661.48</v>
      </c>
      <c r="C64" s="563">
        <f t="shared" si="0"/>
        <v>0.16667335324199972</v>
      </c>
      <c r="D64" s="53">
        <f>LCTCBOS!D64+Online!D64+BPCC!D64+BRCC!D64+Delgado!D64+Fletcher!D64+LDCC!D64+Nunez!D64+NorthshoreTCC!D64+RPCC!D64+SLCC!D64+Sowela!D64+LTC!D64</f>
        <v>9837833.7699999996</v>
      </c>
      <c r="E64" s="579">
        <f t="shared" si="11"/>
        <v>0.83332664675800028</v>
      </c>
      <c r="F64" s="577">
        <f t="shared" si="14"/>
        <v>11805495.25</v>
      </c>
      <c r="G64" s="581">
        <f>IF(ISBLANK(F64),"  ",IF(F74&gt;0,F64/F74,IF(F64&gt;0,1,0)))</f>
        <v>1.9372856569673611E-2</v>
      </c>
      <c r="H64" s="9">
        <f>LCTCBOS!H64+Online!H64+BPCC!H64+BRCC!H64+Delgado!H64+Fletcher!H64+LDCC!H64+Nunez!H64+NorthshoreTCC!H64+RPCC!H64+SLCC!H64+Sowela!H64+LTC!H64</f>
        <v>4458225</v>
      </c>
      <c r="I64" s="563">
        <f t="shared" si="12"/>
        <v>0.31730538055293755</v>
      </c>
      <c r="J64" s="53">
        <f>LCTCBOS!J64+Online!J64+BPCC!J64+BRCC!J64+Delgado!J64+Fletcher!J64+LDCC!J64+Nunez!J64+NorthshoreTCC!J64+RPCC!J64+SLCC!J64+Sowela!J64+LTC!J64</f>
        <v>9592041</v>
      </c>
      <c r="K64" s="579">
        <f t="shared" si="13"/>
        <v>0.68269461944706245</v>
      </c>
      <c r="L64" s="577">
        <f t="shared" si="15"/>
        <v>14050266</v>
      </c>
      <c r="M64" s="581">
        <f>IF(ISBLANK(L64),"  ",IF(L74&gt;0,L64/L74,IF(L64&gt;0,1,0)))</f>
        <v>2.3082679965241982E-2</v>
      </c>
      <c r="N64" s="35"/>
    </row>
    <row r="65" spans="1:14" s="85" customFormat="1" ht="45">
      <c r="A65" s="114" t="s">
        <v>63</v>
      </c>
      <c r="B65" s="602">
        <f>B64+B63+B62+B61+B60+B59+B58+B57+B56+B55+B54</f>
        <v>107487864.65000001</v>
      </c>
      <c r="C65" s="567">
        <f t="shared" si="0"/>
        <v>0.60294112169656577</v>
      </c>
      <c r="D65" s="603">
        <f>D64+D63+D62+D61+D60+D59+D58+D57+D56+D55+D54</f>
        <v>70784707.550000012</v>
      </c>
      <c r="E65" s="599">
        <f t="shared" si="11"/>
        <v>0.39705887830343439</v>
      </c>
      <c r="F65" s="602">
        <f>F64+F63+F62+F61+F60+F59+F58+F57+F56+F55+F54</f>
        <v>178272572.19999999</v>
      </c>
      <c r="G65" s="598">
        <f>IF(ISBLANK(F65),"  ",IF(F74&gt;0,F65/F74,IF(F65&gt;0,1,0)))</f>
        <v>0.29254587786458031</v>
      </c>
      <c r="H65" s="602">
        <f>H64+H63+H62+H61+H60+H59+H58+H57+H56+H55+H54</f>
        <v>144516758</v>
      </c>
      <c r="I65" s="567">
        <f t="shared" si="12"/>
        <v>0.68862074656179162</v>
      </c>
      <c r="J65" s="603">
        <f>J64+J63+J62+J61+J60+J59+J58+J57+J56+J55+J54</f>
        <v>65347319.900000006</v>
      </c>
      <c r="K65" s="599">
        <f t="shared" si="13"/>
        <v>0.31137925343820838</v>
      </c>
      <c r="L65" s="602">
        <f>L64+L63+L62+L61+L60+L59+L58+L57+L56+L55+L54</f>
        <v>209864077.90000001</v>
      </c>
      <c r="M65" s="598">
        <f>IF(ISBLANK(L65),"  ",IF(L74&gt;0,L65/L74,IF(L65&gt;0,1,0)))</f>
        <v>0.34477819468800897</v>
      </c>
      <c r="N65" s="84"/>
    </row>
    <row r="66" spans="1:14" s="11" customFormat="1" ht="45">
      <c r="A66" s="24" t="s">
        <v>64</v>
      </c>
      <c r="B66" s="582"/>
      <c r="C66" s="591" t="s">
        <v>4</v>
      </c>
      <c r="D66" s="587"/>
      <c r="E66" s="592" t="s">
        <v>4</v>
      </c>
      <c r="F66" s="577"/>
      <c r="G66" s="593" t="s">
        <v>4</v>
      </c>
      <c r="H66" s="582"/>
      <c r="I66" s="591" t="s">
        <v>4</v>
      </c>
      <c r="J66" s="587"/>
      <c r="K66" s="592" t="s">
        <v>4</v>
      </c>
      <c r="L66" s="577"/>
      <c r="M66" s="593" t="s">
        <v>4</v>
      </c>
    </row>
    <row r="67" spans="1:14" s="11" customFormat="1" ht="44.25">
      <c r="A67" s="115" t="s">
        <v>65</v>
      </c>
      <c r="B67" s="9">
        <f>LCTCBOS!B67+Online!B67+BPCC!B67+BRCC!B67+Delgado!B67+Fletcher!B67+LDCC!B67+Nunez!B67+NorthshoreTCC!B67+RPCC!B67+SLCC!B67+Sowela!B67+LTC!B67</f>
        <v>0</v>
      </c>
      <c r="C67" s="52">
        <f t="shared" si="0"/>
        <v>0</v>
      </c>
      <c r="D67" s="53">
        <f>LCTCBOS!D67+Online!D67+BPCC!D67+BRCC!D67+Delgado!D67+Fletcher!D67+LDCC!D67+Nunez!D67+NorthshoreTCC!D67+RPCC!D67+SLCC!D67+Sowela!D67+LTC!D67</f>
        <v>52745</v>
      </c>
      <c r="E67" s="54">
        <f>IF(ISBLANK(D67),"  ",IF(F67&gt;0,D67/F67,IF(D67&gt;0,1,0)))</f>
        <v>1</v>
      </c>
      <c r="F67" s="69">
        <f>D67+B67</f>
        <v>52745</v>
      </c>
      <c r="G67" s="56">
        <f>IF(ISBLANK(F67),"  ",IF(F74&gt;0,F67/F74,IF(F67&gt;0,1,0)))</f>
        <v>8.6554718639816029E-5</v>
      </c>
      <c r="H67" s="9">
        <f>LCTCBOS!H67+Online!H67+BPCC!H67+BRCC!H67+Delgado!H67+Fletcher!H67+LDCC!H67+Nunez!H67+NorthshoreTCC!H67+RPCC!H67+SLCC!H67+Sowela!H67+LTC!H67</f>
        <v>0</v>
      </c>
      <c r="I67" s="52">
        <f>IF(ISBLANK(H67),"  ",IF(L67&gt;0,H67/L67,IF(H67&gt;0,1,0)))</f>
        <v>0</v>
      </c>
      <c r="J67" s="53">
        <f>LCTCBOS!J67+Online!J67+BPCC!J67+BRCC!J67+Delgado!J67+Fletcher!J67+LDCC!J67+Nunez!J67+NorthshoreTCC!J67+RPCC!J67+SLCC!J67+Sowela!J67+LTC!J67</f>
        <v>52745</v>
      </c>
      <c r="K67" s="54">
        <f>IF(ISBLANK(J67),"  ",IF(L67&gt;0,J67/L67,IF(J67&gt;0,1,0)))</f>
        <v>1</v>
      </c>
      <c r="L67" s="69">
        <f>J67+H67</f>
        <v>52745</v>
      </c>
      <c r="M67" s="56">
        <f>IF(ISBLANK(L67),"  ",IF(L74&gt;0,L67/L74,IF(L67&gt;0,1,0)))</f>
        <v>8.6652875807951847E-5</v>
      </c>
    </row>
    <row r="68" spans="1:14" s="11" customFormat="1" ht="44.25">
      <c r="A68" s="574" t="s">
        <v>66</v>
      </c>
      <c r="B68" s="9">
        <f>LCTCBOS!B68+Online!B68+BPCC!B68+BRCC!B68+Delgado!B68+Fletcher!B68+LDCC!B68+Nunez!B68+NorthshoreTCC!B68+RPCC!B68+SLCC!B68+Sowela!B68+LTC!B68</f>
        <v>0</v>
      </c>
      <c r="C68" s="563">
        <f t="shared" si="0"/>
        <v>0</v>
      </c>
      <c r="D68" s="53">
        <f>LCTCBOS!D68+Online!D68+BPCC!D68+BRCC!D68+Delgado!D68+Fletcher!D68+LDCC!D68+Nunez!D68+NorthshoreTCC!D68+RPCC!D68+SLCC!D68+Sowela!D68+LTC!D68</f>
        <v>0</v>
      </c>
      <c r="E68" s="579">
        <f>IF(ISBLANK(D68),"  ",IF(F68&gt;0,D68/F68,IF(D68&gt;0,1,0)))</f>
        <v>0</v>
      </c>
      <c r="F68" s="577">
        <f>D68+B68</f>
        <v>0</v>
      </c>
      <c r="G68" s="581">
        <f>IF(ISBLANK(F68),"  ",IF(F74&gt;0,F68/F74,IF(F68&gt;0,1,0)))</f>
        <v>0</v>
      </c>
      <c r="H68" s="9">
        <f>LCTCBOS!H68+Online!H68+BPCC!H68+BRCC!H68+Delgado!H68+Fletcher!H68+LDCC!H68+Nunez!H68+NorthshoreTCC!H68+RPCC!H68+SLCC!H68+Sowela!H68+LTC!H68</f>
        <v>0</v>
      </c>
      <c r="I68" s="563">
        <f>IF(ISBLANK(H68),"  ",IF(L68&gt;0,H68/L68,IF(H68&gt;0,1,0)))</f>
        <v>0</v>
      </c>
      <c r="J68" s="53">
        <f>LCTCBOS!J68+Online!J68+BPCC!J68+BRCC!J68+Delgado!J68+Fletcher!J68+LDCC!J68+Nunez!J68+NorthshoreTCC!J68+RPCC!J68+SLCC!J68+Sowela!J68+LTC!J68</f>
        <v>0</v>
      </c>
      <c r="K68" s="579">
        <f>IF(ISBLANK(J68),"  ",IF(L68&gt;0,J68/L68,IF(J68&gt;0,1,0)))</f>
        <v>0</v>
      </c>
      <c r="L68" s="577">
        <f>J68+H68</f>
        <v>0</v>
      </c>
      <c r="M68" s="581">
        <f>IF(ISBLANK(L68),"  ",IF(L74&gt;0,L68/L74,IF(L68&gt;0,1,0)))</f>
        <v>0</v>
      </c>
    </row>
    <row r="69" spans="1:14" s="11" customFormat="1" ht="45">
      <c r="A69" s="619" t="s">
        <v>67</v>
      </c>
      <c r="B69" s="582"/>
      <c r="C69" s="591" t="s">
        <v>4</v>
      </c>
      <c r="D69" s="587"/>
      <c r="E69" s="592" t="s">
        <v>4</v>
      </c>
      <c r="F69" s="577"/>
      <c r="G69" s="593" t="s">
        <v>4</v>
      </c>
      <c r="H69" s="582"/>
      <c r="I69" s="591" t="s">
        <v>4</v>
      </c>
      <c r="J69" s="587"/>
      <c r="K69" s="592" t="s">
        <v>4</v>
      </c>
      <c r="L69" s="577"/>
      <c r="M69" s="593" t="s">
        <v>4</v>
      </c>
    </row>
    <row r="70" spans="1:14" s="11" customFormat="1" ht="44.25">
      <c r="A70" s="89" t="s">
        <v>68</v>
      </c>
      <c r="B70" s="9">
        <f>LCTCBOS!B70+Online!B70+BPCC!B70+BRCC!B70+Delgado!B70+Fletcher!B70+LDCC!B70+Nunez!B70+NorthshoreTCC!B70+RPCC!B70+SLCC!B70+Sowela!B70+LTC!B70</f>
        <v>0</v>
      </c>
      <c r="C70" s="52">
        <f t="shared" si="0"/>
        <v>0</v>
      </c>
      <c r="D70" s="53">
        <f>LCTCBOS!D70+Online!D70+BPCC!D70+BRCC!D70+Delgado!D70+Fletcher!D70+LDCC!D70+Nunez!D70+NorthshoreTCC!D70+RPCC!D70+SLCC!D70+Sowela!D70+LTC!D70</f>
        <v>148092232</v>
      </c>
      <c r="E70" s="54">
        <f>IF(ISBLANK(D70),"  ",IF(F70&gt;0,D70/F70,IF(D70&gt;0,1,0)))</f>
        <v>1</v>
      </c>
      <c r="F70" s="69">
        <f>D70+B70</f>
        <v>148092232</v>
      </c>
      <c r="G70" s="56">
        <f>IF(ISBLANK(F70),"  ",IF(F74&gt;0,F70/F74,IF(F70&gt;0,1,0)))</f>
        <v>0.24301984024082587</v>
      </c>
      <c r="H70" s="9">
        <f>LCTCBOS!H70+Online!H70+BPCC!H70+BRCC!H70+Delgado!H70+Fletcher!H70+LDCC!H70+Nunez!H70+NorthshoreTCC!H70+RPCC!H70+SLCC!H70+Sowela!H70+LTC!H70</f>
        <v>0</v>
      </c>
      <c r="I70" s="52">
        <f>IF(ISBLANK(H70),"  ",IF(L70&gt;0,H70/L70,IF(H70&gt;0,1,0)))</f>
        <v>0</v>
      </c>
      <c r="J70" s="53">
        <f>LCTCBOS!J70+Online!J70+BPCC!J70+BRCC!J70+Delgado!J70+Fletcher!J70+LDCC!J70+Nunez!J70+NorthshoreTCC!J70+RPCC!J70+SLCC!J70+Sowela!J70+LTC!J70</f>
        <v>158253667.30000001</v>
      </c>
      <c r="K70" s="54">
        <f>IF(ISBLANK(J70),"  ",IF(L70&gt;0,J70/L70,IF(J70&gt;0,1,0)))</f>
        <v>1</v>
      </c>
      <c r="L70" s="69">
        <f>J70+H70</f>
        <v>158253667.30000001</v>
      </c>
      <c r="M70" s="56">
        <f>IF(ISBLANK(L70),"  ",IF(L74&gt;0,L70/L74,IF(L70&gt;0,1,0)))</f>
        <v>0.25998929526400288</v>
      </c>
    </row>
    <row r="71" spans="1:14" s="11" customFormat="1" ht="44.25">
      <c r="A71" s="574" t="s">
        <v>69</v>
      </c>
      <c r="B71" s="9">
        <f>LCTCBOS!B71+Online!B71+BPCC!B71+BRCC!B71+Delgado!B71+Fletcher!B71+LDCC!B71+Nunez!B71+NorthshoreTCC!B71+RPCC!B71+SLCC!B71+Sowela!B71+LTC!B71</f>
        <v>7777103</v>
      </c>
      <c r="C71" s="563">
        <f t="shared" si="0"/>
        <v>9.5309441793849453E-2</v>
      </c>
      <c r="D71" s="53">
        <f>LCTCBOS!D71+Online!D71+BPCC!D71+BRCC!D71+Delgado!D71+Fletcher!D71+LDCC!D71+Nunez!D71+NorthshoreTCC!D71+RPCC!D71+SLCC!D71+Sowela!D71+LTC!D71</f>
        <v>73821349.930000007</v>
      </c>
      <c r="E71" s="579">
        <f>IF(ISBLANK(D71),"  ",IF(F71&gt;0,D71/F71,IF(D71&gt;0,1,0)))</f>
        <v>0.90469055820615052</v>
      </c>
      <c r="F71" s="577">
        <f>D71+B71</f>
        <v>81598452.930000007</v>
      </c>
      <c r="G71" s="581">
        <f>IF(ISBLANK(F71),"  ",IF(F74&gt;0,F71/F74,IF(F71&gt;0,1,0)))</f>
        <v>0.13390332988530521</v>
      </c>
      <c r="H71" s="9">
        <f>LCTCBOS!H71+Online!H71+BPCC!H71+BRCC!H71+Delgado!H71+Fletcher!H71+LDCC!H71+Nunez!H71+NorthshoreTCC!H71+RPCC!H71+SLCC!H71+Sowela!H71+LTC!H71</f>
        <v>0</v>
      </c>
      <c r="I71" s="563">
        <f>IF(ISBLANK(H71),"  ",IF(L71&gt;0,H71/L71,IF(H71&gt;0,1,0)))</f>
        <v>0</v>
      </c>
      <c r="J71" s="53">
        <f>LCTCBOS!J71+Online!J71+BPCC!J71+BRCC!J71+Delgado!J71+Fletcher!J71+LDCC!J71+Nunez!J71+NorthshoreTCC!J71+RPCC!J71+SLCC!J71+Sowela!J71+LTC!J71</f>
        <v>79431269.099999994</v>
      </c>
      <c r="K71" s="579">
        <f>IF(ISBLANK(J71),"  ",IF(L71&gt;0,J71/L71,IF(J71&gt;0,1,0)))</f>
        <v>1</v>
      </c>
      <c r="L71" s="577">
        <f>J71+H71</f>
        <v>79431269.099999994</v>
      </c>
      <c r="M71" s="581">
        <f>IF(ISBLANK(L71),"  ",IF(L74&gt;0,L71/L74,IF(L71&gt;0,1,0)))</f>
        <v>0.13049479375467443</v>
      </c>
    </row>
    <row r="72" spans="1:14" s="85" customFormat="1" ht="45">
      <c r="A72" s="600" t="s">
        <v>70</v>
      </c>
      <c r="B72" s="620">
        <f>B71+B70+B68+B67</f>
        <v>7777103</v>
      </c>
      <c r="C72" s="567">
        <f t="shared" si="0"/>
        <v>3.3851253123406345E-2</v>
      </c>
      <c r="D72" s="607">
        <f>D71+D70+D68+D67</f>
        <v>221966326.93000001</v>
      </c>
      <c r="E72" s="599">
        <f>IF(ISBLANK(D72),"  ",IF(F72&gt;0,D72/F72,IF(D72&gt;0,1,0)))</f>
        <v>0.96614874687659369</v>
      </c>
      <c r="F72" s="621">
        <f>F71+F70+F69+F68+F67</f>
        <v>229743429.93000001</v>
      </c>
      <c r="G72" s="598">
        <f>IF(ISBLANK(F72),"  ",IF(F74&gt;0,F72/F74,IF(F72&gt;0,1,0)))</f>
        <v>0.37700972484477091</v>
      </c>
      <c r="H72" s="620">
        <f>H71+H70+H68+H67</f>
        <v>0</v>
      </c>
      <c r="I72" s="567">
        <f>IF(ISBLANK(H72),"  ",IF(L72&gt;0,H72/L72,IF(H72&gt;0,1,0)))</f>
        <v>0</v>
      </c>
      <c r="J72" s="607">
        <f>J71+J70+J68+J67</f>
        <v>237737681.40000001</v>
      </c>
      <c r="K72" s="599">
        <f>IF(ISBLANK(J72),"  ",IF(L72&gt;0,J72/L72,IF(J72&gt;0,1,0)))</f>
        <v>1</v>
      </c>
      <c r="L72" s="621">
        <f>L71+L70+L69+L68+L67</f>
        <v>237737681.40000001</v>
      </c>
      <c r="M72" s="598">
        <f>IF(ISBLANK(L72),"  ",IF(L74&gt;0,L72/L74,IF(L72&gt;0,1,0)))</f>
        <v>0.39057074189448521</v>
      </c>
    </row>
    <row r="73" spans="1:14" s="85" customFormat="1" ht="45">
      <c r="A73" s="600" t="s">
        <v>71</v>
      </c>
      <c r="B73" s="629">
        <f>LCTCBOS!B73+Online!B73+BPCC!B73+BRCC!B73+Delgado!B73+Fletcher!B73+LDCC!B73+Nunez!B73+NorthshoreTCC!B73+RPCC!B73+SLCC!B73+Sowela!B73+LTC!B73</f>
        <v>10000</v>
      </c>
      <c r="C73" s="567">
        <f t="shared" si="0"/>
        <v>1</v>
      </c>
      <c r="D73" s="635">
        <f>LCTCBOS!D73+Online!D73+BPCC!D73+BRCC!D73+Delgado!D73+Fletcher!D73+LDCC!D73+Nunez!D73+NorthshoreTCC!D73+RPCC!D73+SLCC!D73+Sowela!D73+LTC!D73</f>
        <v>0</v>
      </c>
      <c r="E73" s="599">
        <f>IF(ISBLANK(D73),"  ",IF(F73&gt;0,D73/F73,IF(D73&gt;0,1,0)))</f>
        <v>0</v>
      </c>
      <c r="F73" s="129">
        <f>D73+B73</f>
        <v>10000</v>
      </c>
      <c r="G73" s="598">
        <f>IF(ISBLANK(F73),"  ",IF(F75&gt;0,F73/F75,IF(F73&gt;0,1,0)))</f>
        <v>1</v>
      </c>
      <c r="H73" s="629">
        <f>LCTCBOS!H73+Online!H73+BPCC!H73+BRCC!H73+Delgado!H73+Fletcher!H73+LDCC!H73+Nunez!H73+NorthshoreTCC!H73+RPCC!H73+SLCC!H73+Sowela!H73+LTC!H73</f>
        <v>0</v>
      </c>
      <c r="I73" s="567">
        <f>IF(ISBLANK(H73),"  ",IF(L73&gt;0,H73/L73,IF(H73&gt;0,1,0)))</f>
        <v>0</v>
      </c>
      <c r="J73" s="635">
        <f>LCTCBOS!J73+Online!J73+BPCC!J73+BRCC!J73+Delgado!J73+Fletcher!J73+LDCC!J73+Nunez!J73+NorthshoreTCC!J73+RPCC!J73+SLCC!J73+Sowela!J73+LTC!J73</f>
        <v>0</v>
      </c>
      <c r="K73" s="599">
        <f>IF(ISBLANK(J73),"  ",IF(L73&gt;0,J73/L73,IF(J73&gt;0,1,0)))</f>
        <v>0</v>
      </c>
      <c r="L73" s="129">
        <f>J73+H73</f>
        <v>0</v>
      </c>
      <c r="M73" s="598">
        <f>IF(ISBLANK(L73),"  ",IF(L75&gt;0,L73/L75,IF(L73&gt;0,1,0)))</f>
        <v>0</v>
      </c>
    </row>
    <row r="74" spans="1:14" s="85" customFormat="1" ht="45.75" thickBot="1">
      <c r="A74" s="622" t="s">
        <v>72</v>
      </c>
      <c r="B74" s="120">
        <f>B72+B65+B46+B39+B47+B73</f>
        <v>316564487.64999998</v>
      </c>
      <c r="C74" s="623">
        <f t="shared" si="0"/>
        <v>0.51948336638360537</v>
      </c>
      <c r="D74" s="120">
        <f>D72+D65+D46+D39+D47+D73</f>
        <v>292818811.48000002</v>
      </c>
      <c r="E74" s="624">
        <f>IF(ISBLANK(D74),"  ",IF(F74&gt;0,D74/F74,IF(D74&gt;0,1,0)))</f>
        <v>0.48051663361639463</v>
      </c>
      <c r="F74" s="120">
        <f>F72+F65+F46+F39+F47+F73</f>
        <v>609383299.13</v>
      </c>
      <c r="G74" s="625">
        <f>IF(ISBLANK(F74),"  ",IF(F74&gt;0,F74/F74,IF(F74&gt;0,1,0)))</f>
        <v>1</v>
      </c>
      <c r="H74" s="120">
        <f>H72+H65+H46+H39+H47+H73</f>
        <v>305608011</v>
      </c>
      <c r="I74" s="623">
        <f>IF(ISBLANK(H74),"  ",IF(L74&gt;0,H74/L74,IF(H74&gt;0,1,0)))</f>
        <v>0.50207248124178938</v>
      </c>
      <c r="J74" s="120">
        <f>J72+J65+J46+J39+J47+J73</f>
        <v>303085001.30000001</v>
      </c>
      <c r="K74" s="624">
        <f>IF(ISBLANK(J74),"  ",IF(L74&gt;0,J74/L74,IF(J74&gt;0,1,0)))</f>
        <v>0.49792751875821073</v>
      </c>
      <c r="L74" s="120">
        <f>L72+L65+L46+L39+L47+L73</f>
        <v>608693012.29999995</v>
      </c>
      <c r="M74" s="625">
        <f>IF(ISBLANK(L74),"  ",IF(L74&gt;0,L74/L74,IF(L74&gt;0,1,0)))</f>
        <v>1</v>
      </c>
    </row>
    <row r="75" spans="1:14" ht="21" thickTop="1">
      <c r="A75" s="130"/>
      <c r="B75" s="131"/>
      <c r="C75" s="132"/>
      <c r="D75" s="131"/>
      <c r="E75" s="132"/>
      <c r="F75" s="131"/>
      <c r="G75" s="132"/>
      <c r="H75" s="131"/>
      <c r="I75" s="132"/>
      <c r="J75" s="131"/>
      <c r="K75" s="132"/>
      <c r="L75" s="131"/>
      <c r="M75" s="132"/>
    </row>
    <row r="76" spans="1:14" s="11" customFormat="1" ht="44.25">
      <c r="A76" s="4" t="s">
        <v>4</v>
      </c>
      <c r="B76" s="2"/>
      <c r="C76" s="4"/>
      <c r="D76" s="2"/>
      <c r="E76" s="4"/>
      <c r="F76" s="2"/>
      <c r="G76" s="4"/>
      <c r="H76" s="2"/>
      <c r="I76" s="4" t="s">
        <v>4</v>
      </c>
      <c r="J76" s="2"/>
      <c r="K76" s="4"/>
      <c r="L76" s="2"/>
      <c r="M76" s="4"/>
    </row>
    <row r="77" spans="1:14" s="11" customFormat="1" ht="44.25">
      <c r="A77" s="4" t="s">
        <v>73</v>
      </c>
      <c r="B77" s="2"/>
      <c r="C77" s="4"/>
      <c r="D77" s="2"/>
      <c r="E77" s="4"/>
      <c r="F77" s="2"/>
      <c r="G77" s="4"/>
      <c r="H77" s="2"/>
      <c r="I77" s="4"/>
      <c r="J77" s="2"/>
      <c r="K77" s="4"/>
      <c r="L77" s="2"/>
      <c r="M77" s="4"/>
    </row>
  </sheetData>
  <pageMargins left="0.28999999999999998" right="0.26" top="0.45" bottom="0.3" header="0.3" footer="0.54"/>
  <pageSetup scale="1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9"/>
  <sheetViews>
    <sheetView topLeftCell="A19" zoomScale="30" zoomScaleNormal="30" workbookViewId="0">
      <selection activeCell="F40" sqref="F40"/>
    </sheetView>
  </sheetViews>
  <sheetFormatPr defaultColWidth="12.42578125" defaultRowHeight="15"/>
  <cols>
    <col min="1" max="1" width="186.7109375" style="133" customWidth="1"/>
    <col min="2" max="2" width="56.42578125" style="134" customWidth="1"/>
    <col min="3" max="3" width="45.5703125" style="133" customWidth="1"/>
    <col min="4" max="4" width="54.5703125" style="134" customWidth="1"/>
    <col min="5" max="5" width="45.5703125" style="133" customWidth="1"/>
    <col min="6" max="6" width="51.7109375" style="134" customWidth="1"/>
    <col min="7" max="7" width="45.5703125" style="133" customWidth="1"/>
    <col min="8" max="8" width="54.7109375" style="134" customWidth="1"/>
    <col min="9" max="9" width="45.5703125" style="133" customWidth="1"/>
    <col min="10" max="10" width="50.85546875" style="134" customWidth="1"/>
    <col min="11" max="11" width="45.5703125" style="133" customWidth="1"/>
    <col min="12" max="12" width="50.28515625" style="134" customWidth="1"/>
    <col min="13" max="13" width="45.5703125" style="133" customWidth="1"/>
    <col min="14" max="256" width="12.42578125" style="133"/>
    <col min="257" max="257" width="186.7109375" style="133" customWidth="1"/>
    <col min="258" max="258" width="56.42578125" style="133" customWidth="1"/>
    <col min="259" max="263" width="45.5703125" style="133" customWidth="1"/>
    <col min="264" max="264" width="54.7109375" style="133" customWidth="1"/>
    <col min="265" max="269" width="45.5703125" style="133" customWidth="1"/>
    <col min="270" max="512" width="12.42578125" style="133"/>
    <col min="513" max="513" width="186.7109375" style="133" customWidth="1"/>
    <col min="514" max="514" width="56.42578125" style="133" customWidth="1"/>
    <col min="515" max="519" width="45.5703125" style="133" customWidth="1"/>
    <col min="520" max="520" width="54.7109375" style="133" customWidth="1"/>
    <col min="521" max="525" width="45.5703125" style="133" customWidth="1"/>
    <col min="526" max="768" width="12.42578125" style="133"/>
    <col min="769" max="769" width="186.7109375" style="133" customWidth="1"/>
    <col min="770" max="770" width="56.42578125" style="133" customWidth="1"/>
    <col min="771" max="775" width="45.5703125" style="133" customWidth="1"/>
    <col min="776" max="776" width="54.7109375" style="133" customWidth="1"/>
    <col min="777" max="781" width="45.5703125" style="133" customWidth="1"/>
    <col min="782" max="1024" width="12.42578125" style="133"/>
    <col min="1025" max="1025" width="186.7109375" style="133" customWidth="1"/>
    <col min="1026" max="1026" width="56.42578125" style="133" customWidth="1"/>
    <col min="1027" max="1031" width="45.5703125" style="133" customWidth="1"/>
    <col min="1032" max="1032" width="54.7109375" style="133" customWidth="1"/>
    <col min="1033" max="1037" width="45.5703125" style="133" customWidth="1"/>
    <col min="1038" max="1280" width="12.42578125" style="133"/>
    <col min="1281" max="1281" width="186.7109375" style="133" customWidth="1"/>
    <col min="1282" max="1282" width="56.42578125" style="133" customWidth="1"/>
    <col min="1283" max="1287" width="45.5703125" style="133" customWidth="1"/>
    <col min="1288" max="1288" width="54.7109375" style="133" customWidth="1"/>
    <col min="1289" max="1293" width="45.5703125" style="133" customWidth="1"/>
    <col min="1294" max="1536" width="12.42578125" style="133"/>
    <col min="1537" max="1537" width="186.7109375" style="133" customWidth="1"/>
    <col min="1538" max="1538" width="56.42578125" style="133" customWidth="1"/>
    <col min="1539" max="1543" width="45.5703125" style="133" customWidth="1"/>
    <col min="1544" max="1544" width="54.7109375" style="133" customWidth="1"/>
    <col min="1545" max="1549" width="45.5703125" style="133" customWidth="1"/>
    <col min="1550" max="1792" width="12.42578125" style="133"/>
    <col min="1793" max="1793" width="186.7109375" style="133" customWidth="1"/>
    <col min="1794" max="1794" width="56.42578125" style="133" customWidth="1"/>
    <col min="1795" max="1799" width="45.5703125" style="133" customWidth="1"/>
    <col min="1800" max="1800" width="54.7109375" style="133" customWidth="1"/>
    <col min="1801" max="1805" width="45.5703125" style="133" customWidth="1"/>
    <col min="1806" max="2048" width="12.42578125" style="133"/>
    <col min="2049" max="2049" width="186.7109375" style="133" customWidth="1"/>
    <col min="2050" max="2050" width="56.42578125" style="133" customWidth="1"/>
    <col min="2051" max="2055" width="45.5703125" style="133" customWidth="1"/>
    <col min="2056" max="2056" width="54.7109375" style="133" customWidth="1"/>
    <col min="2057" max="2061" width="45.5703125" style="133" customWidth="1"/>
    <col min="2062" max="2304" width="12.42578125" style="133"/>
    <col min="2305" max="2305" width="186.7109375" style="133" customWidth="1"/>
    <col min="2306" max="2306" width="56.42578125" style="133" customWidth="1"/>
    <col min="2307" max="2311" width="45.5703125" style="133" customWidth="1"/>
    <col min="2312" max="2312" width="54.7109375" style="133" customWidth="1"/>
    <col min="2313" max="2317" width="45.5703125" style="133" customWidth="1"/>
    <col min="2318" max="2560" width="12.42578125" style="133"/>
    <col min="2561" max="2561" width="186.7109375" style="133" customWidth="1"/>
    <col min="2562" max="2562" width="56.42578125" style="133" customWidth="1"/>
    <col min="2563" max="2567" width="45.5703125" style="133" customWidth="1"/>
    <col min="2568" max="2568" width="54.7109375" style="133" customWidth="1"/>
    <col min="2569" max="2573" width="45.5703125" style="133" customWidth="1"/>
    <col min="2574" max="2816" width="12.42578125" style="133"/>
    <col min="2817" max="2817" width="186.7109375" style="133" customWidth="1"/>
    <col min="2818" max="2818" width="56.42578125" style="133" customWidth="1"/>
    <col min="2819" max="2823" width="45.5703125" style="133" customWidth="1"/>
    <col min="2824" max="2824" width="54.7109375" style="133" customWidth="1"/>
    <col min="2825" max="2829" width="45.5703125" style="133" customWidth="1"/>
    <col min="2830" max="3072" width="12.42578125" style="133"/>
    <col min="3073" max="3073" width="186.7109375" style="133" customWidth="1"/>
    <col min="3074" max="3074" width="56.42578125" style="133" customWidth="1"/>
    <col min="3075" max="3079" width="45.5703125" style="133" customWidth="1"/>
    <col min="3080" max="3080" width="54.7109375" style="133" customWidth="1"/>
    <col min="3081" max="3085" width="45.5703125" style="133" customWidth="1"/>
    <col min="3086" max="3328" width="12.42578125" style="133"/>
    <col min="3329" max="3329" width="186.7109375" style="133" customWidth="1"/>
    <col min="3330" max="3330" width="56.42578125" style="133" customWidth="1"/>
    <col min="3331" max="3335" width="45.5703125" style="133" customWidth="1"/>
    <col min="3336" max="3336" width="54.7109375" style="133" customWidth="1"/>
    <col min="3337" max="3341" width="45.5703125" style="133" customWidth="1"/>
    <col min="3342" max="3584" width="12.42578125" style="133"/>
    <col min="3585" max="3585" width="186.7109375" style="133" customWidth="1"/>
    <col min="3586" max="3586" width="56.42578125" style="133" customWidth="1"/>
    <col min="3587" max="3591" width="45.5703125" style="133" customWidth="1"/>
    <col min="3592" max="3592" width="54.7109375" style="133" customWidth="1"/>
    <col min="3593" max="3597" width="45.5703125" style="133" customWidth="1"/>
    <col min="3598" max="3840" width="12.42578125" style="133"/>
    <col min="3841" max="3841" width="186.7109375" style="133" customWidth="1"/>
    <col min="3842" max="3842" width="56.42578125" style="133" customWidth="1"/>
    <col min="3843" max="3847" width="45.5703125" style="133" customWidth="1"/>
    <col min="3848" max="3848" width="54.7109375" style="133" customWidth="1"/>
    <col min="3849" max="3853" width="45.5703125" style="133" customWidth="1"/>
    <col min="3854" max="4096" width="12.42578125" style="133"/>
    <col min="4097" max="4097" width="186.7109375" style="133" customWidth="1"/>
    <col min="4098" max="4098" width="56.42578125" style="133" customWidth="1"/>
    <col min="4099" max="4103" width="45.5703125" style="133" customWidth="1"/>
    <col min="4104" max="4104" width="54.7109375" style="133" customWidth="1"/>
    <col min="4105" max="4109" width="45.5703125" style="133" customWidth="1"/>
    <col min="4110" max="4352" width="12.42578125" style="133"/>
    <col min="4353" max="4353" width="186.7109375" style="133" customWidth="1"/>
    <col min="4354" max="4354" width="56.42578125" style="133" customWidth="1"/>
    <col min="4355" max="4359" width="45.5703125" style="133" customWidth="1"/>
    <col min="4360" max="4360" width="54.7109375" style="133" customWidth="1"/>
    <col min="4361" max="4365" width="45.5703125" style="133" customWidth="1"/>
    <col min="4366" max="4608" width="12.42578125" style="133"/>
    <col min="4609" max="4609" width="186.7109375" style="133" customWidth="1"/>
    <col min="4610" max="4610" width="56.42578125" style="133" customWidth="1"/>
    <col min="4611" max="4615" width="45.5703125" style="133" customWidth="1"/>
    <col min="4616" max="4616" width="54.7109375" style="133" customWidth="1"/>
    <col min="4617" max="4621" width="45.5703125" style="133" customWidth="1"/>
    <col min="4622" max="4864" width="12.42578125" style="133"/>
    <col min="4865" max="4865" width="186.7109375" style="133" customWidth="1"/>
    <col min="4866" max="4866" width="56.42578125" style="133" customWidth="1"/>
    <col min="4867" max="4871" width="45.5703125" style="133" customWidth="1"/>
    <col min="4872" max="4872" width="54.7109375" style="133" customWidth="1"/>
    <col min="4873" max="4877" width="45.5703125" style="133" customWidth="1"/>
    <col min="4878" max="5120" width="12.42578125" style="133"/>
    <col min="5121" max="5121" width="186.7109375" style="133" customWidth="1"/>
    <col min="5122" max="5122" width="56.42578125" style="133" customWidth="1"/>
    <col min="5123" max="5127" width="45.5703125" style="133" customWidth="1"/>
    <col min="5128" max="5128" width="54.7109375" style="133" customWidth="1"/>
    <col min="5129" max="5133" width="45.5703125" style="133" customWidth="1"/>
    <col min="5134" max="5376" width="12.42578125" style="133"/>
    <col min="5377" max="5377" width="186.7109375" style="133" customWidth="1"/>
    <col min="5378" max="5378" width="56.42578125" style="133" customWidth="1"/>
    <col min="5379" max="5383" width="45.5703125" style="133" customWidth="1"/>
    <col min="5384" max="5384" width="54.7109375" style="133" customWidth="1"/>
    <col min="5385" max="5389" width="45.5703125" style="133" customWidth="1"/>
    <col min="5390" max="5632" width="12.42578125" style="133"/>
    <col min="5633" max="5633" width="186.7109375" style="133" customWidth="1"/>
    <col min="5634" max="5634" width="56.42578125" style="133" customWidth="1"/>
    <col min="5635" max="5639" width="45.5703125" style="133" customWidth="1"/>
    <col min="5640" max="5640" width="54.7109375" style="133" customWidth="1"/>
    <col min="5641" max="5645" width="45.5703125" style="133" customWidth="1"/>
    <col min="5646" max="5888" width="12.42578125" style="133"/>
    <col min="5889" max="5889" width="186.7109375" style="133" customWidth="1"/>
    <col min="5890" max="5890" width="56.42578125" style="133" customWidth="1"/>
    <col min="5891" max="5895" width="45.5703125" style="133" customWidth="1"/>
    <col min="5896" max="5896" width="54.7109375" style="133" customWidth="1"/>
    <col min="5897" max="5901" width="45.5703125" style="133" customWidth="1"/>
    <col min="5902" max="6144" width="12.42578125" style="133"/>
    <col min="6145" max="6145" width="186.7109375" style="133" customWidth="1"/>
    <col min="6146" max="6146" width="56.42578125" style="133" customWidth="1"/>
    <col min="6147" max="6151" width="45.5703125" style="133" customWidth="1"/>
    <col min="6152" max="6152" width="54.7109375" style="133" customWidth="1"/>
    <col min="6153" max="6157" width="45.5703125" style="133" customWidth="1"/>
    <col min="6158" max="6400" width="12.42578125" style="133"/>
    <col min="6401" max="6401" width="186.7109375" style="133" customWidth="1"/>
    <col min="6402" max="6402" width="56.42578125" style="133" customWidth="1"/>
    <col min="6403" max="6407" width="45.5703125" style="133" customWidth="1"/>
    <col min="6408" max="6408" width="54.7109375" style="133" customWidth="1"/>
    <col min="6409" max="6413" width="45.5703125" style="133" customWidth="1"/>
    <col min="6414" max="6656" width="12.42578125" style="133"/>
    <col min="6657" max="6657" width="186.7109375" style="133" customWidth="1"/>
    <col min="6658" max="6658" width="56.42578125" style="133" customWidth="1"/>
    <col min="6659" max="6663" width="45.5703125" style="133" customWidth="1"/>
    <col min="6664" max="6664" width="54.7109375" style="133" customWidth="1"/>
    <col min="6665" max="6669" width="45.5703125" style="133" customWidth="1"/>
    <col min="6670" max="6912" width="12.42578125" style="133"/>
    <col min="6913" max="6913" width="186.7109375" style="133" customWidth="1"/>
    <col min="6914" max="6914" width="56.42578125" style="133" customWidth="1"/>
    <col min="6915" max="6919" width="45.5703125" style="133" customWidth="1"/>
    <col min="6920" max="6920" width="54.7109375" style="133" customWidth="1"/>
    <col min="6921" max="6925" width="45.5703125" style="133" customWidth="1"/>
    <col min="6926" max="7168" width="12.42578125" style="133"/>
    <col min="7169" max="7169" width="186.7109375" style="133" customWidth="1"/>
    <col min="7170" max="7170" width="56.42578125" style="133" customWidth="1"/>
    <col min="7171" max="7175" width="45.5703125" style="133" customWidth="1"/>
    <col min="7176" max="7176" width="54.7109375" style="133" customWidth="1"/>
    <col min="7177" max="7181" width="45.5703125" style="133" customWidth="1"/>
    <col min="7182" max="7424" width="12.42578125" style="133"/>
    <col min="7425" max="7425" width="186.7109375" style="133" customWidth="1"/>
    <col min="7426" max="7426" width="56.42578125" style="133" customWidth="1"/>
    <col min="7427" max="7431" width="45.5703125" style="133" customWidth="1"/>
    <col min="7432" max="7432" width="54.7109375" style="133" customWidth="1"/>
    <col min="7433" max="7437" width="45.5703125" style="133" customWidth="1"/>
    <col min="7438" max="7680" width="12.42578125" style="133"/>
    <col min="7681" max="7681" width="186.7109375" style="133" customWidth="1"/>
    <col min="7682" max="7682" width="56.42578125" style="133" customWidth="1"/>
    <col min="7683" max="7687" width="45.5703125" style="133" customWidth="1"/>
    <col min="7688" max="7688" width="54.7109375" style="133" customWidth="1"/>
    <col min="7689" max="7693" width="45.5703125" style="133" customWidth="1"/>
    <col min="7694" max="7936" width="12.42578125" style="133"/>
    <col min="7937" max="7937" width="186.7109375" style="133" customWidth="1"/>
    <col min="7938" max="7938" width="56.42578125" style="133" customWidth="1"/>
    <col min="7939" max="7943" width="45.5703125" style="133" customWidth="1"/>
    <col min="7944" max="7944" width="54.7109375" style="133" customWidth="1"/>
    <col min="7945" max="7949" width="45.5703125" style="133" customWidth="1"/>
    <col min="7950" max="8192" width="12.42578125" style="133"/>
    <col min="8193" max="8193" width="186.7109375" style="133" customWidth="1"/>
    <col min="8194" max="8194" width="56.42578125" style="133" customWidth="1"/>
    <col min="8195" max="8199" width="45.5703125" style="133" customWidth="1"/>
    <col min="8200" max="8200" width="54.7109375" style="133" customWidth="1"/>
    <col min="8201" max="8205" width="45.5703125" style="133" customWidth="1"/>
    <col min="8206" max="8448" width="12.42578125" style="133"/>
    <col min="8449" max="8449" width="186.7109375" style="133" customWidth="1"/>
    <col min="8450" max="8450" width="56.42578125" style="133" customWidth="1"/>
    <col min="8451" max="8455" width="45.5703125" style="133" customWidth="1"/>
    <col min="8456" max="8456" width="54.7109375" style="133" customWidth="1"/>
    <col min="8457" max="8461" width="45.5703125" style="133" customWidth="1"/>
    <col min="8462" max="8704" width="12.42578125" style="133"/>
    <col min="8705" max="8705" width="186.7109375" style="133" customWidth="1"/>
    <col min="8706" max="8706" width="56.42578125" style="133" customWidth="1"/>
    <col min="8707" max="8711" width="45.5703125" style="133" customWidth="1"/>
    <col min="8712" max="8712" width="54.7109375" style="133" customWidth="1"/>
    <col min="8713" max="8717" width="45.5703125" style="133" customWidth="1"/>
    <col min="8718" max="8960" width="12.42578125" style="133"/>
    <col min="8961" max="8961" width="186.7109375" style="133" customWidth="1"/>
    <col min="8962" max="8962" width="56.42578125" style="133" customWidth="1"/>
    <col min="8963" max="8967" width="45.5703125" style="133" customWidth="1"/>
    <col min="8968" max="8968" width="54.7109375" style="133" customWidth="1"/>
    <col min="8969" max="8973" width="45.5703125" style="133" customWidth="1"/>
    <col min="8974" max="9216" width="12.42578125" style="133"/>
    <col min="9217" max="9217" width="186.7109375" style="133" customWidth="1"/>
    <col min="9218" max="9218" width="56.42578125" style="133" customWidth="1"/>
    <col min="9219" max="9223" width="45.5703125" style="133" customWidth="1"/>
    <col min="9224" max="9224" width="54.7109375" style="133" customWidth="1"/>
    <col min="9225" max="9229" width="45.5703125" style="133" customWidth="1"/>
    <col min="9230" max="9472" width="12.42578125" style="133"/>
    <col min="9473" max="9473" width="186.7109375" style="133" customWidth="1"/>
    <col min="9474" max="9474" width="56.42578125" style="133" customWidth="1"/>
    <col min="9475" max="9479" width="45.5703125" style="133" customWidth="1"/>
    <col min="9480" max="9480" width="54.7109375" style="133" customWidth="1"/>
    <col min="9481" max="9485" width="45.5703125" style="133" customWidth="1"/>
    <col min="9486" max="9728" width="12.42578125" style="133"/>
    <col min="9729" max="9729" width="186.7109375" style="133" customWidth="1"/>
    <col min="9730" max="9730" width="56.42578125" style="133" customWidth="1"/>
    <col min="9731" max="9735" width="45.5703125" style="133" customWidth="1"/>
    <col min="9736" max="9736" width="54.7109375" style="133" customWidth="1"/>
    <col min="9737" max="9741" width="45.5703125" style="133" customWidth="1"/>
    <col min="9742" max="9984" width="12.42578125" style="133"/>
    <col min="9985" max="9985" width="186.7109375" style="133" customWidth="1"/>
    <col min="9986" max="9986" width="56.42578125" style="133" customWidth="1"/>
    <col min="9987" max="9991" width="45.5703125" style="133" customWidth="1"/>
    <col min="9992" max="9992" width="54.7109375" style="133" customWidth="1"/>
    <col min="9993" max="9997" width="45.5703125" style="133" customWidth="1"/>
    <col min="9998" max="10240" width="12.42578125" style="133"/>
    <col min="10241" max="10241" width="186.7109375" style="133" customWidth="1"/>
    <col min="10242" max="10242" width="56.42578125" style="133" customWidth="1"/>
    <col min="10243" max="10247" width="45.5703125" style="133" customWidth="1"/>
    <col min="10248" max="10248" width="54.7109375" style="133" customWidth="1"/>
    <col min="10249" max="10253" width="45.5703125" style="133" customWidth="1"/>
    <col min="10254" max="10496" width="12.42578125" style="133"/>
    <col min="10497" max="10497" width="186.7109375" style="133" customWidth="1"/>
    <col min="10498" max="10498" width="56.42578125" style="133" customWidth="1"/>
    <col min="10499" max="10503" width="45.5703125" style="133" customWidth="1"/>
    <col min="10504" max="10504" width="54.7109375" style="133" customWidth="1"/>
    <col min="10505" max="10509" width="45.5703125" style="133" customWidth="1"/>
    <col min="10510" max="10752" width="12.42578125" style="133"/>
    <col min="10753" max="10753" width="186.7109375" style="133" customWidth="1"/>
    <col min="10754" max="10754" width="56.42578125" style="133" customWidth="1"/>
    <col min="10755" max="10759" width="45.5703125" style="133" customWidth="1"/>
    <col min="10760" max="10760" width="54.7109375" style="133" customWidth="1"/>
    <col min="10761" max="10765" width="45.5703125" style="133" customWidth="1"/>
    <col min="10766" max="11008" width="12.42578125" style="133"/>
    <col min="11009" max="11009" width="186.7109375" style="133" customWidth="1"/>
    <col min="11010" max="11010" width="56.42578125" style="133" customWidth="1"/>
    <col min="11011" max="11015" width="45.5703125" style="133" customWidth="1"/>
    <col min="11016" max="11016" width="54.7109375" style="133" customWidth="1"/>
    <col min="11017" max="11021" width="45.5703125" style="133" customWidth="1"/>
    <col min="11022" max="11264" width="12.42578125" style="133"/>
    <col min="11265" max="11265" width="186.7109375" style="133" customWidth="1"/>
    <col min="11266" max="11266" width="56.42578125" style="133" customWidth="1"/>
    <col min="11267" max="11271" width="45.5703125" style="133" customWidth="1"/>
    <col min="11272" max="11272" width="54.7109375" style="133" customWidth="1"/>
    <col min="11273" max="11277" width="45.5703125" style="133" customWidth="1"/>
    <col min="11278" max="11520" width="12.42578125" style="133"/>
    <col min="11521" max="11521" width="186.7109375" style="133" customWidth="1"/>
    <col min="11522" max="11522" width="56.42578125" style="133" customWidth="1"/>
    <col min="11523" max="11527" width="45.5703125" style="133" customWidth="1"/>
    <col min="11528" max="11528" width="54.7109375" style="133" customWidth="1"/>
    <col min="11529" max="11533" width="45.5703125" style="133" customWidth="1"/>
    <col min="11534" max="11776" width="12.42578125" style="133"/>
    <col min="11777" max="11777" width="186.7109375" style="133" customWidth="1"/>
    <col min="11778" max="11778" width="56.42578125" style="133" customWidth="1"/>
    <col min="11779" max="11783" width="45.5703125" style="133" customWidth="1"/>
    <col min="11784" max="11784" width="54.7109375" style="133" customWidth="1"/>
    <col min="11785" max="11789" width="45.5703125" style="133" customWidth="1"/>
    <col min="11790" max="12032" width="12.42578125" style="133"/>
    <col min="12033" max="12033" width="186.7109375" style="133" customWidth="1"/>
    <col min="12034" max="12034" width="56.42578125" style="133" customWidth="1"/>
    <col min="12035" max="12039" width="45.5703125" style="133" customWidth="1"/>
    <col min="12040" max="12040" width="54.7109375" style="133" customWidth="1"/>
    <col min="12041" max="12045" width="45.5703125" style="133" customWidth="1"/>
    <col min="12046" max="12288" width="12.42578125" style="133"/>
    <col min="12289" max="12289" width="186.7109375" style="133" customWidth="1"/>
    <col min="12290" max="12290" width="56.42578125" style="133" customWidth="1"/>
    <col min="12291" max="12295" width="45.5703125" style="133" customWidth="1"/>
    <col min="12296" max="12296" width="54.7109375" style="133" customWidth="1"/>
    <col min="12297" max="12301" width="45.5703125" style="133" customWidth="1"/>
    <col min="12302" max="12544" width="12.42578125" style="133"/>
    <col min="12545" max="12545" width="186.7109375" style="133" customWidth="1"/>
    <col min="12546" max="12546" width="56.42578125" style="133" customWidth="1"/>
    <col min="12547" max="12551" width="45.5703125" style="133" customWidth="1"/>
    <col min="12552" max="12552" width="54.7109375" style="133" customWidth="1"/>
    <col min="12553" max="12557" width="45.5703125" style="133" customWidth="1"/>
    <col min="12558" max="12800" width="12.42578125" style="133"/>
    <col min="12801" max="12801" width="186.7109375" style="133" customWidth="1"/>
    <col min="12802" max="12802" width="56.42578125" style="133" customWidth="1"/>
    <col min="12803" max="12807" width="45.5703125" style="133" customWidth="1"/>
    <col min="12808" max="12808" width="54.7109375" style="133" customWidth="1"/>
    <col min="12809" max="12813" width="45.5703125" style="133" customWidth="1"/>
    <col min="12814" max="13056" width="12.42578125" style="133"/>
    <col min="13057" max="13057" width="186.7109375" style="133" customWidth="1"/>
    <col min="13058" max="13058" width="56.42578125" style="133" customWidth="1"/>
    <col min="13059" max="13063" width="45.5703125" style="133" customWidth="1"/>
    <col min="13064" max="13064" width="54.7109375" style="133" customWidth="1"/>
    <col min="13065" max="13069" width="45.5703125" style="133" customWidth="1"/>
    <col min="13070" max="13312" width="12.42578125" style="133"/>
    <col min="13313" max="13313" width="186.7109375" style="133" customWidth="1"/>
    <col min="13314" max="13314" width="56.42578125" style="133" customWidth="1"/>
    <col min="13315" max="13319" width="45.5703125" style="133" customWidth="1"/>
    <col min="13320" max="13320" width="54.7109375" style="133" customWidth="1"/>
    <col min="13321" max="13325" width="45.5703125" style="133" customWidth="1"/>
    <col min="13326" max="13568" width="12.42578125" style="133"/>
    <col min="13569" max="13569" width="186.7109375" style="133" customWidth="1"/>
    <col min="13570" max="13570" width="56.42578125" style="133" customWidth="1"/>
    <col min="13571" max="13575" width="45.5703125" style="133" customWidth="1"/>
    <col min="13576" max="13576" width="54.7109375" style="133" customWidth="1"/>
    <col min="13577" max="13581" width="45.5703125" style="133" customWidth="1"/>
    <col min="13582" max="13824" width="12.42578125" style="133"/>
    <col min="13825" max="13825" width="186.7109375" style="133" customWidth="1"/>
    <col min="13826" max="13826" width="56.42578125" style="133" customWidth="1"/>
    <col min="13827" max="13831" width="45.5703125" style="133" customWidth="1"/>
    <col min="13832" max="13832" width="54.7109375" style="133" customWidth="1"/>
    <col min="13833" max="13837" width="45.5703125" style="133" customWidth="1"/>
    <col min="13838" max="14080" width="12.42578125" style="133"/>
    <col min="14081" max="14081" width="186.7109375" style="133" customWidth="1"/>
    <col min="14082" max="14082" width="56.42578125" style="133" customWidth="1"/>
    <col min="14083" max="14087" width="45.5703125" style="133" customWidth="1"/>
    <col min="14088" max="14088" width="54.7109375" style="133" customWidth="1"/>
    <col min="14089" max="14093" width="45.5703125" style="133" customWidth="1"/>
    <col min="14094" max="14336" width="12.42578125" style="133"/>
    <col min="14337" max="14337" width="186.7109375" style="133" customWidth="1"/>
    <col min="14338" max="14338" width="56.42578125" style="133" customWidth="1"/>
    <col min="14339" max="14343" width="45.5703125" style="133" customWidth="1"/>
    <col min="14344" max="14344" width="54.7109375" style="133" customWidth="1"/>
    <col min="14345" max="14349" width="45.5703125" style="133" customWidth="1"/>
    <col min="14350" max="14592" width="12.42578125" style="133"/>
    <col min="14593" max="14593" width="186.7109375" style="133" customWidth="1"/>
    <col min="14594" max="14594" width="56.42578125" style="133" customWidth="1"/>
    <col min="14595" max="14599" width="45.5703125" style="133" customWidth="1"/>
    <col min="14600" max="14600" width="54.7109375" style="133" customWidth="1"/>
    <col min="14601" max="14605" width="45.5703125" style="133" customWidth="1"/>
    <col min="14606" max="14848" width="12.42578125" style="133"/>
    <col min="14849" max="14849" width="186.7109375" style="133" customWidth="1"/>
    <col min="14850" max="14850" width="56.42578125" style="133" customWidth="1"/>
    <col min="14851" max="14855" width="45.5703125" style="133" customWidth="1"/>
    <col min="14856" max="14856" width="54.7109375" style="133" customWidth="1"/>
    <col min="14857" max="14861" width="45.5703125" style="133" customWidth="1"/>
    <col min="14862" max="15104" width="12.42578125" style="133"/>
    <col min="15105" max="15105" width="186.7109375" style="133" customWidth="1"/>
    <col min="15106" max="15106" width="56.42578125" style="133" customWidth="1"/>
    <col min="15107" max="15111" width="45.5703125" style="133" customWidth="1"/>
    <col min="15112" max="15112" width="54.7109375" style="133" customWidth="1"/>
    <col min="15113" max="15117" width="45.5703125" style="133" customWidth="1"/>
    <col min="15118" max="15360" width="12.42578125" style="133"/>
    <col min="15361" max="15361" width="186.7109375" style="133" customWidth="1"/>
    <col min="15362" max="15362" width="56.42578125" style="133" customWidth="1"/>
    <col min="15363" max="15367" width="45.5703125" style="133" customWidth="1"/>
    <col min="15368" max="15368" width="54.7109375" style="133" customWidth="1"/>
    <col min="15369" max="15373" width="45.5703125" style="133" customWidth="1"/>
    <col min="15374" max="15616" width="12.42578125" style="133"/>
    <col min="15617" max="15617" width="186.7109375" style="133" customWidth="1"/>
    <col min="15618" max="15618" width="56.42578125" style="133" customWidth="1"/>
    <col min="15619" max="15623" width="45.5703125" style="133" customWidth="1"/>
    <col min="15624" max="15624" width="54.7109375" style="133" customWidth="1"/>
    <col min="15625" max="15629" width="45.5703125" style="133" customWidth="1"/>
    <col min="15630" max="15872" width="12.42578125" style="133"/>
    <col min="15873" max="15873" width="186.7109375" style="133" customWidth="1"/>
    <col min="15874" max="15874" width="56.42578125" style="133" customWidth="1"/>
    <col min="15875" max="15879" width="45.5703125" style="133" customWidth="1"/>
    <col min="15880" max="15880" width="54.7109375" style="133" customWidth="1"/>
    <col min="15881" max="15885" width="45.5703125" style="133" customWidth="1"/>
    <col min="15886" max="16128" width="12.42578125" style="133"/>
    <col min="16129" max="16129" width="186.7109375" style="133" customWidth="1"/>
    <col min="16130" max="16130" width="56.42578125" style="133" customWidth="1"/>
    <col min="16131" max="16135" width="45.5703125" style="133" customWidth="1"/>
    <col min="16136" max="16136" width="54.7109375" style="133" customWidth="1"/>
    <col min="16137" max="16141" width="45.5703125" style="133" customWidth="1"/>
    <col min="16142" max="16384" width="12.42578125" style="133"/>
  </cols>
  <sheetData>
    <row r="1" spans="1:17" s="11" customFormat="1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143</v>
      </c>
      <c r="L1" s="9"/>
      <c r="M1" s="8"/>
      <c r="N1" s="10"/>
      <c r="O1" s="10"/>
      <c r="P1" s="10"/>
      <c r="Q1" s="10"/>
    </row>
    <row r="2" spans="1:17" s="11" customFormat="1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s="11" customFormat="1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s="11" customFormat="1" ht="45" thickTop="1">
      <c r="A4" s="17"/>
      <c r="B4" s="18"/>
      <c r="C4" s="19"/>
      <c r="D4" s="18"/>
      <c r="E4" s="19"/>
      <c r="F4" s="18"/>
      <c r="G4" s="20"/>
      <c r="H4" s="18" t="s">
        <v>4</v>
      </c>
      <c r="I4" s="19"/>
      <c r="J4" s="18"/>
      <c r="K4" s="19"/>
      <c r="L4" s="18"/>
      <c r="M4" s="20"/>
    </row>
    <row r="5" spans="1:17" s="11" customFormat="1" ht="44.25">
      <c r="A5" s="21"/>
      <c r="B5" s="5"/>
      <c r="C5" s="22"/>
      <c r="D5" s="5"/>
      <c r="E5" s="22"/>
      <c r="F5" s="5"/>
      <c r="G5" s="23"/>
      <c r="H5" s="5"/>
      <c r="I5" s="22"/>
      <c r="J5" s="5"/>
      <c r="K5" s="22"/>
      <c r="L5" s="5"/>
      <c r="M5" s="23"/>
    </row>
    <row r="6" spans="1:17" s="11" customFormat="1" ht="45">
      <c r="A6" s="24"/>
      <c r="B6" s="25" t="s">
        <v>148</v>
      </c>
      <c r="C6" s="26"/>
      <c r="D6" s="27"/>
      <c r="E6" s="26"/>
      <c r="F6" s="27"/>
      <c r="G6" s="28"/>
      <c r="H6" s="25" t="s">
        <v>5</v>
      </c>
      <c r="I6" s="26"/>
      <c r="J6" s="27"/>
      <c r="K6" s="26"/>
      <c r="L6" s="27"/>
      <c r="M6" s="29" t="s">
        <v>4</v>
      </c>
    </row>
    <row r="7" spans="1:17" s="11" customFormat="1" ht="44.25">
      <c r="A7" s="21" t="s">
        <v>4</v>
      </c>
      <c r="B7" s="5" t="s">
        <v>4</v>
      </c>
      <c r="C7" s="22"/>
      <c r="D7" s="5" t="s">
        <v>4</v>
      </c>
      <c r="E7" s="22"/>
      <c r="F7" s="5" t="s">
        <v>4</v>
      </c>
      <c r="G7" s="23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 s="11" customFormat="1" ht="44.25">
      <c r="A8" s="21" t="s">
        <v>4</v>
      </c>
      <c r="B8" s="5" t="s">
        <v>4</v>
      </c>
      <c r="C8" s="22"/>
      <c r="D8" s="5" t="s">
        <v>4</v>
      </c>
      <c r="E8" s="22"/>
      <c r="F8" s="5" t="s">
        <v>4</v>
      </c>
      <c r="G8" s="23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s="11" customFormat="1" ht="45">
      <c r="A9" s="30" t="s">
        <v>4</v>
      </c>
      <c r="B9" s="570" t="s">
        <v>4</v>
      </c>
      <c r="C9" s="571" t="s">
        <v>6</v>
      </c>
      <c r="D9" s="572" t="s">
        <v>4</v>
      </c>
      <c r="E9" s="571" t="s">
        <v>6</v>
      </c>
      <c r="F9" s="572" t="s">
        <v>4</v>
      </c>
      <c r="G9" s="573" t="s">
        <v>6</v>
      </c>
      <c r="H9" s="570" t="s">
        <v>4</v>
      </c>
      <c r="I9" s="571" t="s">
        <v>6</v>
      </c>
      <c r="J9" s="572" t="s">
        <v>4</v>
      </c>
      <c r="K9" s="571" t="s">
        <v>6</v>
      </c>
      <c r="L9" s="572" t="s">
        <v>4</v>
      </c>
      <c r="M9" s="573" t="s">
        <v>6</v>
      </c>
      <c r="N9" s="35"/>
    </row>
    <row r="10" spans="1:17" s="11" customFormat="1" ht="45">
      <c r="A10" s="36" t="s">
        <v>7</v>
      </c>
      <c r="B10" s="37" t="s">
        <v>8</v>
      </c>
      <c r="C10" s="38" t="s">
        <v>9</v>
      </c>
      <c r="D10" s="39" t="s">
        <v>10</v>
      </c>
      <c r="E10" s="38" t="s">
        <v>9</v>
      </c>
      <c r="F10" s="39" t="s">
        <v>9</v>
      </c>
      <c r="G10" s="40" t="s">
        <v>9</v>
      </c>
      <c r="H10" s="37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35"/>
    </row>
    <row r="11" spans="1:17" s="11" customFormat="1" ht="44.25">
      <c r="A11" s="574" t="s">
        <v>11</v>
      </c>
      <c r="B11" s="575" t="s">
        <v>4</v>
      </c>
      <c r="C11" s="576"/>
      <c r="D11" s="577" t="s">
        <v>4</v>
      </c>
      <c r="E11" s="576"/>
      <c r="F11" s="577" t="s">
        <v>4</v>
      </c>
      <c r="G11" s="578"/>
      <c r="H11" s="575" t="s">
        <v>4</v>
      </c>
      <c r="I11" s="576"/>
      <c r="J11" s="577" t="s">
        <v>4</v>
      </c>
      <c r="K11" s="576"/>
      <c r="L11" s="577" t="s">
        <v>4</v>
      </c>
      <c r="M11" s="578" t="s">
        <v>11</v>
      </c>
      <c r="N11" s="35"/>
    </row>
    <row r="12" spans="1:17" s="11" customFormat="1" ht="45">
      <c r="A12" s="24" t="s">
        <v>12</v>
      </c>
      <c r="B12" s="46" t="s">
        <v>4</v>
      </c>
      <c r="C12" s="47" t="s">
        <v>4</v>
      </c>
      <c r="D12" s="48"/>
      <c r="E12" s="49"/>
      <c r="F12" s="48"/>
      <c r="G12" s="50"/>
      <c r="H12" s="46"/>
      <c r="I12" s="49"/>
      <c r="J12" s="48"/>
      <c r="K12" s="49"/>
      <c r="L12" s="48"/>
      <c r="M12" s="50"/>
      <c r="N12" s="35"/>
    </row>
    <row r="13" spans="1:17" s="10" customFormat="1" ht="44.25">
      <c r="A13" s="51" t="s">
        <v>13</v>
      </c>
      <c r="B13" s="9">
        <f>'2 Year'!B13+'4 Year'!B13</f>
        <v>716258628.05999994</v>
      </c>
      <c r="C13" s="52">
        <f t="shared" ref="C13:C74" si="0">IF(ISBLANK(B13),"  ",IF(F13&gt;0,B13/F13,IF(B13&gt;0,1,0)))</f>
        <v>0.99958553391621852</v>
      </c>
      <c r="D13" s="53">
        <f>'2 Year'!D13+'4 Year'!D13</f>
        <v>296988</v>
      </c>
      <c r="E13" s="54">
        <f>IF(ISBLANK(D13),"  ",IF(F13&gt;0,D13/F13,IF(D13&gt;0,1,0)))</f>
        <v>4.1446608378146056E-4</v>
      </c>
      <c r="F13" s="55">
        <f>D13+B13</f>
        <v>716555616.05999994</v>
      </c>
      <c r="G13" s="56">
        <f>IF(ISBLANK(F13),"  ",IF(F74&gt;0,F13/F74,IF(F13&gt;0,1,0)))</f>
        <v>0.22365571745051088</v>
      </c>
      <c r="H13" s="9">
        <f>'2 Year'!H13+'4 Year'!H13</f>
        <v>700740833</v>
      </c>
      <c r="I13" s="52">
        <f t="shared" ref="I13:I33" si="1">IF(ISBLANK(H13),"  ",IF(L13&gt;0,H13/L13,IF(H13&gt;0,1,0)))</f>
        <v>0.99503010925241253</v>
      </c>
      <c r="J13" s="53">
        <f>'2 Year'!J13+'4 Year'!J13</f>
        <v>3500000</v>
      </c>
      <c r="K13" s="54">
        <f>IF(ISBLANK(J13),"  ",IF(L13&gt;0,J13/L13,IF(J13&gt;0,1,0)))</f>
        <v>4.9698907475874809E-3</v>
      </c>
      <c r="L13" s="55">
        <f>J13+H13</f>
        <v>704240833</v>
      </c>
      <c r="M13" s="56">
        <f>IF(ISBLANK(L13),"  ",IF(L74&gt;0,L13/L74,IF(L13&gt;0,1,0)))</f>
        <v>0.22489576534621367</v>
      </c>
      <c r="N13" s="57"/>
    </row>
    <row r="14" spans="1:17" s="11" customFormat="1" ht="44.25">
      <c r="A14" s="21" t="s">
        <v>14</v>
      </c>
      <c r="B14" s="9">
        <f>'2 Year'!B14+'4 Year'!B14</f>
        <v>0</v>
      </c>
      <c r="C14" s="563">
        <f t="shared" si="0"/>
        <v>0</v>
      </c>
      <c r="D14" s="53">
        <f>'2 Year'!D14+'4 Year'!D14</f>
        <v>0</v>
      </c>
      <c r="E14" s="579">
        <f>IF(ISBLANK(D14),"  ",IF(F14&gt;0,D14/F14,IF(D14&gt;0,1,0)))</f>
        <v>0</v>
      </c>
      <c r="F14" s="580">
        <f>D14+B14</f>
        <v>0</v>
      </c>
      <c r="G14" s="581">
        <f>IF(ISBLANK(F14),"  ",IF(F74&gt;0,F14/F74,IF(F14&gt;0,1,0)))</f>
        <v>0</v>
      </c>
      <c r="H14" s="9">
        <f>'2 Year'!H14+'4 Year'!H14</f>
        <v>0</v>
      </c>
      <c r="I14" s="563">
        <f t="shared" si="1"/>
        <v>0</v>
      </c>
      <c r="J14" s="53">
        <f>'2 Year'!J14+'4 Year'!J14</f>
        <v>0</v>
      </c>
      <c r="K14" s="579">
        <f>IF(ISBLANK(J14),"  ",IF(L14&gt;0,J14/L14,IF(J14&gt;0,1,0)))</f>
        <v>0</v>
      </c>
      <c r="L14" s="580">
        <f>J14+H14</f>
        <v>0</v>
      </c>
      <c r="M14" s="581">
        <f>IF(ISBLANK(L14),"  ",IF(L74&gt;0,L14/L74,IF(L14&gt;0,1,0)))</f>
        <v>0</v>
      </c>
      <c r="N14" s="35"/>
    </row>
    <row r="15" spans="1:17" s="11" customFormat="1" ht="44.25">
      <c r="A15" s="574" t="s">
        <v>15</v>
      </c>
      <c r="B15" s="582">
        <f>SUM(B16:B33)</f>
        <v>41184707.770000003</v>
      </c>
      <c r="C15" s="632">
        <f t="shared" si="0"/>
        <v>0.98919170989536165</v>
      </c>
      <c r="D15" s="587">
        <f>SUM(D16:D33)</f>
        <v>450000</v>
      </c>
      <c r="E15" s="584">
        <f>IF(ISBLANK(D15),"  ",IF(F15&gt;0,D15/F15,IF(D15&gt;0,1,0)))</f>
        <v>1.080829010463834E-2</v>
      </c>
      <c r="F15" s="48">
        <f>D15+B15</f>
        <v>41634707.770000003</v>
      </c>
      <c r="G15" s="585">
        <f>IF(ISBLANK(F15),"  ",IF(F74&gt;0,F15/F74,IF(F15&gt;0,1,0)))</f>
        <v>1.2995279401120477E-2</v>
      </c>
      <c r="H15" s="582">
        <f>SUM(H16:H33)</f>
        <v>39805593</v>
      </c>
      <c r="I15" s="632">
        <f t="shared" si="1"/>
        <v>0.98882142911172621</v>
      </c>
      <c r="J15" s="587">
        <f>SUM(J16:J33)</f>
        <v>450000</v>
      </c>
      <c r="K15" s="584">
        <f>IF(ISBLANK(J15),"  ",IF(L15&gt;0,J15/L15,IF(J15&gt;0,1,0)))</f>
        <v>1.1178570888273835E-2</v>
      </c>
      <c r="L15" s="48">
        <f>J15+H15</f>
        <v>40255593</v>
      </c>
      <c r="M15" s="585">
        <f>IF(ISBLANK(L15),"  ",IF(L74&gt;0,L15/L74,IF(L15&gt;0,1,0)))</f>
        <v>1.2855421005104771E-2</v>
      </c>
      <c r="N15" s="35"/>
    </row>
    <row r="16" spans="1:17" s="11" customFormat="1" ht="44.25">
      <c r="A16" s="68" t="s">
        <v>16</v>
      </c>
      <c r="B16" s="9">
        <f>'2 Year'!B16+'4 Year'!B16</f>
        <v>587639.57000000007</v>
      </c>
      <c r="C16" s="52">
        <f t="shared" si="0"/>
        <v>1</v>
      </c>
      <c r="D16" s="53">
        <f>'2 Year'!D16+'4 Year'!D16</f>
        <v>0</v>
      </c>
      <c r="E16" s="54">
        <f>IF(ISBLANK(D16),"  ",IF(F16&gt;0,D16/F16,IF(D16&gt;0,1,0)))</f>
        <v>0</v>
      </c>
      <c r="F16" s="69">
        <f t="shared" ref="F16:F38" si="2">D16+B16</f>
        <v>587639.57000000007</v>
      </c>
      <c r="G16" s="56">
        <f>IF(ISBLANK(F16),"  ",IF(F74&gt;0,F16/F74,IF(F16&gt;0,1,0)))</f>
        <v>1.8341765340327006E-4</v>
      </c>
      <c r="H16" s="9">
        <f>'2 Year'!H16+'4 Year'!H16</f>
        <v>0</v>
      </c>
      <c r="I16" s="52">
        <f t="shared" si="1"/>
        <v>0</v>
      </c>
      <c r="J16" s="53">
        <f>'2 Year'!J16+'4 Year'!J16</f>
        <v>0</v>
      </c>
      <c r="K16" s="54">
        <f t="shared" ref="K16:K33" si="3">IF(ISBLANK(J16),"  ",IF(L16&gt;0,J16/L16,IF(J16&gt;0,1,0)))</f>
        <v>0</v>
      </c>
      <c r="L16" s="69">
        <f t="shared" ref="L16:L27" si="4">J16+H16</f>
        <v>0</v>
      </c>
      <c r="M16" s="56">
        <f>IF(ISBLANK(L16),"  ",IF(L74&gt;0,L16/L74,IF(L16&gt;0,1,0)))</f>
        <v>0</v>
      </c>
      <c r="N16" s="35"/>
    </row>
    <row r="17" spans="1:14" s="11" customFormat="1" ht="44.25">
      <c r="A17" s="586" t="s">
        <v>17</v>
      </c>
      <c r="B17" s="9">
        <f>'2 Year'!B17+'4 Year'!B17</f>
        <v>32901426.200000003</v>
      </c>
      <c r="C17" s="563">
        <f t="shared" si="0"/>
        <v>1</v>
      </c>
      <c r="D17" s="53">
        <f>'2 Year'!D17+'4 Year'!D17</f>
        <v>0</v>
      </c>
      <c r="E17" s="54">
        <f t="shared" ref="E17:E33" si="5">IF(ISBLANK(D17),"  ",IF(F17&gt;0,D17/F17,IF(D17&gt;0,1,0)))</f>
        <v>0</v>
      </c>
      <c r="F17" s="577">
        <f t="shared" si="2"/>
        <v>32901426.200000003</v>
      </c>
      <c r="G17" s="581">
        <f>IF(ISBLANK(F17),"  ",IF(F74&gt;0,F17/F74,IF(F17&gt;0,1,0)))</f>
        <v>1.0269394192131869E-2</v>
      </c>
      <c r="H17" s="9">
        <f>'2 Year'!H17+'4 Year'!H17</f>
        <v>33278808</v>
      </c>
      <c r="I17" s="563">
        <f t="shared" si="1"/>
        <v>1</v>
      </c>
      <c r="J17" s="53">
        <f>'2 Year'!J17+'4 Year'!J17</f>
        <v>0</v>
      </c>
      <c r="K17" s="579">
        <f t="shared" si="3"/>
        <v>0</v>
      </c>
      <c r="L17" s="577">
        <f t="shared" si="4"/>
        <v>33278808</v>
      </c>
      <c r="M17" s="581">
        <f>IF(ISBLANK(L17),"  ",IF(L74&gt;0,L17/L74,IF(L17&gt;0,1,0)))</f>
        <v>1.0627419831774648E-2</v>
      </c>
      <c r="N17" s="35"/>
    </row>
    <row r="18" spans="1:14" s="11" customFormat="1" ht="44.25">
      <c r="A18" s="586" t="s">
        <v>18</v>
      </c>
      <c r="B18" s="9">
        <f>'2 Year'!B18+'4 Year'!B18</f>
        <v>0</v>
      </c>
      <c r="C18" s="563">
        <f t="shared" si="0"/>
        <v>0</v>
      </c>
      <c r="D18" s="53">
        <f>'2 Year'!D18+'4 Year'!D18</f>
        <v>0</v>
      </c>
      <c r="E18" s="54">
        <f t="shared" si="5"/>
        <v>0</v>
      </c>
      <c r="F18" s="577">
        <f t="shared" si="2"/>
        <v>0</v>
      </c>
      <c r="G18" s="581">
        <f>IF(ISBLANK(F18),"  ",IF(F74&gt;0,F18/F74,IF(F18&gt;0,1,0)))</f>
        <v>0</v>
      </c>
      <c r="H18" s="9">
        <f>'2 Year'!H18+'4 Year'!H18</f>
        <v>0</v>
      </c>
      <c r="I18" s="563">
        <f t="shared" si="1"/>
        <v>0</v>
      </c>
      <c r="J18" s="53">
        <f>'2 Year'!J18+'4 Year'!J18</f>
        <v>0</v>
      </c>
      <c r="K18" s="579">
        <f t="shared" si="3"/>
        <v>0</v>
      </c>
      <c r="L18" s="577">
        <f t="shared" si="4"/>
        <v>0</v>
      </c>
      <c r="M18" s="581">
        <f>IF(ISBLANK(L18),"  ",IF(L74&gt;0,L18/L74,IF(L18&gt;0,1,0)))</f>
        <v>0</v>
      </c>
      <c r="N18" s="35"/>
    </row>
    <row r="19" spans="1:14" s="11" customFormat="1" ht="44.25">
      <c r="A19" s="586" t="s">
        <v>19</v>
      </c>
      <c r="B19" s="9">
        <f>'2 Year'!B19+'4 Year'!B19</f>
        <v>700805</v>
      </c>
      <c r="C19" s="563">
        <f t="shared" si="0"/>
        <v>1</v>
      </c>
      <c r="D19" s="53">
        <f>'2 Year'!D19+'4 Year'!D19</f>
        <v>0</v>
      </c>
      <c r="E19" s="54">
        <f t="shared" si="5"/>
        <v>0</v>
      </c>
      <c r="F19" s="577">
        <f t="shared" si="2"/>
        <v>700805</v>
      </c>
      <c r="G19" s="581">
        <f>IF(ISBLANK(F19),"  ",IF(F74&gt;0,F19/F74,IF(F19&gt;0,1,0)))</f>
        <v>2.1873953892056428E-4</v>
      </c>
      <c r="H19" s="9">
        <f>'2 Year'!H19+'4 Year'!H19</f>
        <v>700805</v>
      </c>
      <c r="I19" s="563">
        <f t="shared" si="1"/>
        <v>1</v>
      </c>
      <c r="J19" s="53">
        <f>'2 Year'!J19+'4 Year'!J19</f>
        <v>0</v>
      </c>
      <c r="K19" s="579">
        <f t="shared" si="3"/>
        <v>0</v>
      </c>
      <c r="L19" s="577">
        <f t="shared" si="4"/>
        <v>700805</v>
      </c>
      <c r="M19" s="581">
        <f>IF(ISBLANK(L19),"  ",IF(L74&gt;0,L19/L74,IF(L19&gt;0,1,0)))</f>
        <v>2.237985493713246E-4</v>
      </c>
      <c r="N19" s="35"/>
    </row>
    <row r="20" spans="1:14" s="11" customFormat="1" ht="44.25">
      <c r="A20" s="586" t="s">
        <v>20</v>
      </c>
      <c r="B20" s="9">
        <f>'2 Year'!B20+'4 Year'!B20</f>
        <v>0</v>
      </c>
      <c r="C20" s="563">
        <f t="shared" si="0"/>
        <v>0</v>
      </c>
      <c r="D20" s="53">
        <f>'2 Year'!D20+'4 Year'!D20</f>
        <v>450000</v>
      </c>
      <c r="E20" s="54">
        <f t="shared" si="5"/>
        <v>1</v>
      </c>
      <c r="F20" s="577">
        <f t="shared" si="2"/>
        <v>450000</v>
      </c>
      <c r="G20" s="581">
        <f>IF(ISBLANK(F20),"  ",IF(F75&gt;0,F20/F75,IF(F20&gt;0,1,0)))</f>
        <v>1</v>
      </c>
      <c r="H20" s="9">
        <f>'2 Year'!H20+'4 Year'!H20</f>
        <v>150000</v>
      </c>
      <c r="I20" s="563">
        <f t="shared" si="1"/>
        <v>0.25</v>
      </c>
      <c r="J20" s="53">
        <f>'2 Year'!J20+'4 Year'!J20</f>
        <v>450000</v>
      </c>
      <c r="K20" s="579">
        <f t="shared" si="3"/>
        <v>0.75</v>
      </c>
      <c r="L20" s="577">
        <f t="shared" si="4"/>
        <v>600000</v>
      </c>
      <c r="M20" s="581">
        <f>IF(ISBLANK(L20),"  ",IF(L75&gt;0,L20/L75,IF(L20&gt;0,1,0)))</f>
        <v>1</v>
      </c>
      <c r="N20" s="35"/>
    </row>
    <row r="21" spans="1:14" s="11" customFormat="1" ht="44.25">
      <c r="A21" s="586" t="s">
        <v>21</v>
      </c>
      <c r="B21" s="9">
        <f>'2 Year'!B21+'4 Year'!B21</f>
        <v>50000</v>
      </c>
      <c r="C21" s="563">
        <f t="shared" si="0"/>
        <v>1</v>
      </c>
      <c r="D21" s="53">
        <f>'2 Year'!D21+'4 Year'!D21</f>
        <v>0</v>
      </c>
      <c r="E21" s="54">
        <f t="shared" si="5"/>
        <v>0</v>
      </c>
      <c r="F21" s="577">
        <f t="shared" si="2"/>
        <v>50000</v>
      </c>
      <c r="G21" s="581">
        <f>IF(ISBLANK(F21),"  ",IF(F74&gt;0,F21/F74,IF(F21&gt;0,1,0)))</f>
        <v>1.5606305528682323E-5</v>
      </c>
      <c r="H21" s="9">
        <f>'2 Year'!H21+'4 Year'!H21</f>
        <v>50000</v>
      </c>
      <c r="I21" s="563">
        <f t="shared" si="1"/>
        <v>1</v>
      </c>
      <c r="J21" s="53">
        <f>'2 Year'!J21+'4 Year'!J21</f>
        <v>0</v>
      </c>
      <c r="K21" s="579">
        <f t="shared" si="3"/>
        <v>0</v>
      </c>
      <c r="L21" s="577">
        <f t="shared" si="4"/>
        <v>50000</v>
      </c>
      <c r="M21" s="581">
        <f>IF(ISBLANK(L21),"  ",IF(L74&gt;0,L21/L74,IF(L21&gt;0,1,0)))</f>
        <v>1.5967248333796463E-5</v>
      </c>
      <c r="N21" s="35"/>
    </row>
    <row r="22" spans="1:14" s="11" customFormat="1" ht="44.25">
      <c r="A22" s="586" t="s">
        <v>22</v>
      </c>
      <c r="B22" s="9">
        <f>'2 Year'!B22+'4 Year'!B22</f>
        <v>0</v>
      </c>
      <c r="C22" s="563">
        <f t="shared" si="0"/>
        <v>0</v>
      </c>
      <c r="D22" s="53">
        <f>'2 Year'!D22+'4 Year'!D22</f>
        <v>0</v>
      </c>
      <c r="E22" s="54">
        <f t="shared" si="5"/>
        <v>0</v>
      </c>
      <c r="F22" s="577">
        <f t="shared" si="2"/>
        <v>0</v>
      </c>
      <c r="G22" s="581">
        <f>IF(ISBLANK(F22),"  ",IF(F74&gt;0,F22/F74,IF(F22&gt;0,1,0)))</f>
        <v>0</v>
      </c>
      <c r="H22" s="9">
        <f>'2 Year'!H22+'4 Year'!H22</f>
        <v>0</v>
      </c>
      <c r="I22" s="563">
        <f t="shared" si="1"/>
        <v>0</v>
      </c>
      <c r="J22" s="53">
        <f>'2 Year'!J22+'4 Year'!J22</f>
        <v>0</v>
      </c>
      <c r="K22" s="579">
        <f t="shared" si="3"/>
        <v>0</v>
      </c>
      <c r="L22" s="577">
        <f t="shared" si="4"/>
        <v>0</v>
      </c>
      <c r="M22" s="581">
        <f>IF(ISBLANK(L22),"  ",IF(L74&gt;0,L22/L74,IF(L22&gt;0,1,0)))</f>
        <v>0</v>
      </c>
      <c r="N22" s="35"/>
    </row>
    <row r="23" spans="1:14" s="11" customFormat="1" ht="44.25">
      <c r="A23" s="586" t="s">
        <v>23</v>
      </c>
      <c r="B23" s="9">
        <f>'2 Year'!B23+'4 Year'!B23</f>
        <v>750000</v>
      </c>
      <c r="C23" s="563">
        <f t="shared" si="0"/>
        <v>1</v>
      </c>
      <c r="D23" s="53">
        <f>'2 Year'!D23+'4 Year'!D23</f>
        <v>0</v>
      </c>
      <c r="E23" s="54">
        <f t="shared" si="5"/>
        <v>0</v>
      </c>
      <c r="F23" s="577">
        <f t="shared" si="2"/>
        <v>750000</v>
      </c>
      <c r="G23" s="581">
        <f>IF(ISBLANK(F23),"  ",IF(F74&gt;0,F23/F74,IF(F23&gt;0,1,0)))</f>
        <v>2.3409458293023483E-4</v>
      </c>
      <c r="H23" s="9">
        <f>'2 Year'!H23+'4 Year'!H23</f>
        <v>750000</v>
      </c>
      <c r="I23" s="563">
        <f t="shared" si="1"/>
        <v>1</v>
      </c>
      <c r="J23" s="53">
        <f>'2 Year'!J23+'4 Year'!J23</f>
        <v>0</v>
      </c>
      <c r="K23" s="579">
        <f t="shared" si="3"/>
        <v>0</v>
      </c>
      <c r="L23" s="577">
        <f t="shared" si="4"/>
        <v>750000</v>
      </c>
      <c r="M23" s="581">
        <f>IF(ISBLANK(L23),"  ",IF(L74&gt;0,L23/L74,IF(L23&gt;0,1,0)))</f>
        <v>2.3950872500694693E-4</v>
      </c>
      <c r="N23" s="35"/>
    </row>
    <row r="24" spans="1:14" s="11" customFormat="1" ht="44.25">
      <c r="A24" s="586" t="s">
        <v>24</v>
      </c>
      <c r="B24" s="9">
        <f>'2 Year'!B24+'4 Year'!B24</f>
        <v>3001837</v>
      </c>
      <c r="C24" s="563">
        <f t="shared" si="0"/>
        <v>1</v>
      </c>
      <c r="D24" s="53">
        <f>'2 Year'!D24+'4 Year'!D24</f>
        <v>0</v>
      </c>
      <c r="E24" s="54">
        <f t="shared" si="5"/>
        <v>0</v>
      </c>
      <c r="F24" s="577">
        <f t="shared" si="2"/>
        <v>3001837</v>
      </c>
      <c r="G24" s="581">
        <f>IF(ISBLANK(F24),"  ",IF(F74&gt;0,F24/F74,IF(F24&gt;0,1,0)))</f>
        <v>9.3695170738606313E-4</v>
      </c>
      <c r="H24" s="9">
        <f>'2 Year'!H24+'4 Year'!H24</f>
        <v>3200000</v>
      </c>
      <c r="I24" s="563">
        <f t="shared" si="1"/>
        <v>1</v>
      </c>
      <c r="J24" s="53">
        <f>'2 Year'!J24+'4 Year'!J24</f>
        <v>0</v>
      </c>
      <c r="K24" s="579">
        <f t="shared" si="3"/>
        <v>0</v>
      </c>
      <c r="L24" s="577">
        <f t="shared" si="4"/>
        <v>3200000</v>
      </c>
      <c r="M24" s="581">
        <f>IF(ISBLANK(L24),"  ",IF(L74&gt;0,L24/L74,IF(L24&gt;0,1,0)))</f>
        <v>1.0219038933629737E-3</v>
      </c>
      <c r="N24" s="35"/>
    </row>
    <row r="25" spans="1:14" s="11" customFormat="1" ht="44.25">
      <c r="A25" s="586" t="s">
        <v>25</v>
      </c>
      <c r="B25" s="9">
        <f>'2 Year'!B25+'4 Year'!B25</f>
        <v>210000</v>
      </c>
      <c r="C25" s="563">
        <f t="shared" si="0"/>
        <v>1</v>
      </c>
      <c r="D25" s="53">
        <f>'2 Year'!D25+'4 Year'!D25</f>
        <v>0</v>
      </c>
      <c r="E25" s="54">
        <f t="shared" si="5"/>
        <v>0</v>
      </c>
      <c r="F25" s="577">
        <f t="shared" si="2"/>
        <v>210000</v>
      </c>
      <c r="G25" s="581">
        <f>IF(ISBLANK(F25),"  ",IF(F74&gt;0,F25/F74,IF(F25&gt;0,1,0)))</f>
        <v>6.5546483220465756E-5</v>
      </c>
      <c r="H25" s="9">
        <f>'2 Year'!H25+'4 Year'!H25</f>
        <v>210000</v>
      </c>
      <c r="I25" s="563">
        <f t="shared" si="1"/>
        <v>1</v>
      </c>
      <c r="J25" s="53">
        <f>'2 Year'!J25+'4 Year'!J25</f>
        <v>0</v>
      </c>
      <c r="K25" s="579">
        <f t="shared" si="3"/>
        <v>0</v>
      </c>
      <c r="L25" s="577">
        <f t="shared" si="4"/>
        <v>210000</v>
      </c>
      <c r="M25" s="581">
        <f>IF(ISBLANK(L25),"  ",IF(L74&gt;0,L25/L74,IF(L25&gt;0,1,0)))</f>
        <v>6.7062443001945148E-5</v>
      </c>
      <c r="N25" s="35"/>
    </row>
    <row r="26" spans="1:14" s="11" customFormat="1" ht="44.25">
      <c r="A26" s="586" t="s">
        <v>26</v>
      </c>
      <c r="B26" s="9">
        <f>'2 Year'!B26+'4 Year'!B26</f>
        <v>0</v>
      </c>
      <c r="C26" s="563">
        <f t="shared" si="0"/>
        <v>0</v>
      </c>
      <c r="D26" s="53">
        <f>'2 Year'!D26+'4 Year'!D26</f>
        <v>0</v>
      </c>
      <c r="E26" s="54">
        <f t="shared" si="5"/>
        <v>0</v>
      </c>
      <c r="F26" s="577">
        <f t="shared" si="2"/>
        <v>0</v>
      </c>
      <c r="G26" s="581">
        <f>IF(ISBLANK(F26),"  ",IF(F74&gt;0,F26/F74,IF(F26&gt;0,1,0)))</f>
        <v>0</v>
      </c>
      <c r="H26" s="9">
        <f>'2 Year'!H26+'4 Year'!H26</f>
        <v>0</v>
      </c>
      <c r="I26" s="563">
        <f t="shared" si="1"/>
        <v>0</v>
      </c>
      <c r="J26" s="53">
        <f>'2 Year'!J26+'4 Year'!J26</f>
        <v>0</v>
      </c>
      <c r="K26" s="579">
        <f t="shared" si="3"/>
        <v>0</v>
      </c>
      <c r="L26" s="577">
        <f t="shared" si="4"/>
        <v>0</v>
      </c>
      <c r="M26" s="581">
        <f>IF(ISBLANK(L26),"  ",IF(L74&gt;0,L26/L74,IF(L26&gt;0,1,0)))</f>
        <v>0</v>
      </c>
      <c r="N26" s="35"/>
    </row>
    <row r="27" spans="1:14" s="11" customFormat="1" ht="44.25">
      <c r="A27" s="586" t="s">
        <v>27</v>
      </c>
      <c r="B27" s="9">
        <f>'2 Year'!B27+'4 Year'!B27</f>
        <v>0</v>
      </c>
      <c r="C27" s="563">
        <f t="shared" si="0"/>
        <v>0</v>
      </c>
      <c r="D27" s="53">
        <f>'2 Year'!D27+'4 Year'!D27</f>
        <v>0</v>
      </c>
      <c r="E27" s="54">
        <f t="shared" si="5"/>
        <v>0</v>
      </c>
      <c r="F27" s="577">
        <f t="shared" si="2"/>
        <v>0</v>
      </c>
      <c r="G27" s="581">
        <f>IF(ISBLANK(F27),"  ",IF(F74&gt;0,F27/F74,IF(F27&gt;0,1,0)))</f>
        <v>0</v>
      </c>
      <c r="H27" s="9">
        <f>'2 Year'!H27+'4 Year'!H27</f>
        <v>0</v>
      </c>
      <c r="I27" s="563">
        <f t="shared" si="1"/>
        <v>0</v>
      </c>
      <c r="J27" s="53">
        <f>'2 Year'!J27+'4 Year'!J27</f>
        <v>0</v>
      </c>
      <c r="K27" s="579">
        <f t="shared" si="3"/>
        <v>0</v>
      </c>
      <c r="L27" s="577">
        <f t="shared" si="4"/>
        <v>0</v>
      </c>
      <c r="M27" s="581">
        <f>IF(ISBLANK(L27),"  ",IF(L74&gt;0,L27/L74,IF(L27&gt;0,1,0)))</f>
        <v>0</v>
      </c>
      <c r="N27" s="35"/>
    </row>
    <row r="28" spans="1:14" s="11" customFormat="1" ht="44.25">
      <c r="A28" s="588" t="s">
        <v>28</v>
      </c>
      <c r="B28" s="9">
        <f>'2 Year'!B28+'4 Year'!B28</f>
        <v>0</v>
      </c>
      <c r="C28" s="563">
        <f t="shared" si="0"/>
        <v>0</v>
      </c>
      <c r="D28" s="53">
        <f>'2 Year'!D28+'4 Year'!D28</f>
        <v>0</v>
      </c>
      <c r="E28" s="54">
        <f t="shared" si="5"/>
        <v>0</v>
      </c>
      <c r="F28" s="577">
        <f t="shared" ref="F28:F33" si="6">D28+B28</f>
        <v>0</v>
      </c>
      <c r="G28" s="581">
        <f>IF(ISBLANK(F28),"  ",IF(F74&gt;0,F28/F74,IF(F28&gt;0,1,0)))</f>
        <v>0</v>
      </c>
      <c r="H28" s="9">
        <f>'2 Year'!H28+'4 Year'!H28</f>
        <v>0</v>
      </c>
      <c r="I28" s="563">
        <f t="shared" si="1"/>
        <v>0</v>
      </c>
      <c r="J28" s="53">
        <f>'2 Year'!J28+'4 Year'!J28</f>
        <v>0</v>
      </c>
      <c r="K28" s="579">
        <f t="shared" si="3"/>
        <v>0</v>
      </c>
      <c r="L28" s="577">
        <f t="shared" ref="L28:L33" si="7">J28+H28</f>
        <v>0</v>
      </c>
      <c r="M28" s="581">
        <f>IF(ISBLANK(L28),"  ",IF(L74&gt;0,L28/L74,IF(L28&gt;0,1,0)))</f>
        <v>0</v>
      </c>
      <c r="N28" s="35"/>
    </row>
    <row r="29" spans="1:14" s="11" customFormat="1" ht="44.25">
      <c r="A29" s="588" t="s">
        <v>29</v>
      </c>
      <c r="B29" s="9">
        <f>'2 Year'!B29+'4 Year'!B29</f>
        <v>0</v>
      </c>
      <c r="C29" s="563">
        <f t="shared" si="0"/>
        <v>0</v>
      </c>
      <c r="D29" s="53">
        <f>'2 Year'!D29+'4 Year'!D29</f>
        <v>0</v>
      </c>
      <c r="E29" s="54">
        <f t="shared" si="5"/>
        <v>0</v>
      </c>
      <c r="F29" s="577">
        <f t="shared" si="6"/>
        <v>0</v>
      </c>
      <c r="G29" s="581">
        <f>IF(ISBLANK(F29),"  ",IF(F74&gt;0,F29/F74,IF(F29&gt;0,1,0)))</f>
        <v>0</v>
      </c>
      <c r="H29" s="9">
        <f>'2 Year'!H29+'4 Year'!H29</f>
        <v>0</v>
      </c>
      <c r="I29" s="563">
        <f t="shared" si="1"/>
        <v>0</v>
      </c>
      <c r="J29" s="53">
        <f>'2 Year'!J29+'4 Year'!J29</f>
        <v>0</v>
      </c>
      <c r="K29" s="579">
        <f t="shared" si="3"/>
        <v>0</v>
      </c>
      <c r="L29" s="577">
        <f t="shared" si="7"/>
        <v>0</v>
      </c>
      <c r="M29" s="581">
        <f>IF(ISBLANK(L29),"  ",IF(L74&gt;0,L29/L74,IF(L29&gt;0,1,0)))</f>
        <v>0</v>
      </c>
      <c r="N29" s="35"/>
    </row>
    <row r="30" spans="1:14" s="11" customFormat="1" ht="44.25">
      <c r="A30" s="588" t="s">
        <v>30</v>
      </c>
      <c r="B30" s="9">
        <f>'2 Year'!B30+'4 Year'!B30</f>
        <v>0</v>
      </c>
      <c r="C30" s="563">
        <f t="shared" si="0"/>
        <v>0</v>
      </c>
      <c r="D30" s="53">
        <f>'2 Year'!D30+'4 Year'!D30</f>
        <v>0</v>
      </c>
      <c r="E30" s="54">
        <f t="shared" si="5"/>
        <v>0</v>
      </c>
      <c r="F30" s="577">
        <f t="shared" si="6"/>
        <v>0</v>
      </c>
      <c r="G30" s="581">
        <f>IF(ISBLANK(F30),"  ",IF(F75&gt;0,F30/F75,IF(F30&gt;0,1,0)))</f>
        <v>0</v>
      </c>
      <c r="H30" s="9">
        <f>'2 Year'!H30+'4 Year'!H30</f>
        <v>0</v>
      </c>
      <c r="I30" s="563">
        <f t="shared" si="1"/>
        <v>0</v>
      </c>
      <c r="J30" s="53">
        <f>'2 Year'!J30+'4 Year'!J30</f>
        <v>0</v>
      </c>
      <c r="K30" s="579">
        <f t="shared" si="3"/>
        <v>0</v>
      </c>
      <c r="L30" s="577">
        <f t="shared" si="7"/>
        <v>0</v>
      </c>
      <c r="M30" s="581">
        <f>IF(ISBLANK(L30),"  ",IF(L75&gt;0,L30/L75,IF(L30&gt;0,1,0)))</f>
        <v>0</v>
      </c>
      <c r="N30" s="35"/>
    </row>
    <row r="31" spans="1:14" s="11" customFormat="1" ht="44.25">
      <c r="A31" s="588" t="s">
        <v>31</v>
      </c>
      <c r="B31" s="9">
        <f>'2 Year'!B31+'4 Year'!B31</f>
        <v>0</v>
      </c>
      <c r="C31" s="563">
        <f t="shared" si="0"/>
        <v>0</v>
      </c>
      <c r="D31" s="53">
        <f>'2 Year'!D31+'4 Year'!D31</f>
        <v>0</v>
      </c>
      <c r="E31" s="54">
        <f t="shared" si="5"/>
        <v>0</v>
      </c>
      <c r="F31" s="577">
        <f t="shared" si="6"/>
        <v>0</v>
      </c>
      <c r="G31" s="581">
        <f>IF(ISBLANK(F31),"  ",IF(F76&gt;0,F31/F76,IF(F31&gt;0,1,0)))</f>
        <v>0</v>
      </c>
      <c r="H31" s="9">
        <f>'2 Year'!H31+'4 Year'!H31</f>
        <v>1465980</v>
      </c>
      <c r="I31" s="563">
        <f t="shared" si="1"/>
        <v>1</v>
      </c>
      <c r="J31" s="53">
        <f>'2 Year'!J31+'4 Year'!J31</f>
        <v>0</v>
      </c>
      <c r="K31" s="579">
        <f t="shared" si="3"/>
        <v>0</v>
      </c>
      <c r="L31" s="577">
        <f t="shared" si="7"/>
        <v>1465980</v>
      </c>
      <c r="M31" s="581">
        <f>IF(ISBLANK(L31),"  ",IF(L76&gt;0,L31/L76,IF(L31&gt;0,1,0)))</f>
        <v>1</v>
      </c>
      <c r="N31" s="35"/>
    </row>
    <row r="32" spans="1:14" s="11" customFormat="1" ht="44.25">
      <c r="A32" s="588" t="s">
        <v>32</v>
      </c>
      <c r="B32" s="9">
        <f>'2 Year'!B32+'4 Year'!B32</f>
        <v>0</v>
      </c>
      <c r="C32" s="563">
        <f t="shared" si="0"/>
        <v>0</v>
      </c>
      <c r="D32" s="53">
        <f>'2 Year'!D32+'4 Year'!D32</f>
        <v>0</v>
      </c>
      <c r="E32" s="54">
        <f t="shared" si="5"/>
        <v>0</v>
      </c>
      <c r="F32" s="577">
        <f t="shared" si="6"/>
        <v>0</v>
      </c>
      <c r="G32" s="581">
        <f>IF(ISBLANK(F32),"  ",IF(F77&gt;0,F32/F77,IF(F32&gt;0,1,0)))</f>
        <v>0</v>
      </c>
      <c r="H32" s="9">
        <f>'2 Year'!H32+'4 Year'!H32</f>
        <v>0</v>
      </c>
      <c r="I32" s="563">
        <f t="shared" si="1"/>
        <v>0</v>
      </c>
      <c r="J32" s="53">
        <f>'2 Year'!J32+'4 Year'!J32</f>
        <v>0</v>
      </c>
      <c r="K32" s="579">
        <f t="shared" si="3"/>
        <v>0</v>
      </c>
      <c r="L32" s="577">
        <f t="shared" si="7"/>
        <v>0</v>
      </c>
      <c r="M32" s="581">
        <f>IF(ISBLANK(L32),"  ",IF(L77&gt;0,L32/L77,IF(L32&gt;0,1,0)))</f>
        <v>0</v>
      </c>
      <c r="N32" s="35"/>
    </row>
    <row r="33" spans="1:14" s="11" customFormat="1" ht="44.25">
      <c r="A33" s="588" t="s">
        <v>33</v>
      </c>
      <c r="B33" s="9">
        <f>'2 Year'!B33+'4 Year'!B33</f>
        <v>2983000</v>
      </c>
      <c r="C33" s="563">
        <f t="shared" si="0"/>
        <v>1</v>
      </c>
      <c r="D33" s="53">
        <f>'2 Year'!D33+'4 Year'!D33</f>
        <v>0</v>
      </c>
      <c r="E33" s="54">
        <f t="shared" si="5"/>
        <v>0</v>
      </c>
      <c r="F33" s="577">
        <f t="shared" si="6"/>
        <v>2983000</v>
      </c>
      <c r="G33" s="581">
        <f>IF(ISBLANK(F33),"  ",IF(F73&gt;0,F33/F73,IF(F33&gt;0,1,0)))</f>
        <v>298.3</v>
      </c>
      <c r="H33" s="9">
        <f>'2 Year'!H33+'4 Year'!H33</f>
        <v>0</v>
      </c>
      <c r="I33" s="563">
        <f t="shared" si="1"/>
        <v>0</v>
      </c>
      <c r="J33" s="53">
        <f>'2 Year'!J33+'4 Year'!J33</f>
        <v>0</v>
      </c>
      <c r="K33" s="579">
        <f t="shared" si="3"/>
        <v>0</v>
      </c>
      <c r="L33" s="577">
        <f t="shared" si="7"/>
        <v>0</v>
      </c>
      <c r="M33" s="581">
        <f>IF(ISBLANK(L33),"  ",IF(L73&gt;0,L33/L73,IF(L33&gt;0,1,0)))</f>
        <v>0</v>
      </c>
      <c r="N33" s="35"/>
    </row>
    <row r="34" spans="1:14" s="11" customFormat="1" ht="45">
      <c r="A34" s="589" t="s">
        <v>34</v>
      </c>
      <c r="B34" s="631"/>
      <c r="C34" s="591" t="s">
        <v>4</v>
      </c>
      <c r="D34" s="633"/>
      <c r="E34" s="592" t="s">
        <v>4</v>
      </c>
      <c r="F34" s="577"/>
      <c r="G34" s="593" t="s">
        <v>4</v>
      </c>
      <c r="H34" s="631"/>
      <c r="I34" s="591" t="s">
        <v>4</v>
      </c>
      <c r="J34" s="633"/>
      <c r="K34" s="592" t="s">
        <v>4</v>
      </c>
      <c r="L34" s="577"/>
      <c r="M34" s="593" t="s">
        <v>4</v>
      </c>
      <c r="N34" s="35"/>
    </row>
    <row r="35" spans="1:14" s="11" customFormat="1" ht="44.25">
      <c r="A35" s="68" t="s">
        <v>35</v>
      </c>
      <c r="B35" s="9">
        <f>'2 Year'!B35+'4 Year'!B35</f>
        <v>0</v>
      </c>
      <c r="C35" s="563">
        <f t="shared" si="0"/>
        <v>0</v>
      </c>
      <c r="D35" s="53">
        <f>'2 Year'!D35+'4 Year'!D35</f>
        <v>0</v>
      </c>
      <c r="E35" s="579">
        <f>IF(ISBLANK(D35),"  ",IF(F35&gt;0,D35/F35,IF(D35&gt;0,1,0)))</f>
        <v>0</v>
      </c>
      <c r="F35" s="577">
        <f t="shared" si="2"/>
        <v>0</v>
      </c>
      <c r="G35" s="581">
        <f>IF(ISBLANK(F35),"  ",IF(F74&gt;0,F35/F74,IF(F35&gt;0,1,0)))</f>
        <v>0</v>
      </c>
      <c r="H35" s="9">
        <f>'2 Year'!H35+'4 Year'!H35</f>
        <v>0</v>
      </c>
      <c r="I35" s="563">
        <f>IF(ISBLANK(H35),"  ",IF(L35&gt;0,H35/L35,IF(H35&gt;0,1,0)))</f>
        <v>0</v>
      </c>
      <c r="J35" s="53">
        <f>'2 Year'!J35+'4 Year'!J35</f>
        <v>0</v>
      </c>
      <c r="K35" s="579">
        <f>IF(ISBLANK(J35),"  ",IF(L35&gt;0,J35/L35,IF(J35&gt;0,1,0)))</f>
        <v>0</v>
      </c>
      <c r="L35" s="577">
        <f>J35+H35</f>
        <v>0</v>
      </c>
      <c r="M35" s="581">
        <f>IF(ISBLANK(L35),"  ",IF(L74&gt;0,L35/L74,IF(L35&gt;0,1,0)))</f>
        <v>0</v>
      </c>
      <c r="N35" s="35"/>
    </row>
    <row r="36" spans="1:14" s="11" customFormat="1" ht="45">
      <c r="A36" s="589" t="s">
        <v>36</v>
      </c>
      <c r="B36" s="631"/>
      <c r="C36" s="591" t="s">
        <v>4</v>
      </c>
      <c r="D36" s="633"/>
      <c r="E36" s="592" t="s">
        <v>4</v>
      </c>
      <c r="F36" s="577"/>
      <c r="G36" s="593" t="s">
        <v>4</v>
      </c>
      <c r="H36" s="631"/>
      <c r="I36" s="591" t="s">
        <v>4</v>
      </c>
      <c r="J36" s="633"/>
      <c r="K36" s="592" t="s">
        <v>4</v>
      </c>
      <c r="L36" s="577"/>
      <c r="M36" s="593" t="s">
        <v>4</v>
      </c>
      <c r="N36" s="35"/>
    </row>
    <row r="37" spans="1:14" s="11" customFormat="1" ht="44.25">
      <c r="A37" s="586" t="s">
        <v>35</v>
      </c>
      <c r="B37" s="9">
        <f>'2 Year'!B37+'4 Year'!B37</f>
        <v>0</v>
      </c>
      <c r="C37" s="563">
        <f t="shared" si="0"/>
        <v>0</v>
      </c>
      <c r="D37" s="53">
        <f>'2 Year'!D37+'4 Year'!D37</f>
        <v>0</v>
      </c>
      <c r="E37" s="579">
        <f>IF(ISBLANK(D37),"  ",IF(F37&gt;0,D37/F37,IF(D37&gt;0,1,0)))</f>
        <v>0</v>
      </c>
      <c r="F37" s="596">
        <f t="shared" si="2"/>
        <v>0</v>
      </c>
      <c r="G37" s="581">
        <f>IF(ISBLANK(F37),"  ",IF(F74&gt;0,F37/F74,IF(F37&gt;0,1,0)))</f>
        <v>0</v>
      </c>
      <c r="H37" s="9">
        <f>'2 Year'!H37+'4 Year'!H37</f>
        <v>0</v>
      </c>
      <c r="I37" s="563">
        <f>IF(ISBLANK(H37),"  ",IF(L37&gt;0,H37/L37,IF(H37&gt;0,1,0)))</f>
        <v>0</v>
      </c>
      <c r="J37" s="53">
        <f>'2 Year'!J37+'4 Year'!J37</f>
        <v>0</v>
      </c>
      <c r="K37" s="579">
        <f>IF(ISBLANK(J37),"  ",IF(L37&gt;0,J37/L37,IF(J37&gt;0,1,0)))</f>
        <v>0</v>
      </c>
      <c r="L37" s="596">
        <f>J37+H37</f>
        <v>0</v>
      </c>
      <c r="M37" s="581">
        <f>IF(ISBLANK(L37),"  ",IF(L74&gt;0,L37/L74,IF(L37&gt;0,1,0)))</f>
        <v>0</v>
      </c>
      <c r="N37" s="35"/>
    </row>
    <row r="38" spans="1:14" s="11" customFormat="1" ht="44.25">
      <c r="A38" s="586" t="s">
        <v>76</v>
      </c>
      <c r="B38" s="9">
        <f>'2 Year'!B38+'4 Year'!B38</f>
        <v>0</v>
      </c>
      <c r="C38" s="563">
        <f t="shared" si="0"/>
        <v>0</v>
      </c>
      <c r="D38" s="53">
        <f>'2 Year'!D38+'4 Year'!D38</f>
        <v>0</v>
      </c>
      <c r="E38" s="54">
        <f>IF(ISBLANK(D38),"  ",IF(F38&gt;0,D38/F38,IF(D38&gt;0,1,0)))</f>
        <v>0</v>
      </c>
      <c r="F38" s="577">
        <f t="shared" si="2"/>
        <v>0</v>
      </c>
      <c r="G38" s="581">
        <f>IF(ISBLANK(F38),"  ",IF(F74&gt;0,F38/F74,IF(F38&gt;0,1,0)))</f>
        <v>0</v>
      </c>
      <c r="H38" s="9">
        <f>'2 Year'!H38+'4 Year'!H38</f>
        <v>0</v>
      </c>
      <c r="I38" s="563">
        <f>IF(ISBLANK(H38),"  ",IF(L38&gt;0,H38/L38,IF(H38&gt;0,1,0)))</f>
        <v>0</v>
      </c>
      <c r="J38" s="53">
        <f>'2 Year'!J38+'4 Year'!J38</f>
        <v>0</v>
      </c>
      <c r="K38" s="579">
        <f>IF(ISBLANK(J38),"  ",IF(L38&gt;0,J38/L38,IF(J38&gt;0,1,0)))</f>
        <v>0</v>
      </c>
      <c r="L38" s="577">
        <f>J38+H38</f>
        <v>0</v>
      </c>
      <c r="M38" s="581">
        <f>IF(ISBLANK(L38),"  ",IF(L74&gt;0,L38/L74,IF(L38&gt;0,1,0)))</f>
        <v>0</v>
      </c>
      <c r="N38" s="35"/>
    </row>
    <row r="39" spans="1:14" s="85" customFormat="1" ht="45">
      <c r="A39" s="589" t="s">
        <v>37</v>
      </c>
      <c r="B39" s="597">
        <f>B38+B37+B35+B29+B28+B26+B27+B25+B24+B23+B22+B21+B20+B19+B18+B17+B16+B14+B13+B30+B31+B32</f>
        <v>754460335.82999992</v>
      </c>
      <c r="C39" s="567">
        <f t="shared" si="0"/>
        <v>0.99508040674911546</v>
      </c>
      <c r="D39" s="634">
        <f>D38+D37+D35+D29+D28+D26+D27+D25+D24+D23+D22+D21+D20+D19+D18+D17+D16+D14+D13+D30+D31+D32</f>
        <v>746988</v>
      </c>
      <c r="E39" s="127">
        <f>IF(ISBLANK(D39),"  ",IF(F39&gt;0,D39/F39,IF(D39&gt;0,1,0)))</f>
        <v>9.8522491849617477E-4</v>
      </c>
      <c r="F39" s="597">
        <f>F38+F37+F35+F29+F28+F26+F27+F25+F24+F23+F22+F21+F20+F19+F18+F17+F16+F14+F13+F30+F31+F32+F33</f>
        <v>758190323.82999992</v>
      </c>
      <c r="G39" s="598">
        <f>IF(ISBLANK(F39),"  ",IF(F74&gt;0,F39/F74,IF(F39&gt;0,1,0)))</f>
        <v>0.23665099685163135</v>
      </c>
      <c r="H39" s="597">
        <f>H38+H37+H35+H29+H28+H26+H27+H25+H24+H23+H22+H21+H20+H19+H18+H17+H16+H14+H13+H30+H31+H32</f>
        <v>740546426</v>
      </c>
      <c r="I39" s="567">
        <f>IF(ISBLANK(H39),"  ",IF(L39&gt;0,H39/L39,IF(H39&gt;0,1,0)))</f>
        <v>0.99469440031939116</v>
      </c>
      <c r="J39" s="634">
        <f>J38+J37+J35+J29+J28+J26+J27+J25+J24+J23+J22+J21+J20+J19+J18+J17+J16+J14+J13+J30+J31+J32</f>
        <v>3950000</v>
      </c>
      <c r="K39" s="599">
        <f>IF(ISBLANK(J39),"  ",IF(L39&gt;0,J39/L39,IF(J39&gt;0,1,0)))</f>
        <v>5.3055996806088091E-3</v>
      </c>
      <c r="L39" s="597">
        <f>L38+L37+L35+L29+L28+L26+L27+L25+L24+L23+L22+L21+L20+L19+L18+L17+L16+L14+L13+L30+L31+L32</f>
        <v>744496426</v>
      </c>
      <c r="M39" s="598">
        <f>IF(ISBLANK(L39),"  ",IF(L74&gt;0,L39/L74,IF(L39&gt;0,1,0)))</f>
        <v>0.23775118635131842</v>
      </c>
      <c r="N39" s="84"/>
    </row>
    <row r="40" spans="1:14" s="11" customFormat="1" ht="45">
      <c r="A40" s="600" t="s">
        <v>38</v>
      </c>
      <c r="B40" s="582"/>
      <c r="C40" s="591" t="s">
        <v>4</v>
      </c>
      <c r="D40" s="587"/>
      <c r="E40" s="592" t="s">
        <v>4</v>
      </c>
      <c r="F40" s="577"/>
      <c r="G40" s="593" t="s">
        <v>4</v>
      </c>
      <c r="H40" s="582"/>
      <c r="I40" s="591" t="s">
        <v>4</v>
      </c>
      <c r="J40" s="587"/>
      <c r="K40" s="592" t="s">
        <v>4</v>
      </c>
      <c r="L40" s="577"/>
      <c r="M40" s="593" t="s">
        <v>4</v>
      </c>
      <c r="N40" s="35"/>
    </row>
    <row r="41" spans="1:14" s="11" customFormat="1" ht="44.25">
      <c r="A41" s="21" t="s">
        <v>39</v>
      </c>
      <c r="B41" s="9">
        <f>'2 Year'!B41+'4 Year'!B41</f>
        <v>0</v>
      </c>
      <c r="C41" s="52">
        <f t="shared" si="0"/>
        <v>0</v>
      </c>
      <c r="D41" s="53">
        <f>'2 Year'!D41+'4 Year'!D41</f>
        <v>0</v>
      </c>
      <c r="E41" s="54">
        <f t="shared" ref="E41:E47" si="8">IF(ISBLANK(D41),"  ",IF(F41&gt;0,D41/F41,IF(D41&gt;0,1,0)))</f>
        <v>0</v>
      </c>
      <c r="F41" s="48">
        <f>D41+B41</f>
        <v>0</v>
      </c>
      <c r="G41" s="56">
        <f>IF(ISBLANK(F41),"  ",IF(F74&gt;0,F41/D74,IF(F41&gt;0,1,0)))</f>
        <v>0</v>
      </c>
      <c r="H41" s="9">
        <f>'2 Year'!H41+'4 Year'!H41</f>
        <v>0</v>
      </c>
      <c r="I41" s="52">
        <f t="shared" ref="I41:I47" si="9">IF(ISBLANK(H41),"  ",IF(L41&gt;0,H41/L41,IF(H41&gt;0,1,0)))</f>
        <v>0</v>
      </c>
      <c r="J41" s="53">
        <f>'2 Year'!J41+'4 Year'!J41</f>
        <v>0</v>
      </c>
      <c r="K41" s="54">
        <f t="shared" ref="K41:K47" si="10">IF(ISBLANK(J41),"  ",IF(L41&gt;0,J41/L41,IF(J41&gt;0,1,0)))</f>
        <v>0</v>
      </c>
      <c r="L41" s="48">
        <f>J41+H41</f>
        <v>0</v>
      </c>
      <c r="M41" s="56">
        <f>IF(ISBLANK(L41),"  ",IF(L74&gt;0,L41/J74,IF(L41&gt;0,1,0)))</f>
        <v>0</v>
      </c>
      <c r="N41" s="35"/>
    </row>
    <row r="42" spans="1:14" s="11" customFormat="1" ht="44.25">
      <c r="A42" s="601" t="s">
        <v>40</v>
      </c>
      <c r="B42" s="9">
        <f>'2 Year'!B42+'4 Year'!B42</f>
        <v>0</v>
      </c>
      <c r="C42" s="563">
        <f t="shared" si="0"/>
        <v>0</v>
      </c>
      <c r="D42" s="53">
        <f>'2 Year'!D42+'4 Year'!D42</f>
        <v>0</v>
      </c>
      <c r="E42" s="579">
        <f t="shared" si="8"/>
        <v>0</v>
      </c>
      <c r="F42" s="577">
        <f>D42+B42</f>
        <v>0</v>
      </c>
      <c r="G42" s="581">
        <f>IF(ISBLANK(F42),"  ",IF(D74&gt;0,F42/D74,IF(F42&gt;0,1,0)))</f>
        <v>0</v>
      </c>
      <c r="H42" s="9">
        <f>'2 Year'!H42+'4 Year'!H42</f>
        <v>0</v>
      </c>
      <c r="I42" s="563">
        <f t="shared" si="9"/>
        <v>0</v>
      </c>
      <c r="J42" s="53">
        <f>'2 Year'!J42+'4 Year'!J42</f>
        <v>0</v>
      </c>
      <c r="K42" s="579">
        <f t="shared" si="10"/>
        <v>0</v>
      </c>
      <c r="L42" s="577">
        <f>J42+H42</f>
        <v>0</v>
      </c>
      <c r="M42" s="581">
        <f>IF(ISBLANK(L42),"  ",IF(J74&gt;0,L42/J74,IF(L42&gt;0,1,0)))</f>
        <v>0</v>
      </c>
      <c r="N42" s="35"/>
    </row>
    <row r="43" spans="1:14" s="11" customFormat="1" ht="44.25">
      <c r="A43" s="89" t="s">
        <v>41</v>
      </c>
      <c r="B43" s="9">
        <f>'2 Year'!B43+'4 Year'!B43</f>
        <v>0</v>
      </c>
      <c r="C43" s="563">
        <f t="shared" si="0"/>
        <v>0</v>
      </c>
      <c r="D43" s="53">
        <f>'2 Year'!D43+'4 Year'!D43</f>
        <v>0</v>
      </c>
      <c r="E43" s="579">
        <f t="shared" si="8"/>
        <v>0</v>
      </c>
      <c r="F43" s="596">
        <f>D43+B43</f>
        <v>0</v>
      </c>
      <c r="G43" s="581">
        <f>IF(ISBLANK(F43),"  ",IF(D74&gt;0,F43/D74,IF(F43&gt;0,1,0)))</f>
        <v>0</v>
      </c>
      <c r="H43" s="9">
        <f>'2 Year'!H43+'4 Year'!H43</f>
        <v>0</v>
      </c>
      <c r="I43" s="563">
        <f t="shared" si="9"/>
        <v>0</v>
      </c>
      <c r="J43" s="53">
        <f>'2 Year'!J43+'4 Year'!J43</f>
        <v>0</v>
      </c>
      <c r="K43" s="579">
        <f t="shared" si="10"/>
        <v>0</v>
      </c>
      <c r="L43" s="596">
        <f>J43+H43</f>
        <v>0</v>
      </c>
      <c r="M43" s="581">
        <f>IF(ISBLANK(L43),"  ",IF(J74&gt;0,L43/J74,IF(L43&gt;0,1,0)))</f>
        <v>0</v>
      </c>
      <c r="N43" s="35"/>
    </row>
    <row r="44" spans="1:14" s="11" customFormat="1" ht="44.25">
      <c r="A44" s="574" t="s">
        <v>42</v>
      </c>
      <c r="B44" s="9">
        <f>'2 Year'!B44+'4 Year'!B44</f>
        <v>7957469</v>
      </c>
      <c r="C44" s="563">
        <f t="shared" si="0"/>
        <v>0.87140307337368395</v>
      </c>
      <c r="D44" s="53">
        <f>'2 Year'!D44+'4 Year'!D44</f>
        <v>1174320</v>
      </c>
      <c r="E44" s="579">
        <f t="shared" si="8"/>
        <v>0.12859692662631605</v>
      </c>
      <c r="F44" s="596">
        <f>D44+B44</f>
        <v>9131789</v>
      </c>
      <c r="G44" s="581">
        <f>IF(ISBLANK(F44),"  ",IF(D74&gt;0,F44/D74,IF(F44&gt;0,1,0)))</f>
        <v>6.4800552993674963E-3</v>
      </c>
      <c r="H44" s="9">
        <f>'2 Year'!H44+'4 Year'!H44</f>
        <v>8416703</v>
      </c>
      <c r="I44" s="563">
        <f t="shared" si="9"/>
        <v>0.81659883751108342</v>
      </c>
      <c r="J44" s="53">
        <f>'2 Year'!J44+'4 Year'!J44</f>
        <v>1890320</v>
      </c>
      <c r="K44" s="579">
        <f t="shared" si="10"/>
        <v>0.18340116248891652</v>
      </c>
      <c r="L44" s="596">
        <f>J44+H44</f>
        <v>10307023</v>
      </c>
      <c r="M44" s="581">
        <f>IF(ISBLANK(L44),"  ",IF(J74&gt;0,L44/J74,IF(L44&gt;0,1,0)))</f>
        <v>7.3470553834870823E-3</v>
      </c>
      <c r="N44" s="35"/>
    </row>
    <row r="45" spans="1:14" s="11" customFormat="1" ht="44.25">
      <c r="A45" s="601" t="s">
        <v>43</v>
      </c>
      <c r="B45" s="9">
        <f>'2 Year'!B45+'4 Year'!B45</f>
        <v>96765</v>
      </c>
      <c r="C45" s="563">
        <f t="shared" si="0"/>
        <v>1</v>
      </c>
      <c r="D45" s="53">
        <f>'2 Year'!D45+'4 Year'!D45</f>
        <v>0</v>
      </c>
      <c r="E45" s="579">
        <f t="shared" si="8"/>
        <v>0</v>
      </c>
      <c r="F45" s="596">
        <f>D45+B45</f>
        <v>96765</v>
      </c>
      <c r="G45" s="581">
        <f>IF(ISBLANK(F45),"  ",IF(F74&gt;0,F45/F74,IF(F45&gt;0,1,0)))</f>
        <v>3.0202883089658897E-5</v>
      </c>
      <c r="H45" s="9">
        <f>'2 Year'!H45+'4 Year'!H45</f>
        <v>100214</v>
      </c>
      <c r="I45" s="563">
        <f t="shared" si="9"/>
        <v>1</v>
      </c>
      <c r="J45" s="53">
        <f>'2 Year'!J45+'4 Year'!J45</f>
        <v>0</v>
      </c>
      <c r="K45" s="579">
        <f t="shared" si="10"/>
        <v>0</v>
      </c>
      <c r="L45" s="596">
        <f>J45+H45</f>
        <v>100214</v>
      </c>
      <c r="M45" s="581">
        <f>IF(ISBLANK(L45),"  ",IF(L74&gt;0,L45/L74,IF(L45&gt;0,1,0)))</f>
        <v>3.2002836490461577E-5</v>
      </c>
      <c r="N45" s="35"/>
    </row>
    <row r="46" spans="1:14" s="85" customFormat="1" ht="45">
      <c r="A46" s="600" t="s">
        <v>44</v>
      </c>
      <c r="B46" s="637">
        <f>B45+B44+B43+B42+B41</f>
        <v>8054234</v>
      </c>
      <c r="C46" s="567">
        <f t="shared" si="0"/>
        <v>0.87275146247180224</v>
      </c>
      <c r="D46" s="636">
        <f>D45+D44+D43+D42+D41</f>
        <v>1174320</v>
      </c>
      <c r="E46" s="599">
        <f t="shared" si="8"/>
        <v>0.12724853752819781</v>
      </c>
      <c r="F46" s="604">
        <f>F45+F44+F43+F42+F41</f>
        <v>9228554</v>
      </c>
      <c r="G46" s="598">
        <f>IF(ISBLANK(F46),"  ",IF(F74&gt;0,F46/F74,IF(F46&gt;0,1,0)))</f>
        <v>2.8804726662388673E-3</v>
      </c>
      <c r="H46" s="637">
        <f>H45+H44+H43+H42+H41</f>
        <v>8516917</v>
      </c>
      <c r="I46" s="567">
        <f t="shared" si="9"/>
        <v>0.81836485514839341</v>
      </c>
      <c r="J46" s="636">
        <f>J45+J44+J43+J42+J41</f>
        <v>1890320</v>
      </c>
      <c r="K46" s="599">
        <f t="shared" si="10"/>
        <v>0.18163514485160662</v>
      </c>
      <c r="L46" s="604">
        <f>L45+L44+L43+L42+L41</f>
        <v>10407237</v>
      </c>
      <c r="M46" s="598">
        <f>IF(ISBLANK(L46),"  ",IF(L74&gt;0,L46/L74,IF(L46&gt;0,1,0)))</f>
        <v>3.323498752953498E-3</v>
      </c>
      <c r="N46" s="84"/>
    </row>
    <row r="47" spans="1:14" s="85" customFormat="1" ht="45">
      <c r="A47" s="605" t="s">
        <v>45</v>
      </c>
      <c r="B47" s="629">
        <f>'2 Year'!B47+'4 Year'!B47</f>
        <v>238063646</v>
      </c>
      <c r="C47" s="567">
        <f t="shared" si="0"/>
        <v>0.99971537985560188</v>
      </c>
      <c r="D47" s="635">
        <f>'2 Year'!D47+'4 Year'!D47</f>
        <v>67777</v>
      </c>
      <c r="E47" s="599">
        <f t="shared" si="8"/>
        <v>2.8462014439816288E-4</v>
      </c>
      <c r="F47" s="608">
        <f>D47+B47</f>
        <v>238131423</v>
      </c>
      <c r="G47" s="598">
        <f>IF(ISBLANK(F47),"  ",IF(F74&gt;0,F47/F74,IF(F47&gt;0,1,0)))</f>
        <v>7.4327034866357777E-2</v>
      </c>
      <c r="H47" s="629">
        <f>'2 Year'!H47+'4 Year'!H47</f>
        <v>0</v>
      </c>
      <c r="I47" s="567">
        <f t="shared" si="9"/>
        <v>0</v>
      </c>
      <c r="J47" s="635">
        <f>'2 Year'!J47+'4 Year'!J47</f>
        <v>0</v>
      </c>
      <c r="K47" s="599">
        <f t="shared" si="10"/>
        <v>0</v>
      </c>
      <c r="L47" s="608">
        <f>J47+H47</f>
        <v>0</v>
      </c>
      <c r="M47" s="598">
        <f>IF(ISBLANK(L47),"  ",IF(L74&gt;0,L47/L74,IF(L47&gt;0,1,0)))</f>
        <v>0</v>
      </c>
      <c r="N47" s="84"/>
    </row>
    <row r="48" spans="1:14" s="11" customFormat="1" ht="45">
      <c r="A48" s="24" t="s">
        <v>46</v>
      </c>
      <c r="B48" s="96"/>
      <c r="C48" s="97" t="s">
        <v>4</v>
      </c>
      <c r="D48" s="59"/>
      <c r="E48" s="98" t="s">
        <v>4</v>
      </c>
      <c r="F48" s="48"/>
      <c r="G48" s="99" t="s">
        <v>4</v>
      </c>
      <c r="H48" s="96"/>
      <c r="I48" s="97" t="s">
        <v>4</v>
      </c>
      <c r="J48" s="59"/>
      <c r="K48" s="98" t="s">
        <v>4</v>
      </c>
      <c r="L48" s="48"/>
      <c r="M48" s="99" t="s">
        <v>4</v>
      </c>
      <c r="N48" s="35"/>
    </row>
    <row r="49" spans="1:14" s="11" customFormat="1" ht="44.25">
      <c r="A49" s="21" t="s">
        <v>47</v>
      </c>
      <c r="B49" s="9">
        <f>'2 Year'!B49+'4 Year'!B49</f>
        <v>544638788.37</v>
      </c>
      <c r="C49" s="52">
        <f t="shared" si="0"/>
        <v>0.96807544082344343</v>
      </c>
      <c r="D49" s="53">
        <f>'2 Year'!D49+'4 Year'!D49</f>
        <v>17960742</v>
      </c>
      <c r="E49" s="54">
        <f t="shared" ref="E49:E65" si="11">IF(ISBLANK(D49),"  ",IF(F49&gt;0,D49/F49,IF(D49&gt;0,1,0)))</f>
        <v>3.1924559176556566E-2</v>
      </c>
      <c r="F49" s="100">
        <f>D49+B49</f>
        <v>562599530.37</v>
      </c>
      <c r="G49" s="56">
        <f>IF(ISBLANK(F49),"  ",IF(F74&gt;0,F49/F74,IF(F49&gt;0,1,0)))</f>
        <v>0.17560200322494818</v>
      </c>
      <c r="H49" s="9">
        <f>'2 Year'!H49+'4 Year'!H49</f>
        <v>630209537</v>
      </c>
      <c r="I49" s="52">
        <f t="shared" ref="I49:I65" si="12">IF(ISBLANK(H49),"  ",IF(L49&gt;0,H49/L49,IF(H49&gt;0,1,0)))</f>
        <v>0.96312273525639547</v>
      </c>
      <c r="J49" s="53">
        <f>'2 Year'!J49+'4 Year'!J49</f>
        <v>24130262</v>
      </c>
      <c r="K49" s="54">
        <f t="shared" ref="K49:K65" si="13">IF(ISBLANK(J49),"  ",IF(L49&gt;0,J49/L49,IF(J49&gt;0,1,0)))</f>
        <v>3.6877264743604567E-2</v>
      </c>
      <c r="L49" s="100">
        <f>J49+H49</f>
        <v>654339799</v>
      </c>
      <c r="M49" s="56">
        <f>IF(ISBLANK(L49),"  ",IF(L74&gt;0,L49/L74,IF(L49&gt;0,1,0)))</f>
        <v>0.20896012130638925</v>
      </c>
      <c r="N49" s="35"/>
    </row>
    <row r="50" spans="1:14" s="11" customFormat="1" ht="44.25">
      <c r="A50" s="574" t="s">
        <v>48</v>
      </c>
      <c r="B50" s="9">
        <f>'2 Year'!B50+'4 Year'!B50</f>
        <v>104524835.59999999</v>
      </c>
      <c r="C50" s="563">
        <f t="shared" si="0"/>
        <v>1</v>
      </c>
      <c r="D50" s="53">
        <f>'2 Year'!D50+'4 Year'!D50</f>
        <v>0</v>
      </c>
      <c r="E50" s="579">
        <f t="shared" si="11"/>
        <v>0</v>
      </c>
      <c r="F50" s="609">
        <f>D50+B50</f>
        <v>104524835.59999999</v>
      </c>
      <c r="G50" s="581">
        <f>IF(ISBLANK(F50),"  ",IF(F74&gt;0,F50/F74,IF(F50&gt;0,1,0)))</f>
        <v>3.2624930394177812E-2</v>
      </c>
      <c r="H50" s="9">
        <f>'2 Year'!H50+'4 Year'!H50</f>
        <v>123514674</v>
      </c>
      <c r="I50" s="563">
        <f t="shared" si="12"/>
        <v>1</v>
      </c>
      <c r="J50" s="53">
        <f>'2 Year'!J50+'4 Year'!J50</f>
        <v>0</v>
      </c>
      <c r="K50" s="579">
        <f t="shared" si="13"/>
        <v>0</v>
      </c>
      <c r="L50" s="609">
        <f>J50+H50</f>
        <v>123514674</v>
      </c>
      <c r="M50" s="581">
        <f>IF(ISBLANK(L50),"  ",IF(L74&gt;0,L50/L74,IF(L50&gt;0,1,0)))</f>
        <v>3.9443789452518266E-2</v>
      </c>
      <c r="N50" s="35"/>
    </row>
    <row r="51" spans="1:14" s="11" customFormat="1" ht="44.25">
      <c r="A51" s="610" t="s">
        <v>49</v>
      </c>
      <c r="B51" s="9">
        <f>'2 Year'!B51+'4 Year'!B51</f>
        <v>37002651.93</v>
      </c>
      <c r="C51" s="563">
        <f t="shared" si="0"/>
        <v>0.7599863258107824</v>
      </c>
      <c r="D51" s="53">
        <f>'2 Year'!D51+'4 Year'!D51</f>
        <v>11685924</v>
      </c>
      <c r="E51" s="579">
        <f t="shared" si="11"/>
        <v>0.24001367418921754</v>
      </c>
      <c r="F51" s="613">
        <f>D51+B51</f>
        <v>48688575.93</v>
      </c>
      <c r="G51" s="581">
        <f>IF(ISBLANK(F51),"  ",IF(F74&gt;0,F51/F74,IF(F51&gt;0,1,0)))</f>
        <v>1.5196975834400561E-2</v>
      </c>
      <c r="H51" s="9">
        <f>'2 Year'!H51+'4 Year'!H51</f>
        <v>39521062</v>
      </c>
      <c r="I51" s="563">
        <f t="shared" si="12"/>
        <v>0.77557108570499389</v>
      </c>
      <c r="J51" s="53">
        <f>'2 Year'!J51+'4 Year'!J51</f>
        <v>11436307</v>
      </c>
      <c r="K51" s="579">
        <f t="shared" si="13"/>
        <v>0.22442891429500608</v>
      </c>
      <c r="L51" s="613">
        <f>J51+H51</f>
        <v>50957369</v>
      </c>
      <c r="M51" s="581">
        <f>IF(ISBLANK(L51),"  ",IF(L74&gt;0,L51/L74,IF(L51&gt;0,1,0)))</f>
        <v>1.627297930519803E-2</v>
      </c>
      <c r="N51" s="35"/>
    </row>
    <row r="52" spans="1:14" s="11" customFormat="1" ht="44.25">
      <c r="A52" s="610" t="s">
        <v>50</v>
      </c>
      <c r="B52" s="9">
        <f>'2 Year'!B52+'4 Year'!B52</f>
        <v>18629098.359999999</v>
      </c>
      <c r="C52" s="563">
        <f t="shared" si="0"/>
        <v>0.93172635970382522</v>
      </c>
      <c r="D52" s="53">
        <f>'2 Year'!D52+'4 Year'!D52</f>
        <v>1365075</v>
      </c>
      <c r="E52" s="579">
        <f t="shared" si="11"/>
        <v>6.8273640296174762E-2</v>
      </c>
      <c r="F52" s="613">
        <f>D52+B52</f>
        <v>19994173.359999999</v>
      </c>
      <c r="G52" s="581">
        <f>IF(ISBLANK(F52),"  ",IF(F74&gt;0,F52/F74,IF(F52&gt;0,1,0)))</f>
        <v>6.2407035649920152E-3</v>
      </c>
      <c r="H52" s="9">
        <f>'2 Year'!H52+'4 Year'!H52</f>
        <v>19387993</v>
      </c>
      <c r="I52" s="563">
        <f t="shared" si="12"/>
        <v>0.95501871555108497</v>
      </c>
      <c r="J52" s="53">
        <f>'2 Year'!J52+'4 Year'!J52</f>
        <v>913172.5</v>
      </c>
      <c r="K52" s="579">
        <f t="shared" si="13"/>
        <v>4.4981284448915013E-2</v>
      </c>
      <c r="L52" s="613">
        <f>J52+H52</f>
        <v>20301165.5</v>
      </c>
      <c r="M52" s="581">
        <f>IF(ISBLANK(L52),"  ",IF(L74&gt;0,L52/L74,IF(L52&gt;0,1,0)))</f>
        <v>6.4830750200800249E-3</v>
      </c>
      <c r="N52" s="35"/>
    </row>
    <row r="53" spans="1:14" s="11" customFormat="1" ht="44.25">
      <c r="A53" s="574" t="s">
        <v>51</v>
      </c>
      <c r="B53" s="9">
        <f>'2 Year'!B53+'4 Year'!B53</f>
        <v>33635440.090000004</v>
      </c>
      <c r="C53" s="563">
        <f t="shared" si="0"/>
        <v>0.26092681143067098</v>
      </c>
      <c r="D53" s="53">
        <f>'2 Year'!D53+'4 Year'!D53</f>
        <v>95272125.620000005</v>
      </c>
      <c r="E53" s="579">
        <f t="shared" si="11"/>
        <v>0.73907318856932902</v>
      </c>
      <c r="F53" s="609">
        <f>D53+B53</f>
        <v>128907565.71000001</v>
      </c>
      <c r="G53" s="581">
        <f>IF(ISBLANK(F53),"  ",IF(F74&gt;0,F53/F74,IF(F53&gt;0,1,0)))</f>
        <v>4.0235417108579058E-2</v>
      </c>
      <c r="H53" s="9">
        <f>'2 Year'!H53+'4 Year'!H53</f>
        <v>37421777</v>
      </c>
      <c r="I53" s="563">
        <f t="shared" si="12"/>
        <v>0.30190197603451013</v>
      </c>
      <c r="J53" s="53">
        <f>'2 Year'!J53+'4 Year'!J53</f>
        <v>86531625</v>
      </c>
      <c r="K53" s="579">
        <f t="shared" si="13"/>
        <v>0.69809802396548992</v>
      </c>
      <c r="L53" s="609">
        <f>J53+H53</f>
        <v>123953402</v>
      </c>
      <c r="M53" s="581">
        <f>IF(ISBLANK(L53),"  ",IF(L74&gt;0,L53/L74,IF(L53&gt;0,1,0)))</f>
        <v>3.958389503105806E-2</v>
      </c>
      <c r="N53" s="35"/>
    </row>
    <row r="54" spans="1:14" s="85" customFormat="1" ht="45">
      <c r="A54" s="605" t="s">
        <v>52</v>
      </c>
      <c r="B54" s="630">
        <f>B53+B52+B51+B50+B49</f>
        <v>738430814.35000002</v>
      </c>
      <c r="C54" s="567">
        <f t="shared" si="0"/>
        <v>0.85395891916818145</v>
      </c>
      <c r="D54" s="636">
        <f>D53+D52+D51+D50+D49</f>
        <v>126283866.62</v>
      </c>
      <c r="E54" s="599">
        <f t="shared" si="11"/>
        <v>0.1460410808318186</v>
      </c>
      <c r="F54" s="615">
        <f>F53+F52+F51+F50+F49</f>
        <v>864714680.97000003</v>
      </c>
      <c r="G54" s="598">
        <f>IF(ISBLANK(F54),"  ",IF(F74&gt;0,F54/F74,IF(F54&gt;0,1,0)))</f>
        <v>0.26990003012709762</v>
      </c>
      <c r="H54" s="630">
        <f>H53+H52+H51+H50+H49</f>
        <v>850055043</v>
      </c>
      <c r="I54" s="567">
        <f t="shared" si="12"/>
        <v>0.87358379109683981</v>
      </c>
      <c r="J54" s="636">
        <f>J53+J52+J51+J50+J49</f>
        <v>123011366.5</v>
      </c>
      <c r="K54" s="599">
        <f t="shared" si="13"/>
        <v>0.12641620890316016</v>
      </c>
      <c r="L54" s="615">
        <f>L53+L52+L51+L50+L49</f>
        <v>973066409.5</v>
      </c>
      <c r="M54" s="598">
        <f>IF(ISBLANK(L54),"  ",IF(L74&gt;0,L54/L74,IF(L54&gt;0,1,0)))</f>
        <v>0.31074386011524363</v>
      </c>
      <c r="N54" s="84"/>
    </row>
    <row r="55" spans="1:14" s="11" customFormat="1" ht="44.25">
      <c r="A55" s="51" t="s">
        <v>53</v>
      </c>
      <c r="B55" s="9">
        <f>'2 Year'!B55+'4 Year'!B55</f>
        <v>0</v>
      </c>
      <c r="C55" s="563">
        <f t="shared" si="0"/>
        <v>0</v>
      </c>
      <c r="D55" s="53">
        <f>'2 Year'!D55+'4 Year'!D55</f>
        <v>0</v>
      </c>
      <c r="E55" s="579">
        <f t="shared" si="11"/>
        <v>0</v>
      </c>
      <c r="F55" s="618">
        <f t="shared" ref="F55:F64" si="14">D55+B55</f>
        <v>0</v>
      </c>
      <c r="G55" s="581">
        <f>IF(ISBLANK(F55),"  ",IF(F74&gt;0,F55/F74,IF(F55&gt;0,1,0)))</f>
        <v>0</v>
      </c>
      <c r="H55" s="9">
        <f>'2 Year'!H55+'4 Year'!H55</f>
        <v>0</v>
      </c>
      <c r="I55" s="563">
        <f t="shared" si="12"/>
        <v>0</v>
      </c>
      <c r="J55" s="53">
        <f>'2 Year'!J55+'4 Year'!J55</f>
        <v>0</v>
      </c>
      <c r="K55" s="579">
        <f t="shared" si="13"/>
        <v>0</v>
      </c>
      <c r="L55" s="618">
        <f t="shared" ref="L55:L64" si="15">J55+H55</f>
        <v>0</v>
      </c>
      <c r="M55" s="581">
        <f>IF(ISBLANK(L55),"  ",IF(L74&gt;0,L55/L74,IF(L55&gt;0,1,0)))</f>
        <v>0</v>
      </c>
      <c r="N55" s="35"/>
    </row>
    <row r="56" spans="1:14" s="11" customFormat="1" ht="44.25">
      <c r="A56" s="111" t="s">
        <v>54</v>
      </c>
      <c r="B56" s="9">
        <f>'2 Year'!B56+'4 Year'!B56</f>
        <v>0</v>
      </c>
      <c r="C56" s="563">
        <f t="shared" si="0"/>
        <v>0</v>
      </c>
      <c r="D56" s="53">
        <f>'2 Year'!D56+'4 Year'!D56</f>
        <v>0</v>
      </c>
      <c r="E56" s="579">
        <f t="shared" si="11"/>
        <v>0</v>
      </c>
      <c r="F56" s="577">
        <f t="shared" si="14"/>
        <v>0</v>
      </c>
      <c r="G56" s="581">
        <f>IF(ISBLANK(F56),"  ",IF(F74&gt;0,F56/F74,IF(F56&gt;0,1,0)))</f>
        <v>0</v>
      </c>
      <c r="H56" s="9">
        <f>'2 Year'!H56+'4 Year'!H56</f>
        <v>0</v>
      </c>
      <c r="I56" s="563">
        <f t="shared" si="12"/>
        <v>0</v>
      </c>
      <c r="J56" s="53">
        <f>'2 Year'!J56+'4 Year'!J56</f>
        <v>0</v>
      </c>
      <c r="K56" s="579">
        <f t="shared" si="13"/>
        <v>0</v>
      </c>
      <c r="L56" s="577">
        <f t="shared" si="15"/>
        <v>0</v>
      </c>
      <c r="M56" s="581">
        <f>IF(ISBLANK(L56),"  ",IF(L74&gt;0,L56/L74,IF(L56&gt;0,1,0)))</f>
        <v>0</v>
      </c>
      <c r="N56" s="35"/>
    </row>
    <row r="57" spans="1:14" s="11" customFormat="1" ht="44.25">
      <c r="A57" s="89" t="s">
        <v>55</v>
      </c>
      <c r="B57" s="9">
        <f>'2 Year'!B57+'4 Year'!B57</f>
        <v>12308748.699999999</v>
      </c>
      <c r="C57" s="563">
        <f t="shared" si="0"/>
        <v>0.52249207259471131</v>
      </c>
      <c r="D57" s="53">
        <f>'2 Year'!D57+'4 Year'!D57</f>
        <v>11249022.5</v>
      </c>
      <c r="E57" s="579">
        <f t="shared" si="11"/>
        <v>0.47750792740528869</v>
      </c>
      <c r="F57" s="577">
        <f t="shared" si="14"/>
        <v>23557771.199999999</v>
      </c>
      <c r="G57" s="581">
        <f>IF(ISBLANK(F57),"  ",IF(F74&gt;0,F57/F74,IF(F57&gt;0,1,0)))</f>
        <v>7.3529954984398634E-3</v>
      </c>
      <c r="H57" s="9">
        <f>'2 Year'!H57+'4 Year'!H57</f>
        <v>12999221</v>
      </c>
      <c r="I57" s="563">
        <f t="shared" si="12"/>
        <v>0.55497018820337618</v>
      </c>
      <c r="J57" s="53">
        <f>'2 Year'!J57+'4 Year'!J57</f>
        <v>10424057</v>
      </c>
      <c r="K57" s="579">
        <f t="shared" si="13"/>
        <v>0.44502981179662388</v>
      </c>
      <c r="L57" s="577">
        <f t="shared" si="15"/>
        <v>23423278</v>
      </c>
      <c r="M57" s="581">
        <f>IF(ISBLANK(L57),"  ",IF(L74&gt;0,L57/L74,IF(L57&gt;0,1,0)))</f>
        <v>7.480105932351027E-3</v>
      </c>
      <c r="N57" s="35"/>
    </row>
    <row r="58" spans="1:14" s="11" customFormat="1" ht="44.25">
      <c r="A58" s="601" t="s">
        <v>56</v>
      </c>
      <c r="B58" s="9">
        <f>'2 Year'!B58+'4 Year'!B58</f>
        <v>1487074</v>
      </c>
      <c r="C58" s="563">
        <f t="shared" si="0"/>
        <v>1.355857565007117E-2</v>
      </c>
      <c r="D58" s="53">
        <f>'2 Year'!D58+'4 Year'!D58</f>
        <v>108190670.80000001</v>
      </c>
      <c r="E58" s="579">
        <f t="shared" si="11"/>
        <v>0.98644142434992887</v>
      </c>
      <c r="F58" s="596">
        <f t="shared" si="14"/>
        <v>109677744.80000001</v>
      </c>
      <c r="G58" s="581">
        <f>IF(ISBLANK(F58),"  ",IF(F74&gt;0,F58/F74,IF(F58&gt;0,1,0)))</f>
        <v>3.4233287900912977E-2</v>
      </c>
      <c r="H58" s="9">
        <f>'2 Year'!H58+'4 Year'!H58</f>
        <v>1325000</v>
      </c>
      <c r="I58" s="563">
        <f t="shared" si="12"/>
        <v>1.1767657769918033E-2</v>
      </c>
      <c r="J58" s="53">
        <f>'2 Year'!J58+'4 Year'!J58</f>
        <v>111271748.3</v>
      </c>
      <c r="K58" s="579">
        <f t="shared" si="13"/>
        <v>0.98823234223008194</v>
      </c>
      <c r="L58" s="596">
        <f t="shared" si="15"/>
        <v>112596748.3</v>
      </c>
      <c r="M58" s="581">
        <f>IF(ISBLANK(L58),"  ",IF(L74&gt;0,L58/L74,IF(L58&gt;0,1,0)))</f>
        <v>3.5957204833681491E-2</v>
      </c>
      <c r="N58" s="35"/>
    </row>
    <row r="59" spans="1:14" s="11" customFormat="1" ht="44.25">
      <c r="A59" s="112" t="s">
        <v>57</v>
      </c>
      <c r="B59" s="9">
        <f>'2 Year'!B59+'4 Year'!B59</f>
        <v>363148</v>
      </c>
      <c r="C59" s="563">
        <f t="shared" si="0"/>
        <v>1</v>
      </c>
      <c r="D59" s="53">
        <f>'2 Year'!D59+'4 Year'!D59</f>
        <v>0</v>
      </c>
      <c r="E59" s="579">
        <f t="shared" si="11"/>
        <v>0</v>
      </c>
      <c r="F59" s="577">
        <f t="shared" si="14"/>
        <v>363148</v>
      </c>
      <c r="G59" s="581">
        <f>IF(ISBLANK(F59),"  ",IF(F74&gt;0,F59/F74,IF(F59&gt;0,1,0)))</f>
        <v>1.1334797280259855E-4</v>
      </c>
      <c r="H59" s="9">
        <f>'2 Year'!H59+'4 Year'!H59</f>
        <v>169000</v>
      </c>
      <c r="I59" s="563">
        <f t="shared" si="12"/>
        <v>1</v>
      </c>
      <c r="J59" s="53">
        <f>'2 Year'!J59+'4 Year'!J59</f>
        <v>0</v>
      </c>
      <c r="K59" s="579">
        <f t="shared" si="13"/>
        <v>0</v>
      </c>
      <c r="L59" s="577">
        <f t="shared" si="15"/>
        <v>169000</v>
      </c>
      <c r="M59" s="581">
        <f>IF(ISBLANK(L59),"  ",IF(L74&gt;0,L59/L74,IF(L59&gt;0,1,0)))</f>
        <v>5.3969299368232045E-5</v>
      </c>
      <c r="N59" s="35"/>
    </row>
    <row r="60" spans="1:14" s="11" customFormat="1" ht="44.25">
      <c r="A60" s="112" t="s">
        <v>58</v>
      </c>
      <c r="B60" s="9">
        <f>'2 Year'!B60+'4 Year'!B60</f>
        <v>0</v>
      </c>
      <c r="C60" s="563">
        <f t="shared" si="0"/>
        <v>0</v>
      </c>
      <c r="D60" s="53">
        <f>'2 Year'!D60+'4 Year'!D60</f>
        <v>131832053.02</v>
      </c>
      <c r="E60" s="579">
        <f t="shared" si="11"/>
        <v>1</v>
      </c>
      <c r="F60" s="577">
        <f t="shared" si="14"/>
        <v>131832053.02</v>
      </c>
      <c r="G60" s="581">
        <f>IF(ISBLANK(F60),"  ",IF(F74&gt;0,F60/F74,IF(F60&gt;0,1,0)))</f>
        <v>4.1148225958071341E-2</v>
      </c>
      <c r="H60" s="9">
        <f>'2 Year'!H60+'4 Year'!H60</f>
        <v>0</v>
      </c>
      <c r="I60" s="563">
        <f t="shared" si="12"/>
        <v>0</v>
      </c>
      <c r="J60" s="53">
        <f>'2 Year'!J60+'4 Year'!J60</f>
        <v>132359994</v>
      </c>
      <c r="K60" s="579">
        <f t="shared" si="13"/>
        <v>1</v>
      </c>
      <c r="L60" s="577">
        <f t="shared" si="15"/>
        <v>132359994</v>
      </c>
      <c r="M60" s="581">
        <f>IF(ISBLANK(L60),"  ",IF(L74&gt;0,L60/L74,IF(L60&gt;0,1,0)))</f>
        <v>4.2268497873156195E-2</v>
      </c>
      <c r="N60" s="35"/>
    </row>
    <row r="61" spans="1:14" s="11" customFormat="1" ht="44.25">
      <c r="A61" s="113" t="s">
        <v>59</v>
      </c>
      <c r="B61" s="9">
        <f>'2 Year'!B61+'4 Year'!B61</f>
        <v>0</v>
      </c>
      <c r="C61" s="563">
        <f t="shared" si="0"/>
        <v>0</v>
      </c>
      <c r="D61" s="53">
        <f>'2 Year'!D61+'4 Year'!D61</f>
        <v>234951326.33000001</v>
      </c>
      <c r="E61" s="579">
        <f t="shared" si="11"/>
        <v>1</v>
      </c>
      <c r="F61" s="577">
        <f t="shared" si="14"/>
        <v>234951326.33000001</v>
      </c>
      <c r="G61" s="581">
        <f>IF(ISBLANK(F61),"  ",IF(F74&gt;0,F61/F74,IF(F61&gt;0,1,0)))</f>
        <v>7.3334443661502477E-2</v>
      </c>
      <c r="H61" s="9">
        <f>'2 Year'!H61+'4 Year'!H61</f>
        <v>0</v>
      </c>
      <c r="I61" s="563">
        <f t="shared" si="12"/>
        <v>0</v>
      </c>
      <c r="J61" s="53">
        <f>'2 Year'!J61+'4 Year'!J61</f>
        <v>237539442</v>
      </c>
      <c r="K61" s="579">
        <f t="shared" si="13"/>
        <v>1</v>
      </c>
      <c r="L61" s="577">
        <f t="shared" si="15"/>
        <v>237539442</v>
      </c>
      <c r="M61" s="581">
        <f>IF(ISBLANK(L61),"  ",IF(L74&gt;0,L61/L74,IF(L61&gt;0,1,0)))</f>
        <v>7.5857025189708827E-2</v>
      </c>
      <c r="N61" s="35"/>
    </row>
    <row r="62" spans="1:14" s="11" customFormat="1" ht="44.25">
      <c r="A62" s="113" t="s">
        <v>60</v>
      </c>
      <c r="B62" s="9">
        <f>'2 Year'!B62+'4 Year'!B62</f>
        <v>0</v>
      </c>
      <c r="C62" s="563">
        <f t="shared" si="0"/>
        <v>0</v>
      </c>
      <c r="D62" s="53">
        <f>'2 Year'!D62+'4 Year'!D62</f>
        <v>4056573</v>
      </c>
      <c r="E62" s="579">
        <f t="shared" si="11"/>
        <v>1</v>
      </c>
      <c r="F62" s="577">
        <f t="shared" si="14"/>
        <v>4056573</v>
      </c>
      <c r="G62" s="581">
        <f>IF(ISBLANK(F62),"  ",IF(F74&gt;0,F62/F74,IF(F62&gt;0,1,0)))</f>
        <v>1.2661623527480685E-3</v>
      </c>
      <c r="H62" s="9">
        <f>'2 Year'!H62+'4 Year'!H62</f>
        <v>0</v>
      </c>
      <c r="I62" s="563">
        <f t="shared" si="12"/>
        <v>0</v>
      </c>
      <c r="J62" s="53">
        <f>'2 Year'!J62+'4 Year'!J62</f>
        <v>2743477</v>
      </c>
      <c r="K62" s="579">
        <f t="shared" si="13"/>
        <v>1</v>
      </c>
      <c r="L62" s="577">
        <f t="shared" si="15"/>
        <v>2743477</v>
      </c>
      <c r="M62" s="581">
        <f>IF(ISBLANK(L62),"  ",IF(L74&gt;0,L62/L74,IF(L62&gt;0,1,0)))</f>
        <v>8.7611557114117842E-4</v>
      </c>
      <c r="N62" s="35"/>
    </row>
    <row r="63" spans="1:14" s="11" customFormat="1" ht="44.25">
      <c r="A63" s="89" t="s">
        <v>61</v>
      </c>
      <c r="B63" s="9">
        <f>'2 Year'!B63+'4 Year'!B63</f>
        <v>0</v>
      </c>
      <c r="C63" s="563">
        <f t="shared" si="0"/>
        <v>0</v>
      </c>
      <c r="D63" s="53">
        <f>'2 Year'!D63+'4 Year'!D63</f>
        <v>91823374.980000004</v>
      </c>
      <c r="E63" s="579">
        <f t="shared" si="11"/>
        <v>1</v>
      </c>
      <c r="F63" s="577">
        <f t="shared" si="14"/>
        <v>91823374.980000004</v>
      </c>
      <c r="G63" s="581">
        <f>IF(ISBLANK(F63),"  ",IF(F74&gt;0,F63/F74,IF(F63&gt;0,1,0)))</f>
        <v>2.8660472892252882E-2</v>
      </c>
      <c r="H63" s="9">
        <f>'2 Year'!H63+'4 Year'!H63</f>
        <v>0</v>
      </c>
      <c r="I63" s="563">
        <f t="shared" si="12"/>
        <v>0</v>
      </c>
      <c r="J63" s="53">
        <f>'2 Year'!J63+'4 Year'!J63</f>
        <v>75847024.599999994</v>
      </c>
      <c r="K63" s="579">
        <f t="shared" si="13"/>
        <v>1</v>
      </c>
      <c r="L63" s="577">
        <f t="shared" si="15"/>
        <v>75847024.599999994</v>
      </c>
      <c r="M63" s="581">
        <f>IF(ISBLANK(L63),"  ",IF(L74&gt;0,L63/L74,IF(L63&gt;0,1,0)))</f>
        <v>2.4221365543355383E-2</v>
      </c>
      <c r="N63" s="35"/>
    </row>
    <row r="64" spans="1:14" s="11" customFormat="1" ht="44.25">
      <c r="A64" s="601" t="s">
        <v>62</v>
      </c>
      <c r="B64" s="9">
        <f>'2 Year'!B64+'4 Year'!B64</f>
        <v>38457541.579999998</v>
      </c>
      <c r="C64" s="563">
        <f t="shared" si="0"/>
        <v>0.32965233811499234</v>
      </c>
      <c r="D64" s="53">
        <f>'2 Year'!D64+'4 Year'!D64</f>
        <v>78203367.909999996</v>
      </c>
      <c r="E64" s="579">
        <f t="shared" si="11"/>
        <v>0.67034766188500761</v>
      </c>
      <c r="F64" s="577">
        <f t="shared" si="14"/>
        <v>116660909.48999999</v>
      </c>
      <c r="G64" s="581">
        <f>IF(ISBLANK(F64),"  ",IF(F74&gt;0,F64/F74,IF(F64&gt;0,1,0)))</f>
        <v>3.6412915935097899E-2</v>
      </c>
      <c r="H64" s="9">
        <f>'2 Year'!H64+'4 Year'!H64</f>
        <v>114920237</v>
      </c>
      <c r="I64" s="563">
        <f t="shared" si="12"/>
        <v>0.60743391441061312</v>
      </c>
      <c r="J64" s="53">
        <f>'2 Year'!J64+'4 Year'!J64</f>
        <v>74269458</v>
      </c>
      <c r="K64" s="579">
        <f t="shared" si="13"/>
        <v>0.39256608558938688</v>
      </c>
      <c r="L64" s="577">
        <f t="shared" si="15"/>
        <v>189189695</v>
      </c>
      <c r="M64" s="581">
        <f>IF(ISBLANK(L64),"  ",IF(L74&gt;0,L64/L74,IF(L64&gt;0,1,0)))</f>
        <v>6.0416776845204218E-2</v>
      </c>
      <c r="N64" s="35"/>
    </row>
    <row r="65" spans="1:14" s="85" customFormat="1" ht="45">
      <c r="A65" s="114" t="s">
        <v>63</v>
      </c>
      <c r="B65" s="602">
        <f>B64+B63+B62+B61+B60+B59+B58+B57+B56+B55+B54</f>
        <v>791047326.63</v>
      </c>
      <c r="C65" s="567">
        <f t="shared" si="0"/>
        <v>0.50141257774328085</v>
      </c>
      <c r="D65" s="603">
        <f>D64+D63+D62+D61+D60+D59+D58+D57+D56+D55+D54</f>
        <v>786590255.15999997</v>
      </c>
      <c r="E65" s="599">
        <f t="shared" si="11"/>
        <v>0.49858742225671904</v>
      </c>
      <c r="F65" s="602">
        <f>F64+F63+F62+F61+F60+F59+F58+F57+F56+F55+F54</f>
        <v>1577637581.7900002</v>
      </c>
      <c r="G65" s="598">
        <f>IF(ISBLANK(F65),"  ",IF(F74&gt;0,F65/F74,IF(F65&gt;0,1,0)))</f>
        <v>0.49242188229892575</v>
      </c>
      <c r="H65" s="602">
        <f>H64+H63+H62+H61+H60+H59+H58+H57+H56+H55+H54</f>
        <v>979468501</v>
      </c>
      <c r="I65" s="567">
        <f t="shared" si="12"/>
        <v>0.56067825228162893</v>
      </c>
      <c r="J65" s="603">
        <f>J64+J63+J62+J61+J60+J59+J58+J57+J56+J55+J54</f>
        <v>767466567.39999998</v>
      </c>
      <c r="K65" s="599">
        <f t="shared" si="13"/>
        <v>0.43932174771837096</v>
      </c>
      <c r="L65" s="602">
        <f>L64+L63+L62+L61+L60+L59+L58+L57+L56+L55+L54</f>
        <v>1746935068.4000001</v>
      </c>
      <c r="M65" s="598">
        <f>IF(ISBLANK(L65),"  ",IF(L74&gt;0,L65/L74,IF(L65&gt;0,1,0)))</f>
        <v>0.55787492120321025</v>
      </c>
      <c r="N65" s="84"/>
    </row>
    <row r="66" spans="1:14" s="11" customFormat="1" ht="45">
      <c r="A66" s="24" t="s">
        <v>64</v>
      </c>
      <c r="B66" s="582"/>
      <c r="C66" s="591" t="s">
        <v>4</v>
      </c>
      <c r="D66" s="587"/>
      <c r="E66" s="592" t="s">
        <v>4</v>
      </c>
      <c r="F66" s="577"/>
      <c r="G66" s="593" t="s">
        <v>4</v>
      </c>
      <c r="H66" s="582"/>
      <c r="I66" s="591" t="s">
        <v>4</v>
      </c>
      <c r="J66" s="587"/>
      <c r="K66" s="592" t="s">
        <v>4</v>
      </c>
      <c r="L66" s="577"/>
      <c r="M66" s="593" t="s">
        <v>4</v>
      </c>
    </row>
    <row r="67" spans="1:14" s="11" customFormat="1" ht="44.25">
      <c r="A67" s="115" t="s">
        <v>65</v>
      </c>
      <c r="B67" s="9">
        <f>'2 Year'!B67+'4 Year'!B67</f>
        <v>0</v>
      </c>
      <c r="C67" s="52">
        <f t="shared" si="0"/>
        <v>0</v>
      </c>
      <c r="D67" s="53">
        <f>'2 Year'!D67+'4 Year'!D67</f>
        <v>842295.21000000089</v>
      </c>
      <c r="E67" s="54">
        <f>IF(ISBLANK(D67),"  ",IF(F67&gt;0,D67/F67,IF(D67&gt;0,1,0)))</f>
        <v>1</v>
      </c>
      <c r="F67" s="69">
        <f>D67+B67</f>
        <v>842295.21000000089</v>
      </c>
      <c r="G67" s="56">
        <f>IF(ISBLANK(F67),"  ",IF(F74&gt;0,F67/F74,IF(F67&gt;0,1,0)))</f>
        <v>2.62902327852113E-4</v>
      </c>
      <c r="H67" s="9">
        <f>'2 Year'!H67+'4 Year'!H67</f>
        <v>0</v>
      </c>
      <c r="I67" s="52">
        <f>IF(ISBLANK(H67),"  ",IF(L67&gt;0,H67/L67,IF(H67&gt;0,1,0)))</f>
        <v>0</v>
      </c>
      <c r="J67" s="53">
        <f>'2 Year'!J67+'4 Year'!J67</f>
        <v>841835</v>
      </c>
      <c r="K67" s="54">
        <f>IF(ISBLANK(J67),"  ",IF(L67&gt;0,J67/L67,IF(J67&gt;0,1,0)))</f>
        <v>1</v>
      </c>
      <c r="L67" s="69">
        <f>J67+H67</f>
        <v>841835</v>
      </c>
      <c r="M67" s="56">
        <f>IF(ISBLANK(L67),"  ",IF(L74&gt;0,L67/L74,IF(L67&gt;0,1,0)))</f>
        <v>2.6883577002163091E-4</v>
      </c>
    </row>
    <row r="68" spans="1:14" s="11" customFormat="1" ht="44.25">
      <c r="A68" s="574" t="s">
        <v>66</v>
      </c>
      <c r="B68" s="9">
        <f>'2 Year'!B68+'4 Year'!B68</f>
        <v>0</v>
      </c>
      <c r="C68" s="563">
        <f t="shared" si="0"/>
        <v>0</v>
      </c>
      <c r="D68" s="53">
        <f>'2 Year'!D68+'4 Year'!D68</f>
        <v>0</v>
      </c>
      <c r="E68" s="579">
        <f>IF(ISBLANK(D68),"  ",IF(F68&gt;0,D68/F68,IF(D68&gt;0,1,0)))</f>
        <v>0</v>
      </c>
      <c r="F68" s="577">
        <f>D68+B68</f>
        <v>0</v>
      </c>
      <c r="G68" s="581">
        <f>IF(ISBLANK(F68),"  ",IF(F74&gt;0,F68/F74,IF(F68&gt;0,1,0)))</f>
        <v>0</v>
      </c>
      <c r="H68" s="9">
        <f>'2 Year'!H68+'4 Year'!H68</f>
        <v>0</v>
      </c>
      <c r="I68" s="563">
        <f>IF(ISBLANK(H68),"  ",IF(L68&gt;0,H68/L68,IF(H68&gt;0,1,0)))</f>
        <v>0</v>
      </c>
      <c r="J68" s="53">
        <f>'2 Year'!J68+'4 Year'!J68</f>
        <v>0</v>
      </c>
      <c r="K68" s="579">
        <f>IF(ISBLANK(J68),"  ",IF(L68&gt;0,J68/L68,IF(J68&gt;0,1,0)))</f>
        <v>0</v>
      </c>
      <c r="L68" s="577">
        <f>J68+H68</f>
        <v>0</v>
      </c>
      <c r="M68" s="581">
        <f>IF(ISBLANK(L68),"  ",IF(L74&gt;0,L68/L74,IF(L68&gt;0,1,0)))</f>
        <v>0</v>
      </c>
    </row>
    <row r="69" spans="1:14" s="11" customFormat="1" ht="45">
      <c r="A69" s="619" t="s">
        <v>67</v>
      </c>
      <c r="B69" s="582"/>
      <c r="C69" s="591" t="s">
        <v>4</v>
      </c>
      <c r="D69" s="587"/>
      <c r="E69" s="592" t="s">
        <v>4</v>
      </c>
      <c r="F69" s="577"/>
      <c r="G69" s="593" t="s">
        <v>4</v>
      </c>
      <c r="H69" s="582"/>
      <c r="I69" s="591" t="s">
        <v>4</v>
      </c>
      <c r="J69" s="587"/>
      <c r="K69" s="592" t="s">
        <v>4</v>
      </c>
      <c r="L69" s="577"/>
      <c r="M69" s="593" t="s">
        <v>4</v>
      </c>
    </row>
    <row r="70" spans="1:14" s="11" customFormat="1" ht="44.25">
      <c r="A70" s="89" t="s">
        <v>68</v>
      </c>
      <c r="B70" s="9">
        <f>'2 Year'!B70+'4 Year'!B70</f>
        <v>0</v>
      </c>
      <c r="C70" s="52">
        <f t="shared" si="0"/>
        <v>0</v>
      </c>
      <c r="D70" s="53">
        <f>'2 Year'!D70+'4 Year'!D70</f>
        <v>327387990</v>
      </c>
      <c r="E70" s="54">
        <f>IF(ISBLANK(D70),"  ",IF(F70&gt;0,D70/F70,IF(D70&gt;0,1,0)))</f>
        <v>1</v>
      </c>
      <c r="F70" s="69">
        <f>D70+B70</f>
        <v>327387990</v>
      </c>
      <c r="G70" s="56">
        <f>IF(ISBLANK(F70),"  ",IF(F74&gt;0,F70/F74,IF(F70&gt;0,1,0)))</f>
        <v>0.10218633996722386</v>
      </c>
      <c r="H70" s="9">
        <f>'2 Year'!H70+'4 Year'!H70</f>
        <v>0</v>
      </c>
      <c r="I70" s="52">
        <f>IF(ISBLANK(H70),"  ",IF(L70&gt;0,H70/L70,IF(H70&gt;0,1,0)))</f>
        <v>0</v>
      </c>
      <c r="J70" s="53">
        <f>'2 Year'!J70+'4 Year'!J70</f>
        <v>336671681.30000001</v>
      </c>
      <c r="K70" s="54">
        <f>IF(ISBLANK(J70),"  ",IF(L70&gt;0,J70/L70,IF(J70&gt;0,1,0)))</f>
        <v>1</v>
      </c>
      <c r="L70" s="69">
        <f>J70+H70</f>
        <v>336671681.30000001</v>
      </c>
      <c r="M70" s="56">
        <f>IF(ISBLANK(L70),"  ",IF(L74&gt;0,L70/L74,IF(L70&gt;0,1,0)))</f>
        <v>0.10751440684547758</v>
      </c>
    </row>
    <row r="71" spans="1:14" s="11" customFormat="1" ht="44.25">
      <c r="A71" s="574" t="s">
        <v>69</v>
      </c>
      <c r="B71" s="9">
        <f>'2 Year'!B71+'4 Year'!B71</f>
        <v>0</v>
      </c>
      <c r="C71" s="563">
        <f t="shared" si="0"/>
        <v>0</v>
      </c>
      <c r="D71" s="53">
        <f>'2 Year'!D71+'4 Year'!D71</f>
        <v>292405046.13</v>
      </c>
      <c r="E71" s="579">
        <f>IF(ISBLANK(D71),"  ",IF(F71&gt;0,D71/F71,IF(D71&gt;0,1,0)))</f>
        <v>1</v>
      </c>
      <c r="F71" s="577">
        <f>D71+B71</f>
        <v>292405046.13</v>
      </c>
      <c r="G71" s="581">
        <f>IF(ISBLANK(F71),"  ",IF(F74&gt;0,F71/F74,IF(F71&gt;0,1,0)))</f>
        <v>9.1267249760664568E-2</v>
      </c>
      <c r="H71" s="9">
        <f>'2 Year'!H71+'4 Year'!H71</f>
        <v>0</v>
      </c>
      <c r="I71" s="563">
        <f>IF(ISBLANK(H71),"  ",IF(L71&gt;0,H71/L71,IF(H71&gt;0,1,0)))</f>
        <v>0</v>
      </c>
      <c r="J71" s="53">
        <f>'2 Year'!J71+'4 Year'!J71</f>
        <v>292057683.10000002</v>
      </c>
      <c r="K71" s="579">
        <f>IF(ISBLANK(J71),"  ",IF(L71&gt;0,J71/L71,IF(J71&gt;0,1,0)))</f>
        <v>1</v>
      </c>
      <c r="L71" s="577">
        <f>J71+H71</f>
        <v>292057683.10000002</v>
      </c>
      <c r="M71" s="581">
        <f>IF(ISBLANK(L71),"  ",IF(L74&gt;0,L71/L74,IF(L71&gt;0,1,0)))</f>
        <v>9.326715107701862E-2</v>
      </c>
    </row>
    <row r="72" spans="1:14" s="85" customFormat="1" ht="45">
      <c r="A72" s="600" t="s">
        <v>70</v>
      </c>
      <c r="B72" s="620">
        <f>B71+B70+B68+B67</f>
        <v>0</v>
      </c>
      <c r="C72" s="567">
        <f t="shared" si="0"/>
        <v>0</v>
      </c>
      <c r="D72" s="607">
        <f>D71+D70+D68+D67</f>
        <v>620635331.34000003</v>
      </c>
      <c r="E72" s="599">
        <f>IF(ISBLANK(D72),"  ",IF(F72&gt;0,D72/F72,IF(D72&gt;0,1,0)))</f>
        <v>1</v>
      </c>
      <c r="F72" s="621">
        <f>F71+F70+F69+F68+F67</f>
        <v>620635331.34000003</v>
      </c>
      <c r="G72" s="598">
        <f>IF(ISBLANK(F72),"  ",IF(F74&gt;0,F72/F74,IF(F72&gt;0,1,0)))</f>
        <v>0.19371649205574054</v>
      </c>
      <c r="H72" s="620">
        <f>H71+H70+H68+H67</f>
        <v>0</v>
      </c>
      <c r="I72" s="567">
        <f>IF(ISBLANK(H72),"  ",IF(L72&gt;0,H72/L72,IF(H72&gt;0,1,0)))</f>
        <v>0</v>
      </c>
      <c r="J72" s="607">
        <f>J71+J70+J68+J67</f>
        <v>629571199.4000001</v>
      </c>
      <c r="K72" s="599">
        <f>IF(ISBLANK(J72),"  ",IF(L72&gt;0,J72/L72,IF(J72&gt;0,1,0)))</f>
        <v>1</v>
      </c>
      <c r="L72" s="621">
        <f>L71+L70+L69+L68+L67</f>
        <v>629571199.4000001</v>
      </c>
      <c r="M72" s="598">
        <f>IF(ISBLANK(L72),"  ",IF(L74&gt;0,L72/L74,IF(L72&gt;0,1,0)))</f>
        <v>0.20105039369251784</v>
      </c>
    </row>
    <row r="73" spans="1:14" s="85" customFormat="1" ht="45">
      <c r="A73" s="600" t="s">
        <v>71</v>
      </c>
      <c r="B73" s="629">
        <f>'2 Year'!B73+'4 Year'!B73</f>
        <v>10000</v>
      </c>
      <c r="C73" s="567">
        <f t="shared" si="0"/>
        <v>1</v>
      </c>
      <c r="D73" s="635">
        <f>'2 Year'!D73+'4 Year'!D73</f>
        <v>0</v>
      </c>
      <c r="E73" s="599">
        <f>IF(ISBLANK(D73),"  ",IF(F73&gt;0,D73/F73,IF(D73&gt;0,1,0)))</f>
        <v>0</v>
      </c>
      <c r="F73" s="129">
        <f>D73+B73</f>
        <v>10000</v>
      </c>
      <c r="G73" s="598">
        <f>IF(ISBLANK(F73),"  ",IF(F75&gt;0,F73/F75,IF(F73&gt;0,1,0)))</f>
        <v>1</v>
      </c>
      <c r="H73" s="629">
        <f>'2 Year'!H73+'4 Year'!H73</f>
        <v>0</v>
      </c>
      <c r="I73" s="567">
        <f>IF(ISBLANK(H73),"  ",IF(L73&gt;0,H73/L73,IF(H73&gt;0,1,0)))</f>
        <v>0</v>
      </c>
      <c r="J73" s="635">
        <f>'2 Year'!J73+'4 Year'!J73</f>
        <v>0</v>
      </c>
      <c r="K73" s="599">
        <f>IF(ISBLANK(J73),"  ",IF(L73&gt;0,J73/L73,IF(J73&gt;0,1,0)))</f>
        <v>0</v>
      </c>
      <c r="L73" s="129">
        <f>J73+H73</f>
        <v>0</v>
      </c>
      <c r="M73" s="598">
        <f>IF(ISBLANK(L73),"  ",IF(L75&gt;0,L73/L75,IF(L73&gt;0,1,0)))</f>
        <v>0</v>
      </c>
    </row>
    <row r="74" spans="1:14" s="85" customFormat="1" ht="45.75" thickBot="1">
      <c r="A74" s="622" t="s">
        <v>72</v>
      </c>
      <c r="B74" s="120">
        <f>B72+B65+B46+B39+B47+B73</f>
        <v>1791635542.46</v>
      </c>
      <c r="C74" s="623">
        <f t="shared" si="0"/>
        <v>0.55921623343354498</v>
      </c>
      <c r="D74" s="120">
        <f>D72+D65+D46+D39+D47+D73</f>
        <v>1409214671.5</v>
      </c>
      <c r="E74" s="624">
        <f>IF(ISBLANK(D74),"  ",IF(F74&gt;0,D74/F74,IF(D74&gt;0,1,0)))</f>
        <v>0.43985269437861385</v>
      </c>
      <c r="F74" s="120">
        <f>F72+F65+F46+F39+F47+F73</f>
        <v>3203833213.96</v>
      </c>
      <c r="G74" s="625">
        <f>IF(ISBLANK(F74),"  ",IF(F74&gt;0,F74/F74,IF(F74&gt;0,1,0)))</f>
        <v>1</v>
      </c>
      <c r="H74" s="120">
        <f>H72+H65+H46+H39+H47+H73</f>
        <v>1728531844</v>
      </c>
      <c r="I74" s="623">
        <f>IF(ISBLANK(H74),"  ",IF(L74&gt;0,H74/L74,IF(H74&gt;0,1,0)))</f>
        <v>0.55199794412046255</v>
      </c>
      <c r="J74" s="120">
        <f>J72+J65+J46+J39+J47+J73</f>
        <v>1402878086.8000002</v>
      </c>
      <c r="K74" s="624">
        <f>IF(ISBLANK(J74),"  ",IF(L74&gt;0,J74/L74,IF(J74&gt;0,1,0)))</f>
        <v>0.44800205587953745</v>
      </c>
      <c r="L74" s="120">
        <f>L72+L65+L46+L39+L47+L73</f>
        <v>3131409930.8000002</v>
      </c>
      <c r="M74" s="625">
        <f>IF(ISBLANK(L74),"  ",IF(L74&gt;0,L74/L74,IF(L74&gt;0,1,0)))</f>
        <v>1</v>
      </c>
    </row>
    <row r="75" spans="1:14" ht="21" thickTop="1">
      <c r="A75" s="130"/>
      <c r="B75" s="131"/>
      <c r="C75" s="132"/>
      <c r="D75" s="131"/>
      <c r="E75" s="132"/>
      <c r="F75" s="131"/>
      <c r="G75" s="132"/>
      <c r="H75" s="131"/>
      <c r="I75" s="132"/>
      <c r="J75" s="131"/>
      <c r="K75" s="132"/>
      <c r="L75" s="131"/>
      <c r="M75" s="132"/>
    </row>
    <row r="76" spans="1:14" s="11" customFormat="1" ht="44.25">
      <c r="A76" s="4" t="s">
        <v>4</v>
      </c>
      <c r="B76" s="2"/>
      <c r="C76" s="4"/>
      <c r="D76" s="2"/>
      <c r="E76" s="4"/>
      <c r="F76" s="2"/>
      <c r="G76" s="4"/>
      <c r="H76" s="2"/>
      <c r="I76" s="4"/>
      <c r="J76" s="2"/>
      <c r="K76" s="4"/>
      <c r="L76" s="2"/>
      <c r="M76" s="4"/>
    </row>
    <row r="77" spans="1:14" s="11" customFormat="1" ht="44.25">
      <c r="A77" s="4" t="s">
        <v>73</v>
      </c>
      <c r="B77" s="2"/>
      <c r="C77" s="4"/>
      <c r="D77" s="2"/>
      <c r="E77" s="4"/>
      <c r="F77" s="2"/>
      <c r="G77" s="4"/>
      <c r="H77" s="2"/>
      <c r="I77" s="4"/>
      <c r="J77" s="2"/>
      <c r="K77" s="4"/>
      <c r="L77" s="2"/>
      <c r="M77" s="4"/>
    </row>
    <row r="79" spans="1:14">
      <c r="H79" s="134" t="s">
        <v>4</v>
      </c>
    </row>
  </sheetData>
  <pageMargins left="0.28999999999999998" right="0.26" top="0.45" bottom="0.3" header="0.3" footer="0.3"/>
  <pageSetup scale="17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7"/>
  <sheetViews>
    <sheetView topLeftCell="A43" zoomScale="30" zoomScaleNormal="30" workbookViewId="0">
      <selection activeCell="F40" sqref="F40"/>
    </sheetView>
  </sheetViews>
  <sheetFormatPr defaultColWidth="12.42578125" defaultRowHeight="15"/>
  <cols>
    <col min="1" max="1" width="186.7109375" style="133" customWidth="1"/>
    <col min="2" max="2" width="56.42578125" style="134" customWidth="1"/>
    <col min="3" max="3" width="45.5703125" style="133" customWidth="1"/>
    <col min="4" max="4" width="50.7109375" style="134" customWidth="1"/>
    <col min="5" max="5" width="45.5703125" style="133" customWidth="1"/>
    <col min="6" max="6" width="50.85546875" style="134" customWidth="1"/>
    <col min="7" max="7" width="45.5703125" style="133" customWidth="1"/>
    <col min="8" max="8" width="54.7109375" style="134" customWidth="1"/>
    <col min="9" max="9" width="45.5703125" style="133" customWidth="1"/>
    <col min="10" max="10" width="49.85546875" style="134" customWidth="1"/>
    <col min="11" max="11" width="45.5703125" style="133" customWidth="1"/>
    <col min="12" max="12" width="49.85546875" style="134" customWidth="1"/>
    <col min="13" max="13" width="45.5703125" style="133" customWidth="1"/>
    <col min="14" max="256" width="12.42578125" style="133"/>
    <col min="257" max="257" width="186.7109375" style="133" customWidth="1"/>
    <col min="258" max="258" width="56.42578125" style="133" customWidth="1"/>
    <col min="259" max="263" width="45.5703125" style="133" customWidth="1"/>
    <col min="264" max="264" width="54.7109375" style="133" customWidth="1"/>
    <col min="265" max="269" width="45.5703125" style="133" customWidth="1"/>
    <col min="270" max="512" width="12.42578125" style="133"/>
    <col min="513" max="513" width="186.7109375" style="133" customWidth="1"/>
    <col min="514" max="514" width="56.42578125" style="133" customWidth="1"/>
    <col min="515" max="519" width="45.5703125" style="133" customWidth="1"/>
    <col min="520" max="520" width="54.7109375" style="133" customWidth="1"/>
    <col min="521" max="525" width="45.5703125" style="133" customWidth="1"/>
    <col min="526" max="768" width="12.42578125" style="133"/>
    <col min="769" max="769" width="186.7109375" style="133" customWidth="1"/>
    <col min="770" max="770" width="56.42578125" style="133" customWidth="1"/>
    <col min="771" max="775" width="45.5703125" style="133" customWidth="1"/>
    <col min="776" max="776" width="54.7109375" style="133" customWidth="1"/>
    <col min="777" max="781" width="45.5703125" style="133" customWidth="1"/>
    <col min="782" max="1024" width="12.42578125" style="133"/>
    <col min="1025" max="1025" width="186.7109375" style="133" customWidth="1"/>
    <col min="1026" max="1026" width="56.42578125" style="133" customWidth="1"/>
    <col min="1027" max="1031" width="45.5703125" style="133" customWidth="1"/>
    <col min="1032" max="1032" width="54.7109375" style="133" customWidth="1"/>
    <col min="1033" max="1037" width="45.5703125" style="133" customWidth="1"/>
    <col min="1038" max="1280" width="12.42578125" style="133"/>
    <col min="1281" max="1281" width="186.7109375" style="133" customWidth="1"/>
    <col min="1282" max="1282" width="56.42578125" style="133" customWidth="1"/>
    <col min="1283" max="1287" width="45.5703125" style="133" customWidth="1"/>
    <col min="1288" max="1288" width="54.7109375" style="133" customWidth="1"/>
    <col min="1289" max="1293" width="45.5703125" style="133" customWidth="1"/>
    <col min="1294" max="1536" width="12.42578125" style="133"/>
    <col min="1537" max="1537" width="186.7109375" style="133" customWidth="1"/>
    <col min="1538" max="1538" width="56.42578125" style="133" customWidth="1"/>
    <col min="1539" max="1543" width="45.5703125" style="133" customWidth="1"/>
    <col min="1544" max="1544" width="54.7109375" style="133" customWidth="1"/>
    <col min="1545" max="1549" width="45.5703125" style="133" customWidth="1"/>
    <col min="1550" max="1792" width="12.42578125" style="133"/>
    <col min="1793" max="1793" width="186.7109375" style="133" customWidth="1"/>
    <col min="1794" max="1794" width="56.42578125" style="133" customWidth="1"/>
    <col min="1795" max="1799" width="45.5703125" style="133" customWidth="1"/>
    <col min="1800" max="1800" width="54.7109375" style="133" customWidth="1"/>
    <col min="1801" max="1805" width="45.5703125" style="133" customWidth="1"/>
    <col min="1806" max="2048" width="12.42578125" style="133"/>
    <col min="2049" max="2049" width="186.7109375" style="133" customWidth="1"/>
    <col min="2050" max="2050" width="56.42578125" style="133" customWidth="1"/>
    <col min="2051" max="2055" width="45.5703125" style="133" customWidth="1"/>
    <col min="2056" max="2056" width="54.7109375" style="133" customWidth="1"/>
    <col min="2057" max="2061" width="45.5703125" style="133" customWidth="1"/>
    <col min="2062" max="2304" width="12.42578125" style="133"/>
    <col min="2305" max="2305" width="186.7109375" style="133" customWidth="1"/>
    <col min="2306" max="2306" width="56.42578125" style="133" customWidth="1"/>
    <col min="2307" max="2311" width="45.5703125" style="133" customWidth="1"/>
    <col min="2312" max="2312" width="54.7109375" style="133" customWidth="1"/>
    <col min="2313" max="2317" width="45.5703125" style="133" customWidth="1"/>
    <col min="2318" max="2560" width="12.42578125" style="133"/>
    <col min="2561" max="2561" width="186.7109375" style="133" customWidth="1"/>
    <col min="2562" max="2562" width="56.42578125" style="133" customWidth="1"/>
    <col min="2563" max="2567" width="45.5703125" style="133" customWidth="1"/>
    <col min="2568" max="2568" width="54.7109375" style="133" customWidth="1"/>
    <col min="2569" max="2573" width="45.5703125" style="133" customWidth="1"/>
    <col min="2574" max="2816" width="12.42578125" style="133"/>
    <col min="2817" max="2817" width="186.7109375" style="133" customWidth="1"/>
    <col min="2818" max="2818" width="56.42578125" style="133" customWidth="1"/>
    <col min="2819" max="2823" width="45.5703125" style="133" customWidth="1"/>
    <col min="2824" max="2824" width="54.7109375" style="133" customWidth="1"/>
    <col min="2825" max="2829" width="45.5703125" style="133" customWidth="1"/>
    <col min="2830" max="3072" width="12.42578125" style="133"/>
    <col min="3073" max="3073" width="186.7109375" style="133" customWidth="1"/>
    <col min="3074" max="3074" width="56.42578125" style="133" customWidth="1"/>
    <col min="3075" max="3079" width="45.5703125" style="133" customWidth="1"/>
    <col min="3080" max="3080" width="54.7109375" style="133" customWidth="1"/>
    <col min="3081" max="3085" width="45.5703125" style="133" customWidth="1"/>
    <col min="3086" max="3328" width="12.42578125" style="133"/>
    <col min="3329" max="3329" width="186.7109375" style="133" customWidth="1"/>
    <col min="3330" max="3330" width="56.42578125" style="133" customWidth="1"/>
    <col min="3331" max="3335" width="45.5703125" style="133" customWidth="1"/>
    <col min="3336" max="3336" width="54.7109375" style="133" customWidth="1"/>
    <col min="3337" max="3341" width="45.5703125" style="133" customWidth="1"/>
    <col min="3342" max="3584" width="12.42578125" style="133"/>
    <col min="3585" max="3585" width="186.7109375" style="133" customWidth="1"/>
    <col min="3586" max="3586" width="56.42578125" style="133" customWidth="1"/>
    <col min="3587" max="3591" width="45.5703125" style="133" customWidth="1"/>
    <col min="3592" max="3592" width="54.7109375" style="133" customWidth="1"/>
    <col min="3593" max="3597" width="45.5703125" style="133" customWidth="1"/>
    <col min="3598" max="3840" width="12.42578125" style="133"/>
    <col min="3841" max="3841" width="186.7109375" style="133" customWidth="1"/>
    <col min="3842" max="3842" width="56.42578125" style="133" customWidth="1"/>
    <col min="3843" max="3847" width="45.5703125" style="133" customWidth="1"/>
    <col min="3848" max="3848" width="54.7109375" style="133" customWidth="1"/>
    <col min="3849" max="3853" width="45.5703125" style="133" customWidth="1"/>
    <col min="3854" max="4096" width="12.42578125" style="133"/>
    <col min="4097" max="4097" width="186.7109375" style="133" customWidth="1"/>
    <col min="4098" max="4098" width="56.42578125" style="133" customWidth="1"/>
    <col min="4099" max="4103" width="45.5703125" style="133" customWidth="1"/>
    <col min="4104" max="4104" width="54.7109375" style="133" customWidth="1"/>
    <col min="4105" max="4109" width="45.5703125" style="133" customWidth="1"/>
    <col min="4110" max="4352" width="12.42578125" style="133"/>
    <col min="4353" max="4353" width="186.7109375" style="133" customWidth="1"/>
    <col min="4354" max="4354" width="56.42578125" style="133" customWidth="1"/>
    <col min="4355" max="4359" width="45.5703125" style="133" customWidth="1"/>
    <col min="4360" max="4360" width="54.7109375" style="133" customWidth="1"/>
    <col min="4361" max="4365" width="45.5703125" style="133" customWidth="1"/>
    <col min="4366" max="4608" width="12.42578125" style="133"/>
    <col min="4609" max="4609" width="186.7109375" style="133" customWidth="1"/>
    <col min="4610" max="4610" width="56.42578125" style="133" customWidth="1"/>
    <col min="4611" max="4615" width="45.5703125" style="133" customWidth="1"/>
    <col min="4616" max="4616" width="54.7109375" style="133" customWidth="1"/>
    <col min="4617" max="4621" width="45.5703125" style="133" customWidth="1"/>
    <col min="4622" max="4864" width="12.42578125" style="133"/>
    <col min="4865" max="4865" width="186.7109375" style="133" customWidth="1"/>
    <col min="4866" max="4866" width="56.42578125" style="133" customWidth="1"/>
    <col min="4867" max="4871" width="45.5703125" style="133" customWidth="1"/>
    <col min="4872" max="4872" width="54.7109375" style="133" customWidth="1"/>
    <col min="4873" max="4877" width="45.5703125" style="133" customWidth="1"/>
    <col min="4878" max="5120" width="12.42578125" style="133"/>
    <col min="5121" max="5121" width="186.7109375" style="133" customWidth="1"/>
    <col min="5122" max="5122" width="56.42578125" style="133" customWidth="1"/>
    <col min="5123" max="5127" width="45.5703125" style="133" customWidth="1"/>
    <col min="5128" max="5128" width="54.7109375" style="133" customWidth="1"/>
    <col min="5129" max="5133" width="45.5703125" style="133" customWidth="1"/>
    <col min="5134" max="5376" width="12.42578125" style="133"/>
    <col min="5377" max="5377" width="186.7109375" style="133" customWidth="1"/>
    <col min="5378" max="5378" width="56.42578125" style="133" customWidth="1"/>
    <col min="5379" max="5383" width="45.5703125" style="133" customWidth="1"/>
    <col min="5384" max="5384" width="54.7109375" style="133" customWidth="1"/>
    <col min="5385" max="5389" width="45.5703125" style="133" customWidth="1"/>
    <col min="5390" max="5632" width="12.42578125" style="133"/>
    <col min="5633" max="5633" width="186.7109375" style="133" customWidth="1"/>
    <col min="5634" max="5634" width="56.42578125" style="133" customWidth="1"/>
    <col min="5635" max="5639" width="45.5703125" style="133" customWidth="1"/>
    <col min="5640" max="5640" width="54.7109375" style="133" customWidth="1"/>
    <col min="5641" max="5645" width="45.5703125" style="133" customWidth="1"/>
    <col min="5646" max="5888" width="12.42578125" style="133"/>
    <col min="5889" max="5889" width="186.7109375" style="133" customWidth="1"/>
    <col min="5890" max="5890" width="56.42578125" style="133" customWidth="1"/>
    <col min="5891" max="5895" width="45.5703125" style="133" customWidth="1"/>
    <col min="5896" max="5896" width="54.7109375" style="133" customWidth="1"/>
    <col min="5897" max="5901" width="45.5703125" style="133" customWidth="1"/>
    <col min="5902" max="6144" width="12.42578125" style="133"/>
    <col min="6145" max="6145" width="186.7109375" style="133" customWidth="1"/>
    <col min="6146" max="6146" width="56.42578125" style="133" customWidth="1"/>
    <col min="6147" max="6151" width="45.5703125" style="133" customWidth="1"/>
    <col min="6152" max="6152" width="54.7109375" style="133" customWidth="1"/>
    <col min="6153" max="6157" width="45.5703125" style="133" customWidth="1"/>
    <col min="6158" max="6400" width="12.42578125" style="133"/>
    <col min="6401" max="6401" width="186.7109375" style="133" customWidth="1"/>
    <col min="6402" max="6402" width="56.42578125" style="133" customWidth="1"/>
    <col min="6403" max="6407" width="45.5703125" style="133" customWidth="1"/>
    <col min="6408" max="6408" width="54.7109375" style="133" customWidth="1"/>
    <col min="6409" max="6413" width="45.5703125" style="133" customWidth="1"/>
    <col min="6414" max="6656" width="12.42578125" style="133"/>
    <col min="6657" max="6657" width="186.7109375" style="133" customWidth="1"/>
    <col min="6658" max="6658" width="56.42578125" style="133" customWidth="1"/>
    <col min="6659" max="6663" width="45.5703125" style="133" customWidth="1"/>
    <col min="6664" max="6664" width="54.7109375" style="133" customWidth="1"/>
    <col min="6665" max="6669" width="45.5703125" style="133" customWidth="1"/>
    <col min="6670" max="6912" width="12.42578125" style="133"/>
    <col min="6913" max="6913" width="186.7109375" style="133" customWidth="1"/>
    <col min="6914" max="6914" width="56.42578125" style="133" customWidth="1"/>
    <col min="6915" max="6919" width="45.5703125" style="133" customWidth="1"/>
    <col min="6920" max="6920" width="54.7109375" style="133" customWidth="1"/>
    <col min="6921" max="6925" width="45.5703125" style="133" customWidth="1"/>
    <col min="6926" max="7168" width="12.42578125" style="133"/>
    <col min="7169" max="7169" width="186.7109375" style="133" customWidth="1"/>
    <col min="7170" max="7170" width="56.42578125" style="133" customWidth="1"/>
    <col min="7171" max="7175" width="45.5703125" style="133" customWidth="1"/>
    <col min="7176" max="7176" width="54.7109375" style="133" customWidth="1"/>
    <col min="7177" max="7181" width="45.5703125" style="133" customWidth="1"/>
    <col min="7182" max="7424" width="12.42578125" style="133"/>
    <col min="7425" max="7425" width="186.7109375" style="133" customWidth="1"/>
    <col min="7426" max="7426" width="56.42578125" style="133" customWidth="1"/>
    <col min="7427" max="7431" width="45.5703125" style="133" customWidth="1"/>
    <col min="7432" max="7432" width="54.7109375" style="133" customWidth="1"/>
    <col min="7433" max="7437" width="45.5703125" style="133" customWidth="1"/>
    <col min="7438" max="7680" width="12.42578125" style="133"/>
    <col min="7681" max="7681" width="186.7109375" style="133" customWidth="1"/>
    <col min="7682" max="7682" width="56.42578125" style="133" customWidth="1"/>
    <col min="7683" max="7687" width="45.5703125" style="133" customWidth="1"/>
    <col min="7688" max="7688" width="54.7109375" style="133" customWidth="1"/>
    <col min="7689" max="7693" width="45.5703125" style="133" customWidth="1"/>
    <col min="7694" max="7936" width="12.42578125" style="133"/>
    <col min="7937" max="7937" width="186.7109375" style="133" customWidth="1"/>
    <col min="7938" max="7938" width="56.42578125" style="133" customWidth="1"/>
    <col min="7939" max="7943" width="45.5703125" style="133" customWidth="1"/>
    <col min="7944" max="7944" width="54.7109375" style="133" customWidth="1"/>
    <col min="7945" max="7949" width="45.5703125" style="133" customWidth="1"/>
    <col min="7950" max="8192" width="12.42578125" style="133"/>
    <col min="8193" max="8193" width="186.7109375" style="133" customWidth="1"/>
    <col min="8194" max="8194" width="56.42578125" style="133" customWidth="1"/>
    <col min="8195" max="8199" width="45.5703125" style="133" customWidth="1"/>
    <col min="8200" max="8200" width="54.7109375" style="133" customWidth="1"/>
    <col min="8201" max="8205" width="45.5703125" style="133" customWidth="1"/>
    <col min="8206" max="8448" width="12.42578125" style="133"/>
    <col min="8449" max="8449" width="186.7109375" style="133" customWidth="1"/>
    <col min="8450" max="8450" width="56.42578125" style="133" customWidth="1"/>
    <col min="8451" max="8455" width="45.5703125" style="133" customWidth="1"/>
    <col min="8456" max="8456" width="54.7109375" style="133" customWidth="1"/>
    <col min="8457" max="8461" width="45.5703125" style="133" customWidth="1"/>
    <col min="8462" max="8704" width="12.42578125" style="133"/>
    <col min="8705" max="8705" width="186.7109375" style="133" customWidth="1"/>
    <col min="8706" max="8706" width="56.42578125" style="133" customWidth="1"/>
    <col min="8707" max="8711" width="45.5703125" style="133" customWidth="1"/>
    <col min="8712" max="8712" width="54.7109375" style="133" customWidth="1"/>
    <col min="8713" max="8717" width="45.5703125" style="133" customWidth="1"/>
    <col min="8718" max="8960" width="12.42578125" style="133"/>
    <col min="8961" max="8961" width="186.7109375" style="133" customWidth="1"/>
    <col min="8962" max="8962" width="56.42578125" style="133" customWidth="1"/>
    <col min="8963" max="8967" width="45.5703125" style="133" customWidth="1"/>
    <col min="8968" max="8968" width="54.7109375" style="133" customWidth="1"/>
    <col min="8969" max="8973" width="45.5703125" style="133" customWidth="1"/>
    <col min="8974" max="9216" width="12.42578125" style="133"/>
    <col min="9217" max="9217" width="186.7109375" style="133" customWidth="1"/>
    <col min="9218" max="9218" width="56.42578125" style="133" customWidth="1"/>
    <col min="9219" max="9223" width="45.5703125" style="133" customWidth="1"/>
    <col min="9224" max="9224" width="54.7109375" style="133" customWidth="1"/>
    <col min="9225" max="9229" width="45.5703125" style="133" customWidth="1"/>
    <col min="9230" max="9472" width="12.42578125" style="133"/>
    <col min="9473" max="9473" width="186.7109375" style="133" customWidth="1"/>
    <col min="9474" max="9474" width="56.42578125" style="133" customWidth="1"/>
    <col min="9475" max="9479" width="45.5703125" style="133" customWidth="1"/>
    <col min="9480" max="9480" width="54.7109375" style="133" customWidth="1"/>
    <col min="9481" max="9485" width="45.5703125" style="133" customWidth="1"/>
    <col min="9486" max="9728" width="12.42578125" style="133"/>
    <col min="9729" max="9729" width="186.7109375" style="133" customWidth="1"/>
    <col min="9730" max="9730" width="56.42578125" style="133" customWidth="1"/>
    <col min="9731" max="9735" width="45.5703125" style="133" customWidth="1"/>
    <col min="9736" max="9736" width="54.7109375" style="133" customWidth="1"/>
    <col min="9737" max="9741" width="45.5703125" style="133" customWidth="1"/>
    <col min="9742" max="9984" width="12.42578125" style="133"/>
    <col min="9985" max="9985" width="186.7109375" style="133" customWidth="1"/>
    <col min="9986" max="9986" width="56.42578125" style="133" customWidth="1"/>
    <col min="9987" max="9991" width="45.5703125" style="133" customWidth="1"/>
    <col min="9992" max="9992" width="54.7109375" style="133" customWidth="1"/>
    <col min="9993" max="9997" width="45.5703125" style="133" customWidth="1"/>
    <col min="9998" max="10240" width="12.42578125" style="133"/>
    <col min="10241" max="10241" width="186.7109375" style="133" customWidth="1"/>
    <col min="10242" max="10242" width="56.42578125" style="133" customWidth="1"/>
    <col min="10243" max="10247" width="45.5703125" style="133" customWidth="1"/>
    <col min="10248" max="10248" width="54.7109375" style="133" customWidth="1"/>
    <col min="10249" max="10253" width="45.5703125" style="133" customWidth="1"/>
    <col min="10254" max="10496" width="12.42578125" style="133"/>
    <col min="10497" max="10497" width="186.7109375" style="133" customWidth="1"/>
    <col min="10498" max="10498" width="56.42578125" style="133" customWidth="1"/>
    <col min="10499" max="10503" width="45.5703125" style="133" customWidth="1"/>
    <col min="10504" max="10504" width="54.7109375" style="133" customWidth="1"/>
    <col min="10505" max="10509" width="45.5703125" style="133" customWidth="1"/>
    <col min="10510" max="10752" width="12.42578125" style="133"/>
    <col min="10753" max="10753" width="186.7109375" style="133" customWidth="1"/>
    <col min="10754" max="10754" width="56.42578125" style="133" customWidth="1"/>
    <col min="10755" max="10759" width="45.5703125" style="133" customWidth="1"/>
    <col min="10760" max="10760" width="54.7109375" style="133" customWidth="1"/>
    <col min="10761" max="10765" width="45.5703125" style="133" customWidth="1"/>
    <col min="10766" max="11008" width="12.42578125" style="133"/>
    <col min="11009" max="11009" width="186.7109375" style="133" customWidth="1"/>
    <col min="11010" max="11010" width="56.42578125" style="133" customWidth="1"/>
    <col min="11011" max="11015" width="45.5703125" style="133" customWidth="1"/>
    <col min="11016" max="11016" width="54.7109375" style="133" customWidth="1"/>
    <col min="11017" max="11021" width="45.5703125" style="133" customWidth="1"/>
    <col min="11022" max="11264" width="12.42578125" style="133"/>
    <col min="11265" max="11265" width="186.7109375" style="133" customWidth="1"/>
    <col min="11266" max="11266" width="56.42578125" style="133" customWidth="1"/>
    <col min="11267" max="11271" width="45.5703125" style="133" customWidth="1"/>
    <col min="11272" max="11272" width="54.7109375" style="133" customWidth="1"/>
    <col min="11273" max="11277" width="45.5703125" style="133" customWidth="1"/>
    <col min="11278" max="11520" width="12.42578125" style="133"/>
    <col min="11521" max="11521" width="186.7109375" style="133" customWidth="1"/>
    <col min="11522" max="11522" width="56.42578125" style="133" customWidth="1"/>
    <col min="11523" max="11527" width="45.5703125" style="133" customWidth="1"/>
    <col min="11528" max="11528" width="54.7109375" style="133" customWidth="1"/>
    <col min="11529" max="11533" width="45.5703125" style="133" customWidth="1"/>
    <col min="11534" max="11776" width="12.42578125" style="133"/>
    <col min="11777" max="11777" width="186.7109375" style="133" customWidth="1"/>
    <col min="11778" max="11778" width="56.42578125" style="133" customWidth="1"/>
    <col min="11779" max="11783" width="45.5703125" style="133" customWidth="1"/>
    <col min="11784" max="11784" width="54.7109375" style="133" customWidth="1"/>
    <col min="11785" max="11789" width="45.5703125" style="133" customWidth="1"/>
    <col min="11790" max="12032" width="12.42578125" style="133"/>
    <col min="12033" max="12033" width="186.7109375" style="133" customWidth="1"/>
    <col min="12034" max="12034" width="56.42578125" style="133" customWidth="1"/>
    <col min="12035" max="12039" width="45.5703125" style="133" customWidth="1"/>
    <col min="12040" max="12040" width="54.7109375" style="133" customWidth="1"/>
    <col min="12041" max="12045" width="45.5703125" style="133" customWidth="1"/>
    <col min="12046" max="12288" width="12.42578125" style="133"/>
    <col min="12289" max="12289" width="186.7109375" style="133" customWidth="1"/>
    <col min="12290" max="12290" width="56.42578125" style="133" customWidth="1"/>
    <col min="12291" max="12295" width="45.5703125" style="133" customWidth="1"/>
    <col min="12296" max="12296" width="54.7109375" style="133" customWidth="1"/>
    <col min="12297" max="12301" width="45.5703125" style="133" customWidth="1"/>
    <col min="12302" max="12544" width="12.42578125" style="133"/>
    <col min="12545" max="12545" width="186.7109375" style="133" customWidth="1"/>
    <col min="12546" max="12546" width="56.42578125" style="133" customWidth="1"/>
    <col min="12547" max="12551" width="45.5703125" style="133" customWidth="1"/>
    <col min="12552" max="12552" width="54.7109375" style="133" customWidth="1"/>
    <col min="12553" max="12557" width="45.5703125" style="133" customWidth="1"/>
    <col min="12558" max="12800" width="12.42578125" style="133"/>
    <col min="12801" max="12801" width="186.7109375" style="133" customWidth="1"/>
    <col min="12802" max="12802" width="56.42578125" style="133" customWidth="1"/>
    <col min="12803" max="12807" width="45.5703125" style="133" customWidth="1"/>
    <col min="12808" max="12808" width="54.7109375" style="133" customWidth="1"/>
    <col min="12809" max="12813" width="45.5703125" style="133" customWidth="1"/>
    <col min="12814" max="13056" width="12.42578125" style="133"/>
    <col min="13057" max="13057" width="186.7109375" style="133" customWidth="1"/>
    <col min="13058" max="13058" width="56.42578125" style="133" customWidth="1"/>
    <col min="13059" max="13063" width="45.5703125" style="133" customWidth="1"/>
    <col min="13064" max="13064" width="54.7109375" style="133" customWidth="1"/>
    <col min="13065" max="13069" width="45.5703125" style="133" customWidth="1"/>
    <col min="13070" max="13312" width="12.42578125" style="133"/>
    <col min="13313" max="13313" width="186.7109375" style="133" customWidth="1"/>
    <col min="13314" max="13314" width="56.42578125" style="133" customWidth="1"/>
    <col min="13315" max="13319" width="45.5703125" style="133" customWidth="1"/>
    <col min="13320" max="13320" width="54.7109375" style="133" customWidth="1"/>
    <col min="13321" max="13325" width="45.5703125" style="133" customWidth="1"/>
    <col min="13326" max="13568" width="12.42578125" style="133"/>
    <col min="13569" max="13569" width="186.7109375" style="133" customWidth="1"/>
    <col min="13570" max="13570" width="56.42578125" style="133" customWidth="1"/>
    <col min="13571" max="13575" width="45.5703125" style="133" customWidth="1"/>
    <col min="13576" max="13576" width="54.7109375" style="133" customWidth="1"/>
    <col min="13577" max="13581" width="45.5703125" style="133" customWidth="1"/>
    <col min="13582" max="13824" width="12.42578125" style="133"/>
    <col min="13825" max="13825" width="186.7109375" style="133" customWidth="1"/>
    <col min="13826" max="13826" width="56.42578125" style="133" customWidth="1"/>
    <col min="13827" max="13831" width="45.5703125" style="133" customWidth="1"/>
    <col min="13832" max="13832" width="54.7109375" style="133" customWidth="1"/>
    <col min="13833" max="13837" width="45.5703125" style="133" customWidth="1"/>
    <col min="13838" max="14080" width="12.42578125" style="133"/>
    <col min="14081" max="14081" width="186.7109375" style="133" customWidth="1"/>
    <col min="14082" max="14082" width="56.42578125" style="133" customWidth="1"/>
    <col min="14083" max="14087" width="45.5703125" style="133" customWidth="1"/>
    <col min="14088" max="14088" width="54.7109375" style="133" customWidth="1"/>
    <col min="14089" max="14093" width="45.5703125" style="133" customWidth="1"/>
    <col min="14094" max="14336" width="12.42578125" style="133"/>
    <col min="14337" max="14337" width="186.7109375" style="133" customWidth="1"/>
    <col min="14338" max="14338" width="56.42578125" style="133" customWidth="1"/>
    <col min="14339" max="14343" width="45.5703125" style="133" customWidth="1"/>
    <col min="14344" max="14344" width="54.7109375" style="133" customWidth="1"/>
    <col min="14345" max="14349" width="45.5703125" style="133" customWidth="1"/>
    <col min="14350" max="14592" width="12.42578125" style="133"/>
    <col min="14593" max="14593" width="186.7109375" style="133" customWidth="1"/>
    <col min="14594" max="14594" width="56.42578125" style="133" customWidth="1"/>
    <col min="14595" max="14599" width="45.5703125" style="133" customWidth="1"/>
    <col min="14600" max="14600" width="54.7109375" style="133" customWidth="1"/>
    <col min="14601" max="14605" width="45.5703125" style="133" customWidth="1"/>
    <col min="14606" max="14848" width="12.42578125" style="133"/>
    <col min="14849" max="14849" width="186.7109375" style="133" customWidth="1"/>
    <col min="14850" max="14850" width="56.42578125" style="133" customWidth="1"/>
    <col min="14851" max="14855" width="45.5703125" style="133" customWidth="1"/>
    <col min="14856" max="14856" width="54.7109375" style="133" customWidth="1"/>
    <col min="14857" max="14861" width="45.5703125" style="133" customWidth="1"/>
    <col min="14862" max="15104" width="12.42578125" style="133"/>
    <col min="15105" max="15105" width="186.7109375" style="133" customWidth="1"/>
    <col min="15106" max="15106" width="56.42578125" style="133" customWidth="1"/>
    <col min="15107" max="15111" width="45.5703125" style="133" customWidth="1"/>
    <col min="15112" max="15112" width="54.7109375" style="133" customWidth="1"/>
    <col min="15113" max="15117" width="45.5703125" style="133" customWidth="1"/>
    <col min="15118" max="15360" width="12.42578125" style="133"/>
    <col min="15361" max="15361" width="186.7109375" style="133" customWidth="1"/>
    <col min="15362" max="15362" width="56.42578125" style="133" customWidth="1"/>
    <col min="15363" max="15367" width="45.5703125" style="133" customWidth="1"/>
    <col min="15368" max="15368" width="54.7109375" style="133" customWidth="1"/>
    <col min="15369" max="15373" width="45.5703125" style="133" customWidth="1"/>
    <col min="15374" max="15616" width="12.42578125" style="133"/>
    <col min="15617" max="15617" width="186.7109375" style="133" customWidth="1"/>
    <col min="15618" max="15618" width="56.42578125" style="133" customWidth="1"/>
    <col min="15619" max="15623" width="45.5703125" style="133" customWidth="1"/>
    <col min="15624" max="15624" width="54.7109375" style="133" customWidth="1"/>
    <col min="15625" max="15629" width="45.5703125" style="133" customWidth="1"/>
    <col min="15630" max="15872" width="12.42578125" style="133"/>
    <col min="15873" max="15873" width="186.7109375" style="133" customWidth="1"/>
    <col min="15874" max="15874" width="56.42578125" style="133" customWidth="1"/>
    <col min="15875" max="15879" width="45.5703125" style="133" customWidth="1"/>
    <col min="15880" max="15880" width="54.7109375" style="133" customWidth="1"/>
    <col min="15881" max="15885" width="45.5703125" style="133" customWidth="1"/>
    <col min="15886" max="16128" width="12.42578125" style="133"/>
    <col min="16129" max="16129" width="186.7109375" style="133" customWidth="1"/>
    <col min="16130" max="16130" width="56.42578125" style="133" customWidth="1"/>
    <col min="16131" max="16135" width="45.5703125" style="133" customWidth="1"/>
    <col min="16136" max="16136" width="54.7109375" style="133" customWidth="1"/>
    <col min="16137" max="16141" width="45.5703125" style="133" customWidth="1"/>
    <col min="16142" max="16384" width="12.42578125" style="133"/>
  </cols>
  <sheetData>
    <row r="1" spans="1:17" s="11" customFormat="1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140</v>
      </c>
      <c r="L1" s="9"/>
      <c r="M1" s="8"/>
      <c r="N1" s="10"/>
      <c r="O1" s="10"/>
      <c r="P1" s="10"/>
      <c r="Q1" s="10"/>
    </row>
    <row r="2" spans="1:17" s="11" customFormat="1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s="11" customFormat="1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s="11" customFormat="1" ht="45" thickTop="1">
      <c r="A4" s="17"/>
      <c r="B4" s="18"/>
      <c r="C4" s="19"/>
      <c r="D4" s="18"/>
      <c r="E4" s="19"/>
      <c r="F4" s="18"/>
      <c r="G4" s="20"/>
      <c r="H4" s="18" t="s">
        <v>4</v>
      </c>
      <c r="I4" s="19"/>
      <c r="J4" s="18"/>
      <c r="K4" s="19"/>
      <c r="L4" s="18"/>
      <c r="M4" s="20"/>
    </row>
    <row r="5" spans="1:17" s="11" customFormat="1" ht="44.25">
      <c r="A5" s="21"/>
      <c r="B5" s="5"/>
      <c r="C5" s="22"/>
      <c r="D5" s="5"/>
      <c r="E5" s="22"/>
      <c r="F5" s="5"/>
      <c r="G5" s="23"/>
      <c r="H5" s="5"/>
      <c r="I5" s="22"/>
      <c r="J5" s="5"/>
      <c r="K5" s="22"/>
      <c r="L5" s="5"/>
      <c r="M5" s="23"/>
    </row>
    <row r="6" spans="1:17" s="11" customFormat="1" ht="45">
      <c r="A6" s="24"/>
      <c r="B6" s="25" t="s">
        <v>148</v>
      </c>
      <c r="C6" s="26"/>
      <c r="D6" s="27"/>
      <c r="E6" s="26"/>
      <c r="F6" s="27"/>
      <c r="G6" s="28"/>
      <c r="H6" s="25" t="s">
        <v>5</v>
      </c>
      <c r="I6" s="26"/>
      <c r="J6" s="27"/>
      <c r="K6" s="26"/>
      <c r="L6" s="27"/>
      <c r="M6" s="29" t="s">
        <v>4</v>
      </c>
    </row>
    <row r="7" spans="1:17" s="11" customFormat="1" ht="44.25">
      <c r="A7" s="21" t="s">
        <v>4</v>
      </c>
      <c r="B7" s="5" t="s">
        <v>4</v>
      </c>
      <c r="C7" s="22"/>
      <c r="D7" s="5" t="s">
        <v>4</v>
      </c>
      <c r="E7" s="22"/>
      <c r="F7" s="5" t="s">
        <v>4</v>
      </c>
      <c r="G7" s="23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 s="11" customFormat="1" ht="44.25">
      <c r="A8" s="21" t="s">
        <v>4</v>
      </c>
      <c r="B8" s="5" t="s">
        <v>4</v>
      </c>
      <c r="C8" s="22"/>
      <c r="D8" s="5" t="s">
        <v>4</v>
      </c>
      <c r="E8" s="22"/>
      <c r="F8" s="5" t="s">
        <v>4</v>
      </c>
      <c r="G8" s="23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s="11" customFormat="1" ht="45">
      <c r="A9" s="30" t="s">
        <v>4</v>
      </c>
      <c r="B9" s="570" t="s">
        <v>4</v>
      </c>
      <c r="C9" s="571" t="s">
        <v>6</v>
      </c>
      <c r="D9" s="572" t="s">
        <v>4</v>
      </c>
      <c r="E9" s="571" t="s">
        <v>6</v>
      </c>
      <c r="F9" s="572" t="s">
        <v>4</v>
      </c>
      <c r="G9" s="573" t="s">
        <v>6</v>
      </c>
      <c r="H9" s="570" t="s">
        <v>4</v>
      </c>
      <c r="I9" s="571" t="s">
        <v>6</v>
      </c>
      <c r="J9" s="572" t="s">
        <v>4</v>
      </c>
      <c r="K9" s="571" t="s">
        <v>6</v>
      </c>
      <c r="L9" s="572" t="s">
        <v>4</v>
      </c>
      <c r="M9" s="573" t="s">
        <v>6</v>
      </c>
      <c r="N9" s="35"/>
    </row>
    <row r="10" spans="1:17" s="11" customFormat="1" ht="45">
      <c r="A10" s="36" t="s">
        <v>7</v>
      </c>
      <c r="B10" s="37" t="s">
        <v>8</v>
      </c>
      <c r="C10" s="38" t="s">
        <v>9</v>
      </c>
      <c r="D10" s="39" t="s">
        <v>10</v>
      </c>
      <c r="E10" s="38" t="s">
        <v>9</v>
      </c>
      <c r="F10" s="39" t="s">
        <v>9</v>
      </c>
      <c r="G10" s="40" t="s">
        <v>9</v>
      </c>
      <c r="H10" s="37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35"/>
    </row>
    <row r="11" spans="1:17" s="11" customFormat="1" ht="44.25">
      <c r="A11" s="574" t="s">
        <v>11</v>
      </c>
      <c r="B11" s="575" t="s">
        <v>4</v>
      </c>
      <c r="C11" s="576"/>
      <c r="D11" s="577" t="s">
        <v>4</v>
      </c>
      <c r="E11" s="576"/>
      <c r="F11" s="577" t="s">
        <v>4</v>
      </c>
      <c r="G11" s="578"/>
      <c r="H11" s="575" t="s">
        <v>4</v>
      </c>
      <c r="I11" s="576"/>
      <c r="J11" s="577" t="s">
        <v>4</v>
      </c>
      <c r="K11" s="576"/>
      <c r="L11" s="577" t="s">
        <v>4</v>
      </c>
      <c r="M11" s="578" t="s">
        <v>11</v>
      </c>
      <c r="N11" s="35"/>
    </row>
    <row r="12" spans="1:17" s="11" customFormat="1" ht="45">
      <c r="A12" s="24" t="s">
        <v>12</v>
      </c>
      <c r="B12" s="46" t="s">
        <v>4</v>
      </c>
      <c r="C12" s="47" t="s">
        <v>4</v>
      </c>
      <c r="D12" s="48"/>
      <c r="E12" s="49"/>
      <c r="F12" s="48"/>
      <c r="G12" s="50"/>
      <c r="H12" s="46"/>
      <c r="I12" s="49"/>
      <c r="J12" s="48"/>
      <c r="K12" s="49"/>
      <c r="L12" s="48"/>
      <c r="M12" s="50"/>
      <c r="N12" s="35"/>
    </row>
    <row r="13" spans="1:17" s="10" customFormat="1" ht="44.25">
      <c r="A13" s="51" t="s">
        <v>13</v>
      </c>
      <c r="B13" s="9">
        <f>4763325+1343504</f>
        <v>6106829</v>
      </c>
      <c r="C13" s="52">
        <v>1</v>
      </c>
      <c r="D13" s="53">
        <v>0</v>
      </c>
      <c r="E13" s="54">
        <f>IF(ISBLANK(D13),"  ",IF(F13&gt;0,D13/F13,IF(D13&gt;0,1,0)))</f>
        <v>0</v>
      </c>
      <c r="F13" s="55">
        <f>D13+B13</f>
        <v>6106829</v>
      </c>
      <c r="G13" s="56">
        <f>IF(ISBLANK(F13),"  ",IF(F74&gt;0,F13/F74,IF(F13&gt;0,1,0)))</f>
        <v>0.10239805796737467</v>
      </c>
      <c r="H13" s="9">
        <f>1495092+5698481</f>
        <v>7193573</v>
      </c>
      <c r="I13" s="52">
        <f t="shared" ref="I13:I33" si="0">IF(ISBLANK(H13),"  ",IF(L13&gt;0,H13/L13,IF(H13&gt;0,1,0)))</f>
        <v>1</v>
      </c>
      <c r="J13" s="53">
        <f>SUBOS!J13+SUBR!J13+SUNO!J13+SUS!J13+SULaw!J13+SUAg!J13</f>
        <v>0</v>
      </c>
      <c r="K13" s="54">
        <f>IF(ISBLANK(J13),"  ",IF(L13&gt;0,J13/L13,IF(J13&gt;0,1,0)))</f>
        <v>0</v>
      </c>
      <c r="L13" s="55">
        <f>J13+H13</f>
        <v>7193573</v>
      </c>
      <c r="M13" s="56">
        <f>IF(ISBLANK(L13),"  ",IF(L74&gt;0,L13/L74,IF(L13&gt;0,1,0)))</f>
        <v>0.11927767492954298</v>
      </c>
      <c r="N13" s="57"/>
    </row>
    <row r="14" spans="1:17" s="11" customFormat="1" ht="44.25">
      <c r="A14" s="21" t="s">
        <v>14</v>
      </c>
      <c r="B14" s="5">
        <v>0</v>
      </c>
      <c r="C14" s="563">
        <v>0</v>
      </c>
      <c r="D14" s="59">
        <v>0</v>
      </c>
      <c r="E14" s="579">
        <v>0</v>
      </c>
      <c r="F14" s="61">
        <v>0</v>
      </c>
      <c r="G14" s="581">
        <f>IF(ISBLANK(F14),"  ",IF(F74&gt;0,F14/F74,IF(F14&gt;0,1,0)))</f>
        <v>0</v>
      </c>
      <c r="H14" s="9">
        <f>SUBOS!H14+SUBR!H14+SUNO!H14+SUS!H14+SULaw!H14+SUAg!H14</f>
        <v>0</v>
      </c>
      <c r="I14" s="563">
        <f t="shared" si="0"/>
        <v>0</v>
      </c>
      <c r="J14" s="53">
        <f>SUBOS!J14+SUBR!J14+SUNO!J14+SUS!J14+SULaw!J14+SUAg!J14</f>
        <v>0</v>
      </c>
      <c r="K14" s="579">
        <f>IF(ISBLANK(J14),"  ",IF(L14&gt;0,J14/L14,IF(J14&gt;0,1,0)))</f>
        <v>0</v>
      </c>
      <c r="L14" s="580">
        <f>J14+H14</f>
        <v>0</v>
      </c>
      <c r="M14" s="581">
        <f>IF(ISBLANK(L14),"  ",IF(L74&gt;0,L14/L74,IF(L14&gt;0,1,0)))</f>
        <v>0</v>
      </c>
      <c r="N14" s="35"/>
    </row>
    <row r="15" spans="1:17" s="11" customFormat="1" ht="44.25">
      <c r="A15" s="574" t="s">
        <v>15</v>
      </c>
      <c r="B15" s="582">
        <v>10125000</v>
      </c>
      <c r="C15" s="632">
        <v>1</v>
      </c>
      <c r="D15" s="587">
        <v>0</v>
      </c>
      <c r="E15" s="584">
        <v>0</v>
      </c>
      <c r="F15" s="48">
        <v>10125000</v>
      </c>
      <c r="G15" s="585">
        <f>IF(ISBLANK(F15),"  ",IF(F74&gt;0,F15/F74,IF(F15&gt;0,1,0)))</f>
        <v>0.16977392635681604</v>
      </c>
      <c r="H15" s="582">
        <f>SUM(H16:H33)</f>
        <v>10750000</v>
      </c>
      <c r="I15" s="632">
        <f t="shared" si="0"/>
        <v>1</v>
      </c>
      <c r="J15" s="587">
        <f>SUM(J16:J33)</f>
        <v>0</v>
      </c>
      <c r="K15" s="584">
        <f>IF(ISBLANK(J15),"  ",IF(L15&gt;0,J15/L15,IF(J15&gt;0,1,0)))</f>
        <v>0</v>
      </c>
      <c r="L15" s="48">
        <f>J15+H15</f>
        <v>10750000</v>
      </c>
      <c r="M15" s="585">
        <f>IF(ISBLANK(L15),"  ",IF(L74&gt;0,L15/L74,IF(L15&gt;0,1,0)))</f>
        <v>0.17824730568419714</v>
      </c>
      <c r="N15" s="35"/>
    </row>
    <row r="16" spans="1:17" s="11" customFormat="1" ht="44.25">
      <c r="A16" s="68" t="s">
        <v>16</v>
      </c>
      <c r="B16" s="5">
        <v>0</v>
      </c>
      <c r="C16" s="52">
        <v>0</v>
      </c>
      <c r="D16" s="59">
        <v>0</v>
      </c>
      <c r="E16" s="54">
        <v>0</v>
      </c>
      <c r="F16" s="69">
        <v>0</v>
      </c>
      <c r="G16" s="56">
        <f>IF(ISBLANK(F16),"  ",IF(F74&gt;0,F16/F74,IF(F16&gt;0,1,0)))</f>
        <v>0</v>
      </c>
      <c r="H16" s="9">
        <f>SUBOS!H16+SUBR!H16+SUNO!H16+SUS!H16+SULaw!H16+SUAg!H16</f>
        <v>0</v>
      </c>
      <c r="I16" s="52">
        <f t="shared" si="0"/>
        <v>0</v>
      </c>
      <c r="J16" s="53">
        <f>SUBOS!J16+SUBR!J16+SUNO!J16+SUS!J16+SULaw!J16+SUAg!J16</f>
        <v>0</v>
      </c>
      <c r="K16" s="54">
        <f t="shared" ref="K16:K33" si="1">IF(ISBLANK(J16),"  ",IF(L16&gt;0,J16/L16,IF(J16&gt;0,1,0)))</f>
        <v>0</v>
      </c>
      <c r="L16" s="69">
        <f t="shared" ref="L16:L27" si="2">J16+H16</f>
        <v>0</v>
      </c>
      <c r="M16" s="56">
        <f>IF(ISBLANK(L16),"  ",IF(L74&gt;0,L16/L74,IF(L16&gt;0,1,0)))</f>
        <v>0</v>
      </c>
      <c r="N16" s="35"/>
    </row>
    <row r="17" spans="1:14" s="11" customFormat="1" ht="44.25">
      <c r="A17" s="586" t="s">
        <v>17</v>
      </c>
      <c r="B17" s="575">
        <v>0</v>
      </c>
      <c r="C17" s="563">
        <v>0</v>
      </c>
      <c r="D17" s="587">
        <v>0</v>
      </c>
      <c r="E17" s="579">
        <v>0</v>
      </c>
      <c r="F17" s="577">
        <v>0</v>
      </c>
      <c r="G17" s="581">
        <f>IF(ISBLANK(F17),"  ",IF(F74&gt;0,F17/F74,IF(F17&gt;0,1,0)))</f>
        <v>0</v>
      </c>
      <c r="H17" s="9">
        <v>0</v>
      </c>
      <c r="I17" s="563">
        <f t="shared" si="0"/>
        <v>0</v>
      </c>
      <c r="J17" s="53">
        <f>SUBOS!J17+SUBR!J17+SUNO!J17+SUS!J17+SULaw!J17+SUAg!J17</f>
        <v>0</v>
      </c>
      <c r="K17" s="579">
        <f t="shared" si="1"/>
        <v>0</v>
      </c>
      <c r="L17" s="577">
        <f t="shared" si="2"/>
        <v>0</v>
      </c>
      <c r="M17" s="581">
        <f>IF(ISBLANK(L17),"  ",IF(L74&gt;0,L17/L74,IF(L17&gt;0,1,0)))</f>
        <v>0</v>
      </c>
      <c r="N17" s="35"/>
    </row>
    <row r="18" spans="1:14" s="11" customFormat="1" ht="44.25">
      <c r="A18" s="586" t="s">
        <v>18</v>
      </c>
      <c r="B18" s="575">
        <v>0</v>
      </c>
      <c r="C18" s="563">
        <v>0</v>
      </c>
      <c r="D18" s="587">
        <v>0</v>
      </c>
      <c r="E18" s="579">
        <v>0</v>
      </c>
      <c r="F18" s="577">
        <v>0</v>
      </c>
      <c r="G18" s="581">
        <f>IF(ISBLANK(F18),"  ",IF(F74&gt;0,F18/F74,IF(F18&gt;0,1,0)))</f>
        <v>0</v>
      </c>
      <c r="H18" s="9">
        <v>0</v>
      </c>
      <c r="I18" s="563">
        <f t="shared" si="0"/>
        <v>0</v>
      </c>
      <c r="J18" s="53">
        <f>SUBOS!J18+SUBR!J18+SUNO!J18+SUS!J18+SULaw!J18+SUAg!J18</f>
        <v>0</v>
      </c>
      <c r="K18" s="579">
        <f t="shared" si="1"/>
        <v>0</v>
      </c>
      <c r="L18" s="577">
        <f t="shared" si="2"/>
        <v>0</v>
      </c>
      <c r="M18" s="581">
        <f>IF(ISBLANK(L18),"  ",IF(L74&gt;0,L18/L74,IF(L18&gt;0,1,0)))</f>
        <v>0</v>
      </c>
      <c r="N18" s="35"/>
    </row>
    <row r="19" spans="1:14" s="11" customFormat="1" ht="44.25">
      <c r="A19" s="586" t="s">
        <v>19</v>
      </c>
      <c r="B19" s="575">
        <v>0</v>
      </c>
      <c r="C19" s="563">
        <v>0</v>
      </c>
      <c r="D19" s="587">
        <v>0</v>
      </c>
      <c r="E19" s="579">
        <v>0</v>
      </c>
      <c r="F19" s="577">
        <v>0</v>
      </c>
      <c r="G19" s="581">
        <f>IF(ISBLANK(F19),"  ",IF(F74&gt;0,F19/F74,IF(F19&gt;0,1,0)))</f>
        <v>0</v>
      </c>
      <c r="H19" s="9">
        <f>SUBOS!H19+SUBR!H19+SUNO!H19+SUS!H19+SULaw!H19+SUAg!H19</f>
        <v>0</v>
      </c>
      <c r="I19" s="563">
        <f t="shared" si="0"/>
        <v>0</v>
      </c>
      <c r="J19" s="53">
        <f>SUBOS!J19+SUBR!J19+SUNO!J19+SUS!J19+SULaw!J19+SUAg!J19</f>
        <v>0</v>
      </c>
      <c r="K19" s="579">
        <f t="shared" si="1"/>
        <v>0</v>
      </c>
      <c r="L19" s="577">
        <f t="shared" si="2"/>
        <v>0</v>
      </c>
      <c r="M19" s="581">
        <f>IF(ISBLANK(L19),"  ",IF(L74&gt;0,L19/L74,IF(L19&gt;0,1,0)))</f>
        <v>0</v>
      </c>
      <c r="N19" s="35"/>
    </row>
    <row r="20" spans="1:14" s="11" customFormat="1" ht="44.25">
      <c r="A20" s="586" t="s">
        <v>20</v>
      </c>
      <c r="B20" s="575">
        <v>0</v>
      </c>
      <c r="C20" s="563">
        <v>0</v>
      </c>
      <c r="D20" s="587">
        <v>0</v>
      </c>
      <c r="E20" s="579">
        <v>0</v>
      </c>
      <c r="F20" s="577">
        <v>0</v>
      </c>
      <c r="G20" s="581">
        <f>IF(ISBLANK(F20),"  ",IF(F75&gt;0,F20/F75,IF(F20&gt;0,1,0)))</f>
        <v>0</v>
      </c>
      <c r="H20" s="9">
        <f>SUBOS!H20+SUBR!H20+SUNO!H20+SUS!H20+SULaw!H20+SUAg!H20</f>
        <v>0</v>
      </c>
      <c r="I20" s="563">
        <f t="shared" si="0"/>
        <v>0</v>
      </c>
      <c r="J20" s="53">
        <f>SUBOS!J20+SUBR!J20+SUNO!J20+SUS!J20+SULaw!J20+SUAg!J20</f>
        <v>0</v>
      </c>
      <c r="K20" s="579">
        <f t="shared" si="1"/>
        <v>0</v>
      </c>
      <c r="L20" s="577">
        <f t="shared" si="2"/>
        <v>0</v>
      </c>
      <c r="M20" s="581">
        <f>IF(ISBLANK(L20),"  ",IF(L75&gt;0,L20/L75,IF(L20&gt;0,1,0)))</f>
        <v>0</v>
      </c>
      <c r="N20" s="35"/>
    </row>
    <row r="21" spans="1:14" s="11" customFormat="1" ht="44.25">
      <c r="A21" s="586" t="s">
        <v>21</v>
      </c>
      <c r="B21" s="575">
        <v>0</v>
      </c>
      <c r="C21" s="563">
        <v>0</v>
      </c>
      <c r="D21" s="587">
        <v>0</v>
      </c>
      <c r="E21" s="579">
        <v>0</v>
      </c>
      <c r="F21" s="577">
        <v>0</v>
      </c>
      <c r="G21" s="581">
        <f>IF(ISBLANK(F21),"  ",IF(F74&gt;0,F21/F74,IF(F21&gt;0,1,0)))</f>
        <v>0</v>
      </c>
      <c r="H21" s="9">
        <v>0</v>
      </c>
      <c r="I21" s="563">
        <f t="shared" si="0"/>
        <v>0</v>
      </c>
      <c r="J21" s="53">
        <f>SUBOS!J21+SUBR!J21+SUNO!J21+SUS!J21+SULaw!J21+SUAg!J21</f>
        <v>0</v>
      </c>
      <c r="K21" s="579">
        <f t="shared" si="1"/>
        <v>0</v>
      </c>
      <c r="L21" s="577">
        <f t="shared" si="2"/>
        <v>0</v>
      </c>
      <c r="M21" s="581">
        <f>IF(ISBLANK(L21),"  ",IF(L74&gt;0,L21/L74,IF(L21&gt;0,1,0)))</f>
        <v>0</v>
      </c>
      <c r="N21" s="35"/>
    </row>
    <row r="22" spans="1:14" s="11" customFormat="1" ht="44.25">
      <c r="A22" s="586" t="s">
        <v>22</v>
      </c>
      <c r="B22" s="575">
        <v>0</v>
      </c>
      <c r="C22" s="563">
        <v>0</v>
      </c>
      <c r="D22" s="587">
        <v>0</v>
      </c>
      <c r="E22" s="579">
        <v>0</v>
      </c>
      <c r="F22" s="577">
        <v>0</v>
      </c>
      <c r="G22" s="581">
        <f>IF(ISBLANK(F22),"  ",IF(F74&gt;0,F22/F74,IF(F22&gt;0,1,0)))</f>
        <v>0</v>
      </c>
      <c r="H22" s="9">
        <f>SUBOS!H22+SUBR!H22+SUNO!H22+SUS!H22+SULaw!H22+SUAg!H22</f>
        <v>750000</v>
      </c>
      <c r="I22" s="563">
        <f t="shared" si="0"/>
        <v>1</v>
      </c>
      <c r="J22" s="53">
        <f>SUBOS!J22+SUBR!J22+SUNO!J22+SUS!J22+SULaw!J22+SUAg!J22</f>
        <v>0</v>
      </c>
      <c r="K22" s="579">
        <f t="shared" si="1"/>
        <v>0</v>
      </c>
      <c r="L22" s="577">
        <f t="shared" si="2"/>
        <v>750000</v>
      </c>
      <c r="M22" s="581">
        <f>IF(ISBLANK(L22),"  ",IF(L74&gt;0,L22/L74,IF(L22&gt;0,1,0)))</f>
        <v>1.2435858536106778E-2</v>
      </c>
      <c r="N22" s="35"/>
    </row>
    <row r="23" spans="1:14" s="11" customFormat="1" ht="44.25">
      <c r="A23" s="586" t="s">
        <v>23</v>
      </c>
      <c r="B23" s="575">
        <v>0</v>
      </c>
      <c r="C23" s="563">
        <v>0</v>
      </c>
      <c r="D23" s="587">
        <v>0</v>
      </c>
      <c r="E23" s="579">
        <v>0</v>
      </c>
      <c r="F23" s="577">
        <v>0</v>
      </c>
      <c r="G23" s="581">
        <f>IF(ISBLANK(F23),"  ",IF(F74&gt;0,F23/F74,IF(F23&gt;0,1,0)))</f>
        <v>0</v>
      </c>
      <c r="H23" s="9">
        <f>SUBOS!H23+SUBR!H23+SUNO!H23+SUS!H23+SULaw!H23+SUAg!H23</f>
        <v>0</v>
      </c>
      <c r="I23" s="563">
        <f t="shared" si="0"/>
        <v>0</v>
      </c>
      <c r="J23" s="53">
        <f>SUBOS!J23+SUBR!J23+SUNO!J23+SUS!J23+SULaw!J23+SUAg!J23</f>
        <v>0</v>
      </c>
      <c r="K23" s="579">
        <f t="shared" si="1"/>
        <v>0</v>
      </c>
      <c r="L23" s="577">
        <f t="shared" si="2"/>
        <v>0</v>
      </c>
      <c r="M23" s="581">
        <f>IF(ISBLANK(L23),"  ",IF(L74&gt;0,L23/L74,IF(L23&gt;0,1,0)))</f>
        <v>0</v>
      </c>
      <c r="N23" s="35"/>
    </row>
    <row r="24" spans="1:14" s="11" customFormat="1" ht="44.25">
      <c r="A24" s="586" t="s">
        <v>24</v>
      </c>
      <c r="B24" s="575">
        <v>0</v>
      </c>
      <c r="C24" s="563">
        <v>0</v>
      </c>
      <c r="D24" s="587">
        <v>0</v>
      </c>
      <c r="E24" s="579">
        <v>0</v>
      </c>
      <c r="F24" s="577">
        <v>0</v>
      </c>
      <c r="G24" s="581">
        <f>IF(ISBLANK(F24),"  ",IF(F74&gt;0,F24/F74,IF(F24&gt;0,1,0)))</f>
        <v>0</v>
      </c>
      <c r="H24" s="9">
        <f>SUBOS!H24+SUBR!H24+SUNO!H24+SUS!H24+SULaw!H24+SUAg!H24</f>
        <v>0</v>
      </c>
      <c r="I24" s="563">
        <f t="shared" si="0"/>
        <v>0</v>
      </c>
      <c r="J24" s="53">
        <f>SUBOS!J24+SUBR!J24+SUNO!J24+SUS!J24+SULaw!J24+SUAg!J24</f>
        <v>0</v>
      </c>
      <c r="K24" s="579">
        <f t="shared" si="1"/>
        <v>0</v>
      </c>
      <c r="L24" s="577">
        <f t="shared" si="2"/>
        <v>0</v>
      </c>
      <c r="M24" s="581">
        <f>IF(ISBLANK(L24),"  ",IF(L74&gt;0,L24/L74,IF(L24&gt;0,1,0)))</f>
        <v>0</v>
      </c>
      <c r="N24" s="35"/>
    </row>
    <row r="25" spans="1:14" s="11" customFormat="1" ht="44.25">
      <c r="A25" s="586" t="s">
        <v>25</v>
      </c>
      <c r="B25" s="575">
        <v>0</v>
      </c>
      <c r="C25" s="563">
        <v>0</v>
      </c>
      <c r="D25" s="587">
        <v>0</v>
      </c>
      <c r="E25" s="579">
        <v>0</v>
      </c>
      <c r="F25" s="577">
        <v>0</v>
      </c>
      <c r="G25" s="581">
        <f>IF(ISBLANK(F25),"  ",IF(F74&gt;0,F25/F74,IF(F25&gt;0,1,0)))</f>
        <v>0</v>
      </c>
      <c r="H25" s="9">
        <f>SUBOS!H25+SUBR!H25+SUNO!H25+SUS!H25+SULaw!H25+SUAg!H25</f>
        <v>0</v>
      </c>
      <c r="I25" s="563">
        <f t="shared" si="0"/>
        <v>0</v>
      </c>
      <c r="J25" s="53">
        <f>SUBOS!J25+SUBR!J25+SUNO!J25+SUS!J25+SULaw!J25+SUAg!J25</f>
        <v>0</v>
      </c>
      <c r="K25" s="579">
        <f t="shared" si="1"/>
        <v>0</v>
      </c>
      <c r="L25" s="577">
        <f t="shared" si="2"/>
        <v>0</v>
      </c>
      <c r="M25" s="581">
        <f>IF(ISBLANK(L25),"  ",IF(L74&gt;0,L25/L74,IF(L25&gt;0,1,0)))</f>
        <v>0</v>
      </c>
      <c r="N25" s="35"/>
    </row>
    <row r="26" spans="1:14" s="11" customFormat="1" ht="44.25">
      <c r="A26" s="586" t="s">
        <v>26</v>
      </c>
      <c r="B26" s="575">
        <v>0</v>
      </c>
      <c r="C26" s="563">
        <v>0</v>
      </c>
      <c r="D26" s="587">
        <v>0</v>
      </c>
      <c r="E26" s="579">
        <v>0</v>
      </c>
      <c r="F26" s="577">
        <v>0</v>
      </c>
      <c r="G26" s="581">
        <f>IF(ISBLANK(F26),"  ",IF(F74&gt;0,F26/F74,IF(F26&gt;0,1,0)))</f>
        <v>0</v>
      </c>
      <c r="H26" s="9">
        <f>SUBOS!H26+SUBR!H26+SUNO!H26+SUS!H26+SULaw!H26+SUAg!H26</f>
        <v>0</v>
      </c>
      <c r="I26" s="563">
        <f t="shared" si="0"/>
        <v>0</v>
      </c>
      <c r="J26" s="53">
        <f>SUBOS!J26+SUBR!J26+SUNO!J26+SUS!J26+SULaw!J26+SUAg!J26</f>
        <v>0</v>
      </c>
      <c r="K26" s="579">
        <f t="shared" si="1"/>
        <v>0</v>
      </c>
      <c r="L26" s="577">
        <f t="shared" si="2"/>
        <v>0</v>
      </c>
      <c r="M26" s="581">
        <f>IF(ISBLANK(L26),"  ",IF(L74&gt;0,L26/L74,IF(L26&gt;0,1,0)))</f>
        <v>0</v>
      </c>
      <c r="N26" s="35"/>
    </row>
    <row r="27" spans="1:14" s="11" customFormat="1" ht="44.25">
      <c r="A27" s="586" t="s">
        <v>27</v>
      </c>
      <c r="B27" s="575">
        <v>0</v>
      </c>
      <c r="C27" s="563">
        <v>0</v>
      </c>
      <c r="D27" s="587">
        <v>0</v>
      </c>
      <c r="E27" s="579">
        <v>0</v>
      </c>
      <c r="F27" s="577">
        <v>0</v>
      </c>
      <c r="G27" s="581">
        <f>IF(ISBLANK(F27),"  ",IF(F74&gt;0,F27/F74,IF(F27&gt;0,1,0)))</f>
        <v>0</v>
      </c>
      <c r="H27" s="9">
        <f>SUBOS!H27+SUBR!H27+SUNO!H27+SUS!H27+SULaw!H27+SUAg!H27</f>
        <v>0</v>
      </c>
      <c r="I27" s="563">
        <f t="shared" si="0"/>
        <v>0</v>
      </c>
      <c r="J27" s="53">
        <f>SUBOS!J27+SUBR!J27+SUNO!J27+SUS!J27+SULaw!J27+SUAg!J27</f>
        <v>0</v>
      </c>
      <c r="K27" s="579">
        <f t="shared" si="1"/>
        <v>0</v>
      </c>
      <c r="L27" s="577">
        <f t="shared" si="2"/>
        <v>0</v>
      </c>
      <c r="M27" s="581">
        <f>IF(ISBLANK(L27),"  ",IF(L74&gt;0,L27/L74,IF(L27&gt;0,1,0)))</f>
        <v>0</v>
      </c>
      <c r="N27" s="35"/>
    </row>
    <row r="28" spans="1:14" s="11" customFormat="1" ht="44.25">
      <c r="A28" s="588" t="s">
        <v>28</v>
      </c>
      <c r="B28" s="575">
        <v>0</v>
      </c>
      <c r="C28" s="563">
        <v>0</v>
      </c>
      <c r="D28" s="587">
        <v>0</v>
      </c>
      <c r="E28" s="579">
        <v>0</v>
      </c>
      <c r="F28" s="577">
        <v>0</v>
      </c>
      <c r="G28" s="581">
        <f>IF(ISBLANK(F28),"  ",IF(F74&gt;0,F28/F74,IF(F28&gt;0,1,0)))</f>
        <v>0</v>
      </c>
      <c r="H28" s="9">
        <f>SUBOS!H28+SUBR!H28+SUNO!H28+SUS!H28+SULaw!H28+SUAg!H28</f>
        <v>0</v>
      </c>
      <c r="I28" s="563">
        <f t="shared" si="0"/>
        <v>0</v>
      </c>
      <c r="J28" s="53">
        <f>SUBOS!J28+SUBR!J28+SUNO!J28+SUS!J28+SULaw!J28+SUAg!J28</f>
        <v>0</v>
      </c>
      <c r="K28" s="579">
        <f t="shared" si="1"/>
        <v>0</v>
      </c>
      <c r="L28" s="577">
        <f t="shared" ref="L28:L33" si="3">J28+H28</f>
        <v>0</v>
      </c>
      <c r="M28" s="581">
        <f>IF(ISBLANK(L28),"  ",IF(L74&gt;0,L28/L74,IF(L28&gt;0,1,0)))</f>
        <v>0</v>
      </c>
      <c r="N28" s="35"/>
    </row>
    <row r="29" spans="1:14" s="11" customFormat="1" ht="44.25">
      <c r="A29" s="588" t="s">
        <v>29</v>
      </c>
      <c r="B29" s="575">
        <v>10000000</v>
      </c>
      <c r="C29" s="563">
        <v>1</v>
      </c>
      <c r="D29" s="587">
        <v>0</v>
      </c>
      <c r="E29" s="579">
        <v>0</v>
      </c>
      <c r="F29" s="577">
        <v>10000000</v>
      </c>
      <c r="G29" s="581">
        <f>IF(ISBLANK(F29),"  ",IF(F74&gt;0,F29/F74,IF(F29&gt;0,1,0)))</f>
        <v>0.16767795195734916</v>
      </c>
      <c r="H29" s="9">
        <f>SUBOS!H29+SUBR!H29+SUNO!H29+SUS!H29+SULaw!H29+SUAg!H29</f>
        <v>0</v>
      </c>
      <c r="I29" s="563">
        <f t="shared" si="0"/>
        <v>0</v>
      </c>
      <c r="J29" s="53">
        <f>SUBOS!J29+SUBR!J29+SUNO!J29+SUS!J29+SULaw!J29+SUAg!J29</f>
        <v>0</v>
      </c>
      <c r="K29" s="579">
        <f t="shared" si="1"/>
        <v>0</v>
      </c>
      <c r="L29" s="577">
        <f t="shared" si="3"/>
        <v>0</v>
      </c>
      <c r="M29" s="581">
        <f>IF(ISBLANK(L29),"  ",IF(L74&gt;0,L29/L74,IF(L29&gt;0,1,0)))</f>
        <v>0</v>
      </c>
      <c r="N29" s="35"/>
    </row>
    <row r="30" spans="1:14" s="11" customFormat="1" ht="44.25">
      <c r="A30" s="588" t="s">
        <v>30</v>
      </c>
      <c r="B30" s="575">
        <v>0</v>
      </c>
      <c r="C30" s="563">
        <v>0</v>
      </c>
      <c r="D30" s="587">
        <v>0</v>
      </c>
      <c r="E30" s="579">
        <v>0</v>
      </c>
      <c r="F30" s="577">
        <v>0</v>
      </c>
      <c r="G30" s="581">
        <f>IF(ISBLANK(F30),"  ",IF(F75&gt;0,F30/F75,IF(F30&gt;0,1,0)))</f>
        <v>0</v>
      </c>
      <c r="H30" s="9">
        <v>10000000</v>
      </c>
      <c r="I30" s="563">
        <f t="shared" si="0"/>
        <v>1</v>
      </c>
      <c r="J30" s="53">
        <f>SUBOS!J30+SUBR!J30+SUNO!J30+SUS!J30+SULaw!J30+SUAg!J30</f>
        <v>0</v>
      </c>
      <c r="K30" s="579">
        <f t="shared" si="1"/>
        <v>0</v>
      </c>
      <c r="L30" s="577">
        <f t="shared" si="3"/>
        <v>10000000</v>
      </c>
      <c r="M30" s="581">
        <f>IF(ISBLANK(L30),"  ",IF(L75&gt;0,L30/L75,IF(L30&gt;0,1,0)))</f>
        <v>1</v>
      </c>
      <c r="N30" s="35"/>
    </row>
    <row r="31" spans="1:14" s="11" customFormat="1" ht="44.25">
      <c r="A31" s="588" t="s">
        <v>31</v>
      </c>
      <c r="B31" s="575">
        <v>0</v>
      </c>
      <c r="C31" s="563">
        <v>0</v>
      </c>
      <c r="D31" s="587">
        <v>0</v>
      </c>
      <c r="E31" s="579">
        <v>0</v>
      </c>
      <c r="F31" s="577">
        <v>0</v>
      </c>
      <c r="G31" s="581">
        <f>IF(ISBLANK(F31),"  ",IF(F76&gt;0,F31/F76,IF(F31&gt;0,1,0)))</f>
        <v>0</v>
      </c>
      <c r="H31" s="9">
        <f>SUBOS!H31+SUBR!H31+SUNO!H31+SUS!H31+SULaw!H31+SUAg!H31</f>
        <v>0</v>
      </c>
      <c r="I31" s="563">
        <f t="shared" si="0"/>
        <v>0</v>
      </c>
      <c r="J31" s="53">
        <f>SUBOS!J31+SUBR!J31+SUNO!J31+SUS!J31+SULaw!J31+SUAg!J31</f>
        <v>0</v>
      </c>
      <c r="K31" s="579">
        <f t="shared" si="1"/>
        <v>0</v>
      </c>
      <c r="L31" s="577">
        <f t="shared" si="3"/>
        <v>0</v>
      </c>
      <c r="M31" s="581">
        <f>IF(ISBLANK(L31),"  ",IF(L76&gt;0,L31/L76,IF(L31&gt;0,1,0)))</f>
        <v>0</v>
      </c>
      <c r="N31" s="35"/>
    </row>
    <row r="32" spans="1:14" s="11" customFormat="1" ht="44.25">
      <c r="A32" s="588" t="s">
        <v>32</v>
      </c>
      <c r="B32" s="575">
        <v>0</v>
      </c>
      <c r="C32" s="563">
        <v>0</v>
      </c>
      <c r="D32" s="587">
        <v>0</v>
      </c>
      <c r="E32" s="579">
        <v>0</v>
      </c>
      <c r="F32" s="577">
        <v>0</v>
      </c>
      <c r="G32" s="581">
        <f>IF(ISBLANK(F32),"  ",IF(F77&gt;0,F32/F77,IF(F32&gt;0,1,0)))</f>
        <v>0</v>
      </c>
      <c r="H32" s="9">
        <f>SUBOS!H32+SUBR!H32+SUNO!H32+SUS!H32+SULaw!H32+SUAg!H32</f>
        <v>0</v>
      </c>
      <c r="I32" s="563">
        <f t="shared" si="0"/>
        <v>0</v>
      </c>
      <c r="J32" s="53">
        <f>SUBOS!J32+SUBR!J32+SUNO!J32+SUS!J32+SULaw!J32+SUAg!J32</f>
        <v>0</v>
      </c>
      <c r="K32" s="579">
        <f t="shared" si="1"/>
        <v>0</v>
      </c>
      <c r="L32" s="577">
        <f t="shared" si="3"/>
        <v>0</v>
      </c>
      <c r="M32" s="581">
        <f>IF(ISBLANK(L32),"  ",IF(L77&gt;0,L32/L77,IF(L32&gt;0,1,0)))</f>
        <v>0</v>
      </c>
      <c r="N32" s="35"/>
    </row>
    <row r="33" spans="1:14" s="11" customFormat="1" ht="44.25">
      <c r="A33" s="588" t="s">
        <v>33</v>
      </c>
      <c r="B33" s="575">
        <v>125000</v>
      </c>
      <c r="C33" s="563">
        <v>1</v>
      </c>
      <c r="D33" s="587">
        <v>0</v>
      </c>
      <c r="E33" s="579">
        <v>0</v>
      </c>
      <c r="F33" s="577">
        <v>125000</v>
      </c>
      <c r="G33" s="581">
        <f>IF(ISBLANK(F33),"  ",IF(F74&gt;0,F33/F74,IF(F33&gt;0,1,0)))</f>
        <v>2.0959743994668645E-3</v>
      </c>
      <c r="H33" s="9">
        <v>0</v>
      </c>
      <c r="I33" s="563">
        <f t="shared" si="0"/>
        <v>0</v>
      </c>
      <c r="J33" s="53">
        <f>SUBOS!J33+SUBR!J33+SUNO!J33+SUS!J33+SULaw!J33+SUAg!J33</f>
        <v>0</v>
      </c>
      <c r="K33" s="579">
        <f t="shared" si="1"/>
        <v>0</v>
      </c>
      <c r="L33" s="577">
        <f t="shared" si="3"/>
        <v>0</v>
      </c>
      <c r="M33" s="581">
        <f>IF(ISBLANK(L33),"  ",IF(L74&gt;0,L33/L74,IF(L33&gt;0,1,0)))</f>
        <v>0</v>
      </c>
      <c r="N33" s="35"/>
    </row>
    <row r="34" spans="1:14" s="11" customFormat="1" ht="45">
      <c r="A34" s="589" t="s">
        <v>34</v>
      </c>
      <c r="B34" s="590"/>
      <c r="C34" s="591" t="s">
        <v>4</v>
      </c>
      <c r="D34" s="587"/>
      <c r="E34" s="592" t="s">
        <v>4</v>
      </c>
      <c r="F34" s="577"/>
      <c r="G34" s="593" t="s">
        <v>4</v>
      </c>
      <c r="H34" s="631"/>
      <c r="I34" s="591" t="s">
        <v>4</v>
      </c>
      <c r="J34" s="633"/>
      <c r="K34" s="592" t="s">
        <v>4</v>
      </c>
      <c r="L34" s="577"/>
      <c r="M34" s="593" t="s">
        <v>4</v>
      </c>
      <c r="N34" s="35"/>
    </row>
    <row r="35" spans="1:14" s="11" customFormat="1" ht="44.25">
      <c r="A35" s="68" t="s">
        <v>35</v>
      </c>
      <c r="B35" s="575">
        <v>0</v>
      </c>
      <c r="C35" s="563">
        <v>0</v>
      </c>
      <c r="D35" s="587">
        <v>0</v>
      </c>
      <c r="E35" s="579">
        <v>0</v>
      </c>
      <c r="F35" s="577">
        <v>0</v>
      </c>
      <c r="G35" s="581">
        <f>IF(ISBLANK(F35),"  ",IF(F74&gt;0,F35/F74,IF(F35&gt;0,1,0)))</f>
        <v>0</v>
      </c>
      <c r="H35" s="9">
        <f>SUBOS!H35+SUBR!H35+SUNO!H35+SUS!H35+SULaw!H35+SUAg!H35</f>
        <v>0</v>
      </c>
      <c r="I35" s="563">
        <f>IF(ISBLANK(H35),"  ",IF(L35&gt;0,H35/L35,IF(H35&gt;0,1,0)))</f>
        <v>0</v>
      </c>
      <c r="J35" s="53">
        <f>SUBOS!J35+SUBR!J35+SUNO!J35+SUS!J35+SULaw!J35+SUAg!J35</f>
        <v>0</v>
      </c>
      <c r="K35" s="579">
        <f>IF(ISBLANK(J35),"  ",IF(L35&gt;0,J35/L35,IF(J35&gt;0,1,0)))</f>
        <v>0</v>
      </c>
      <c r="L35" s="577">
        <f>J35+H35</f>
        <v>0</v>
      </c>
      <c r="M35" s="581">
        <f>IF(ISBLANK(L35),"  ",IF(L74&gt;0,L35/L74,IF(L35&gt;0,1,0)))</f>
        <v>0</v>
      </c>
      <c r="N35" s="35"/>
    </row>
    <row r="36" spans="1:14" s="11" customFormat="1" ht="45">
      <c r="A36" s="589" t="s">
        <v>36</v>
      </c>
      <c r="B36" s="590"/>
      <c r="C36" s="591" t="s">
        <v>4</v>
      </c>
      <c r="D36" s="587"/>
      <c r="E36" s="592" t="s">
        <v>4</v>
      </c>
      <c r="F36" s="577"/>
      <c r="G36" s="593" t="s">
        <v>4</v>
      </c>
      <c r="H36" s="631"/>
      <c r="I36" s="591" t="s">
        <v>4</v>
      </c>
      <c r="J36" s="633"/>
      <c r="K36" s="592" t="s">
        <v>4</v>
      </c>
      <c r="L36" s="577"/>
      <c r="M36" s="593" t="s">
        <v>4</v>
      </c>
      <c r="N36" s="35"/>
    </row>
    <row r="37" spans="1:14" s="11" customFormat="1" ht="44.25">
      <c r="A37" s="586" t="s">
        <v>35</v>
      </c>
      <c r="B37" s="594">
        <v>0</v>
      </c>
      <c r="C37" s="563">
        <v>0</v>
      </c>
      <c r="D37" s="595">
        <v>0</v>
      </c>
      <c r="E37" s="579">
        <v>0</v>
      </c>
      <c r="F37" s="596">
        <v>0</v>
      </c>
      <c r="G37" s="581">
        <f>IF(ISBLANK(F37),"  ",IF(F74&gt;0,F37/F74,IF(F37&gt;0,1,0)))</f>
        <v>0</v>
      </c>
      <c r="H37" s="9">
        <f>SUBOS!H37+SUBR!H37+SUNO!H37+SUS!H37+SULaw!H37+SUAg!H37</f>
        <v>0</v>
      </c>
      <c r="I37" s="563">
        <f>IF(ISBLANK(H37),"  ",IF(L37&gt;0,H37/L37,IF(H37&gt;0,1,0)))</f>
        <v>0</v>
      </c>
      <c r="J37" s="53">
        <f>SUBOS!J37+SUBR!J37+SUNO!J37+SUS!J37+SULaw!J37+SUAg!J37</f>
        <v>0</v>
      </c>
      <c r="K37" s="579">
        <f>IF(ISBLANK(J37),"  ",IF(L37&gt;0,J37/L37,IF(J37&gt;0,1,0)))</f>
        <v>0</v>
      </c>
      <c r="L37" s="596">
        <f>J37+H37</f>
        <v>0</v>
      </c>
      <c r="M37" s="581">
        <f>IF(ISBLANK(L37),"  ",IF(L74&gt;0,L37/L74,IF(L37&gt;0,1,0)))</f>
        <v>0</v>
      </c>
      <c r="N37" s="35"/>
    </row>
    <row r="38" spans="1:14" s="11" customFormat="1" ht="44.25">
      <c r="A38" s="586" t="s">
        <v>76</v>
      </c>
      <c r="B38" s="594"/>
      <c r="C38" s="563" t="s">
        <v>11</v>
      </c>
      <c r="D38" s="595"/>
      <c r="E38" s="579" t="s">
        <v>11</v>
      </c>
      <c r="F38" s="577">
        <v>0</v>
      </c>
      <c r="G38" s="581">
        <f>IF(ISBLANK(F38),"  ",IF(F74&gt;0,F38/F74,IF(F38&gt;0,1,0)))</f>
        <v>0</v>
      </c>
      <c r="H38" s="9">
        <f>SUBOS!H38+SUBR!H38+SUNO!H38+SUS!H38+SULaw!H38+SUAg!H38</f>
        <v>0</v>
      </c>
      <c r="I38" s="563">
        <f>IF(ISBLANK(H38),"  ",IF(L38&gt;0,H38/L38,IF(H38&gt;0,1,0)))</f>
        <v>0</v>
      </c>
      <c r="J38" s="53">
        <f>SUBOS!J38+SUBR!J38+SUNO!J38+SUS!J38+SULaw!J38+SUAg!J38</f>
        <v>0</v>
      </c>
      <c r="K38" s="579">
        <f>IF(ISBLANK(J38),"  ",IF(L38&gt;0,J38/L38,IF(J38&gt;0,1,0)))</f>
        <v>0</v>
      </c>
      <c r="L38" s="577">
        <f>J38+H38</f>
        <v>0</v>
      </c>
      <c r="M38" s="581">
        <f>IF(ISBLANK(L38),"  ",IF(L74&gt;0,L38/L74,IF(L38&gt;0,1,0)))</f>
        <v>0</v>
      </c>
      <c r="N38" s="35"/>
    </row>
    <row r="39" spans="1:14" s="85" customFormat="1" ht="45">
      <c r="A39" s="589" t="s">
        <v>37</v>
      </c>
      <c r="B39" s="597">
        <v>16231829</v>
      </c>
      <c r="C39" s="567">
        <v>1</v>
      </c>
      <c r="D39" s="597">
        <v>0</v>
      </c>
      <c r="E39" s="599">
        <f>IF(ISBLANK(D39),"  ",IF(F39&gt;0,D39/F39,IF(D39&gt;0,1,0)))</f>
        <v>0</v>
      </c>
      <c r="F39" s="597">
        <f>F38+F37+F35+F33+F29+F28+F26+F27+F25+F24+F23+F22+F21+F20+F19+F18+F17+F16+F14+F13+F30+F31+F32</f>
        <v>16231829</v>
      </c>
      <c r="G39" s="598">
        <f>IF(ISBLANK(F39),"  ",IF(F74&gt;0,F39/F74,IF(F39&gt;0,1,0)))</f>
        <v>0.27217198432419071</v>
      </c>
      <c r="H39" s="597">
        <f>H38+H37+H35+H33+H29+H28+H26+H27+H25+H24+H23+H22+H21+H20+H19+H18+H17+H16+H14+H13+H30+H31+H32</f>
        <v>17943573</v>
      </c>
      <c r="I39" s="567">
        <f>IF(ISBLANK(H39),"  ",IF(L39&gt;0,H39/L39,IF(H39&gt;0,1,0)))</f>
        <v>1</v>
      </c>
      <c r="J39" s="634">
        <f>J38+J37+J35+J33+J29+J28+J26+J27+J25+J24+J23+J22+J21+J20+J19+J18+J17+J16+J14+J13+J30+J31+J32</f>
        <v>0</v>
      </c>
      <c r="K39" s="599">
        <f>IF(ISBLANK(J39),"  ",IF(L39&gt;0,J39/L39,IF(J39&gt;0,1,0)))</f>
        <v>0</v>
      </c>
      <c r="L39" s="597">
        <f>L38+L37+L35+L33+L29+L28+L26+L27+L25+L24+L23+L22+L21+L20+L19+L18+L17+L16+L14+L13+L30+L31+L32</f>
        <v>17943573</v>
      </c>
      <c r="M39" s="598">
        <f>IF(ISBLANK(L39),"  ",IF(L74&gt;0,L39/L74,IF(L39&gt;0,1,0)))</f>
        <v>0.29752498061374011</v>
      </c>
      <c r="N39" s="84"/>
    </row>
    <row r="40" spans="1:14" s="11" customFormat="1" ht="45">
      <c r="A40" s="600" t="s">
        <v>38</v>
      </c>
      <c r="B40" s="582"/>
      <c r="C40" s="591" t="s">
        <v>4</v>
      </c>
      <c r="D40" s="587"/>
      <c r="E40" s="592" t="s">
        <v>4</v>
      </c>
      <c r="F40" s="577"/>
      <c r="G40" s="593" t="s">
        <v>4</v>
      </c>
      <c r="H40" s="582"/>
      <c r="I40" s="591" t="s">
        <v>4</v>
      </c>
      <c r="J40" s="587"/>
      <c r="K40" s="592" t="s">
        <v>4</v>
      </c>
      <c r="L40" s="577"/>
      <c r="M40" s="593" t="s">
        <v>4</v>
      </c>
      <c r="N40" s="35"/>
    </row>
    <row r="41" spans="1:14" s="11" customFormat="1" ht="44.25">
      <c r="A41" s="21" t="s">
        <v>39</v>
      </c>
      <c r="B41" s="46">
        <v>0</v>
      </c>
      <c r="C41" s="52">
        <v>0</v>
      </c>
      <c r="D41" s="87">
        <v>0</v>
      </c>
      <c r="E41" s="54">
        <v>0</v>
      </c>
      <c r="F41" s="48">
        <v>0</v>
      </c>
      <c r="G41" s="56">
        <f>IF(ISBLANK(F41),"  ",IF(F74&gt;0,F41/D74,IF(F41&gt;0,1,0)))</f>
        <v>0</v>
      </c>
      <c r="H41" s="9">
        <f>SUBOS!H41+SUBR!H41+SUNO!H41+SUS!H41+SULaw!H41+SUAg!H41</f>
        <v>0</v>
      </c>
      <c r="I41" s="52">
        <f t="shared" ref="I41:I47" si="4">IF(ISBLANK(H41),"  ",IF(L41&gt;0,H41/L41,IF(H41&gt;0,1,0)))</f>
        <v>0</v>
      </c>
      <c r="J41" s="53">
        <f>SUBOS!J41+SUBR!J41+SUNO!J41+SUS!J41+SULaw!J41+SUAg!J41</f>
        <v>0</v>
      </c>
      <c r="K41" s="54">
        <f t="shared" ref="K41:K47" si="5">IF(ISBLANK(J41),"  ",IF(L41&gt;0,J41/L41,IF(J41&gt;0,1,0)))</f>
        <v>0</v>
      </c>
      <c r="L41" s="48">
        <f>J41+H41</f>
        <v>0</v>
      </c>
      <c r="M41" s="56">
        <f>IF(ISBLANK(L41),"  ",IF(L74&gt;0,L41/J74,IF(L41&gt;0,1,0)))</f>
        <v>0</v>
      </c>
      <c r="N41" s="35"/>
    </row>
    <row r="42" spans="1:14" s="11" customFormat="1" ht="44.25">
      <c r="A42" s="601" t="s">
        <v>40</v>
      </c>
      <c r="B42" s="575">
        <v>0</v>
      </c>
      <c r="C42" s="563">
        <v>0</v>
      </c>
      <c r="D42" s="587">
        <v>0</v>
      </c>
      <c r="E42" s="579">
        <v>0</v>
      </c>
      <c r="F42" s="577">
        <v>0</v>
      </c>
      <c r="G42" s="581">
        <f>IF(ISBLANK(F42),"  ",IF(D74&gt;0,F42/D74,IF(F42&gt;0,1,0)))</f>
        <v>0</v>
      </c>
      <c r="H42" s="9">
        <f>SUBOS!H42+SUBR!H42+SUNO!H42+SUS!H42+SULaw!H42+SUAg!H42</f>
        <v>0</v>
      </c>
      <c r="I42" s="563">
        <f t="shared" si="4"/>
        <v>0</v>
      </c>
      <c r="J42" s="53">
        <f>SUBOS!J42+SUBR!J42+SUNO!J42+SUS!J42+SULaw!J42+SUAg!J42</f>
        <v>0</v>
      </c>
      <c r="K42" s="579">
        <f t="shared" si="5"/>
        <v>0</v>
      </c>
      <c r="L42" s="577">
        <f>J42+H42</f>
        <v>0</v>
      </c>
      <c r="M42" s="581">
        <f>IF(ISBLANK(L42),"  ",IF(J74&gt;0,L42/J74,IF(L42&gt;0,1,0)))</f>
        <v>0</v>
      </c>
      <c r="N42" s="35"/>
    </row>
    <row r="43" spans="1:14" s="11" customFormat="1" ht="44.25">
      <c r="A43" s="89" t="s">
        <v>41</v>
      </c>
      <c r="B43" s="575">
        <v>0</v>
      </c>
      <c r="C43" s="563">
        <v>0</v>
      </c>
      <c r="D43" s="587">
        <v>0</v>
      </c>
      <c r="E43" s="579">
        <v>0</v>
      </c>
      <c r="F43" s="596">
        <v>0</v>
      </c>
      <c r="G43" s="581">
        <f>IF(ISBLANK(F43),"  ",IF(D74&gt;0,F43/D74,IF(F43&gt;0,1,0)))</f>
        <v>0</v>
      </c>
      <c r="H43" s="9">
        <f>SUBOS!H43+SUBR!H43+SUNO!H43+SUS!H43+SULaw!H43+SUAg!H43</f>
        <v>0</v>
      </c>
      <c r="I43" s="563">
        <f t="shared" si="4"/>
        <v>0</v>
      </c>
      <c r="J43" s="53">
        <f>SUBOS!J43+SUBR!J43+SUNO!J43+SUS!J43+SULaw!J43+SUAg!J43</f>
        <v>0</v>
      </c>
      <c r="K43" s="579">
        <f t="shared" si="5"/>
        <v>0</v>
      </c>
      <c r="L43" s="596">
        <f>J43+H43</f>
        <v>0</v>
      </c>
      <c r="M43" s="581">
        <f>IF(ISBLANK(L43),"  ",IF(J74&gt;0,L43/J74,IF(L43&gt;0,1,0)))</f>
        <v>0</v>
      </c>
      <c r="N43" s="35"/>
    </row>
    <row r="44" spans="1:14" s="11" customFormat="1" ht="44.25">
      <c r="A44" s="574" t="s">
        <v>42</v>
      </c>
      <c r="B44" s="575">
        <v>0</v>
      </c>
      <c r="C44" s="563">
        <v>0</v>
      </c>
      <c r="D44" s="587">
        <v>0</v>
      </c>
      <c r="E44" s="579">
        <v>0</v>
      </c>
      <c r="F44" s="596">
        <v>0</v>
      </c>
      <c r="G44" s="581">
        <f>IF(ISBLANK(F44),"  ",IF(D74&gt;0,F44/D74,IF(F44&gt;0,1,0)))</f>
        <v>0</v>
      </c>
      <c r="H44" s="9">
        <v>0</v>
      </c>
      <c r="I44" s="563">
        <f t="shared" si="4"/>
        <v>0</v>
      </c>
      <c r="J44" s="53">
        <f>SUBOS!J44+SUBR!J44+SUNO!J44+SUS!J44+SULaw!J44+SUAg!J44</f>
        <v>0</v>
      </c>
      <c r="K44" s="579">
        <f t="shared" si="5"/>
        <v>0</v>
      </c>
      <c r="L44" s="596">
        <f>J44+H44</f>
        <v>0</v>
      </c>
      <c r="M44" s="581">
        <f>IF(ISBLANK(L44),"  ",IF(J74&gt;0,L44/J74,IF(L44&gt;0,1,0)))</f>
        <v>0</v>
      </c>
      <c r="N44" s="35"/>
    </row>
    <row r="45" spans="1:14" s="11" customFormat="1" ht="44.25">
      <c r="A45" s="601" t="s">
        <v>43</v>
      </c>
      <c r="B45" s="575">
        <v>0</v>
      </c>
      <c r="C45" s="563">
        <v>0</v>
      </c>
      <c r="D45" s="587">
        <v>0</v>
      </c>
      <c r="E45" s="579">
        <v>0</v>
      </c>
      <c r="F45" s="596">
        <v>0</v>
      </c>
      <c r="G45" s="581">
        <f>IF(ISBLANK(F45),"  ",IF(F74&gt;0,F45/F74,IF(F45&gt;0,1,0)))</f>
        <v>0</v>
      </c>
      <c r="H45" s="9">
        <v>0</v>
      </c>
      <c r="I45" s="563">
        <f t="shared" si="4"/>
        <v>0</v>
      </c>
      <c r="J45" s="53">
        <f>SUBOS!J45+SUBR!J45+SUNO!J45+SUS!J45+SULaw!J45+SUAg!J45</f>
        <v>0</v>
      </c>
      <c r="K45" s="579">
        <f t="shared" si="5"/>
        <v>0</v>
      </c>
      <c r="L45" s="596">
        <f>J45+H45</f>
        <v>0</v>
      </c>
      <c r="M45" s="581">
        <f>IF(ISBLANK(L45),"  ",IF(L74&gt;0,L45/L74,IF(L45&gt;0,1,0)))</f>
        <v>0</v>
      </c>
      <c r="N45" s="35"/>
    </row>
    <row r="46" spans="1:14" s="85" customFormat="1" ht="45">
      <c r="A46" s="600" t="s">
        <v>44</v>
      </c>
      <c r="B46" s="602">
        <v>0</v>
      </c>
      <c r="C46" s="567">
        <v>0</v>
      </c>
      <c r="D46" s="603">
        <v>0</v>
      </c>
      <c r="E46" s="599">
        <v>0</v>
      </c>
      <c r="F46" s="604">
        <v>0</v>
      </c>
      <c r="G46" s="598">
        <f>IF(ISBLANK(F46),"  ",IF(F74&gt;0,F46/F74,IF(F46&gt;0,1,0)))</f>
        <v>0</v>
      </c>
      <c r="H46" s="637">
        <f>H45+H44+H43+H42+H41</f>
        <v>0</v>
      </c>
      <c r="I46" s="567">
        <f t="shared" si="4"/>
        <v>0</v>
      </c>
      <c r="J46" s="636">
        <f>J45+J44+J43+J42+J41</f>
        <v>0</v>
      </c>
      <c r="K46" s="599">
        <f t="shared" si="5"/>
        <v>0</v>
      </c>
      <c r="L46" s="604">
        <f>L45+L44+L43+L42+L41</f>
        <v>0</v>
      </c>
      <c r="M46" s="598">
        <f>IF(ISBLANK(L46),"  ",IF(L74&gt;0,L46/L74,IF(L46&gt;0,1,0)))</f>
        <v>0</v>
      </c>
      <c r="N46" s="84"/>
    </row>
    <row r="47" spans="1:14" s="85" customFormat="1" ht="45">
      <c r="A47" s="605" t="s">
        <v>45</v>
      </c>
      <c r="B47" s="606">
        <v>0</v>
      </c>
      <c r="C47" s="567">
        <v>0</v>
      </c>
      <c r="D47" s="606">
        <v>0</v>
      </c>
      <c r="E47" s="599">
        <v>0</v>
      </c>
      <c r="F47" s="608">
        <v>0</v>
      </c>
      <c r="G47" s="598">
        <f>IF(ISBLANK(F47),"  ",IF(F74&gt;0,F47/F74,IF(F47&gt;0,1,0)))</f>
        <v>0</v>
      </c>
      <c r="H47" s="629">
        <f>SUBOS!H47+SUBR!H47+SUNO!H47+SUS!H47+SULaw!H47+SUAg!H47</f>
        <v>0</v>
      </c>
      <c r="I47" s="567">
        <f t="shared" si="4"/>
        <v>0</v>
      </c>
      <c r="J47" s="635">
        <f>SUBOS!J47+SUBR!J47+SUNO!J47+SUS!J47+SULaw!J47+SUAg!J47</f>
        <v>0</v>
      </c>
      <c r="K47" s="599">
        <f t="shared" si="5"/>
        <v>0</v>
      </c>
      <c r="L47" s="608">
        <f>J47+H47</f>
        <v>0</v>
      </c>
      <c r="M47" s="598">
        <f>IF(ISBLANK(L47),"  ",IF(L74&gt;0,L47/L74,IF(L47&gt;0,1,0)))</f>
        <v>0</v>
      </c>
      <c r="N47" s="84"/>
    </row>
    <row r="48" spans="1:14" s="11" customFormat="1" ht="45">
      <c r="A48" s="24" t="s">
        <v>46</v>
      </c>
      <c r="B48" s="96"/>
      <c r="C48" s="97" t="s">
        <v>4</v>
      </c>
      <c r="D48" s="59"/>
      <c r="E48" s="98" t="s">
        <v>4</v>
      </c>
      <c r="F48" s="48"/>
      <c r="G48" s="99" t="s">
        <v>4</v>
      </c>
      <c r="H48" s="96"/>
      <c r="I48" s="97" t="s">
        <v>4</v>
      </c>
      <c r="J48" s="59"/>
      <c r="K48" s="98" t="s">
        <v>4</v>
      </c>
      <c r="L48" s="48"/>
      <c r="M48" s="99" t="s">
        <v>4</v>
      </c>
      <c r="N48" s="35"/>
    </row>
    <row r="49" spans="1:14" s="11" customFormat="1" ht="44.25">
      <c r="A49" s="21" t="s">
        <v>47</v>
      </c>
      <c r="B49" s="96">
        <v>0</v>
      </c>
      <c r="C49" s="52">
        <v>0</v>
      </c>
      <c r="D49" s="59">
        <v>0</v>
      </c>
      <c r="E49" s="54">
        <v>0</v>
      </c>
      <c r="F49" s="100">
        <v>0</v>
      </c>
      <c r="G49" s="56">
        <f>IF(ISBLANK(F49),"  ",IF(F74&gt;0,F49/F74,IF(F49&gt;0,1,0)))</f>
        <v>0</v>
      </c>
      <c r="H49" s="9">
        <v>0</v>
      </c>
      <c r="I49" s="52">
        <f t="shared" ref="I49:I65" si="6">IF(ISBLANK(H49),"  ",IF(L49&gt;0,H49/L49,IF(H49&gt;0,1,0)))</f>
        <v>0</v>
      </c>
      <c r="J49" s="53">
        <f>SUBOS!J49+SUBR!J49+SUNO!J49+SUS!J49+SULaw!J49+SUAg!J49</f>
        <v>0</v>
      </c>
      <c r="K49" s="54">
        <f t="shared" ref="K49:K65" si="7">IF(ISBLANK(J49),"  ",IF(L49&gt;0,J49/L49,IF(J49&gt;0,1,0)))</f>
        <v>0</v>
      </c>
      <c r="L49" s="100">
        <f>J49+H49</f>
        <v>0</v>
      </c>
      <c r="M49" s="56">
        <f>IF(ISBLANK(L49),"  ",IF(L74&gt;0,L49/L74,IF(L49&gt;0,1,0)))</f>
        <v>0</v>
      </c>
      <c r="N49" s="35"/>
    </row>
    <row r="50" spans="1:14" s="11" customFormat="1" ht="44.25">
      <c r="A50" s="574" t="s">
        <v>48</v>
      </c>
      <c r="B50" s="582">
        <v>0</v>
      </c>
      <c r="C50" s="563">
        <v>0</v>
      </c>
      <c r="D50" s="587">
        <v>0</v>
      </c>
      <c r="E50" s="579">
        <v>0</v>
      </c>
      <c r="F50" s="609">
        <v>0</v>
      </c>
      <c r="G50" s="581">
        <f>IF(ISBLANK(F50),"  ",IF(F74&gt;0,F50/F74,IF(F50&gt;0,1,0)))</f>
        <v>0</v>
      </c>
      <c r="H50" s="9">
        <v>0</v>
      </c>
      <c r="I50" s="563">
        <f t="shared" si="6"/>
        <v>0</v>
      </c>
      <c r="J50" s="53">
        <f>SUBOS!J50+SUBR!J50+SUNO!J50+SUS!J50+SULaw!J50+SUAg!J50</f>
        <v>0</v>
      </c>
      <c r="K50" s="579">
        <f t="shared" si="7"/>
        <v>0</v>
      </c>
      <c r="L50" s="609">
        <f>J50+H50</f>
        <v>0</v>
      </c>
      <c r="M50" s="581">
        <f>IF(ISBLANK(L50),"  ",IF(L74&gt;0,L50/L74,IF(L50&gt;0,1,0)))</f>
        <v>0</v>
      </c>
      <c r="N50" s="35"/>
    </row>
    <row r="51" spans="1:14" s="11" customFormat="1" ht="44.25">
      <c r="A51" s="610" t="s">
        <v>49</v>
      </c>
      <c r="B51" s="440">
        <v>0</v>
      </c>
      <c r="C51" s="563">
        <v>0</v>
      </c>
      <c r="D51" s="441">
        <v>0</v>
      </c>
      <c r="E51" s="579">
        <v>0</v>
      </c>
      <c r="F51" s="613">
        <v>0</v>
      </c>
      <c r="G51" s="581">
        <f>IF(ISBLANK(F51),"  ",IF(F74&gt;0,F51/F74,IF(F51&gt;0,1,0)))</f>
        <v>0</v>
      </c>
      <c r="H51" s="9">
        <v>0</v>
      </c>
      <c r="I51" s="563">
        <f t="shared" si="6"/>
        <v>0</v>
      </c>
      <c r="J51" s="53">
        <v>0</v>
      </c>
      <c r="K51" s="579">
        <f t="shared" si="7"/>
        <v>0</v>
      </c>
      <c r="L51" s="613">
        <f>J51+H51</f>
        <v>0</v>
      </c>
      <c r="M51" s="581">
        <f>IF(ISBLANK(L51),"  ",IF(L74&gt;0,L51/L74,IF(L51&gt;0,1,0)))</f>
        <v>0</v>
      </c>
      <c r="N51" s="35"/>
    </row>
    <row r="52" spans="1:14" s="11" customFormat="1" ht="44.25">
      <c r="A52" s="610" t="s">
        <v>50</v>
      </c>
      <c r="B52" s="440">
        <v>0</v>
      </c>
      <c r="C52" s="563">
        <v>0</v>
      </c>
      <c r="D52" s="441">
        <v>0</v>
      </c>
      <c r="E52" s="579">
        <v>0</v>
      </c>
      <c r="F52" s="613">
        <v>0</v>
      </c>
      <c r="G52" s="581">
        <f>IF(ISBLANK(F52),"  ",IF(F74&gt;0,F52/F74,IF(F52&gt;0,1,0)))</f>
        <v>0</v>
      </c>
      <c r="H52" s="9">
        <v>0</v>
      </c>
      <c r="I52" s="563">
        <f t="shared" si="6"/>
        <v>0</v>
      </c>
      <c r="J52" s="53">
        <v>0</v>
      </c>
      <c r="K52" s="579">
        <f t="shared" si="7"/>
        <v>0</v>
      </c>
      <c r="L52" s="613">
        <f>J52+H52</f>
        <v>0</v>
      </c>
      <c r="M52" s="581">
        <f>IF(ISBLANK(L52),"  ",IF(L74&gt;0,L52/L74,IF(L52&gt;0,1,0)))</f>
        <v>0</v>
      </c>
      <c r="N52" s="35"/>
    </row>
    <row r="53" spans="1:14" s="11" customFormat="1" ht="44.25">
      <c r="A53" s="574" t="s">
        <v>51</v>
      </c>
      <c r="B53" s="582">
        <v>0</v>
      </c>
      <c r="C53" s="563">
        <v>0</v>
      </c>
      <c r="D53" s="587">
        <v>0</v>
      </c>
      <c r="E53" s="579">
        <v>0</v>
      </c>
      <c r="F53" s="609">
        <v>0</v>
      </c>
      <c r="G53" s="581">
        <f>IF(ISBLANK(F53),"  ",IF(F74&gt;0,F53/F74,IF(F53&gt;0,1,0)))</f>
        <v>0</v>
      </c>
      <c r="H53" s="9">
        <v>0</v>
      </c>
      <c r="I53" s="563">
        <f t="shared" si="6"/>
        <v>0</v>
      </c>
      <c r="J53" s="53">
        <v>0</v>
      </c>
      <c r="K53" s="579">
        <f t="shared" si="7"/>
        <v>0</v>
      </c>
      <c r="L53" s="609">
        <f>J53+H53</f>
        <v>0</v>
      </c>
      <c r="M53" s="581">
        <f>IF(ISBLANK(L53),"  ",IF(L74&gt;0,L53/L74,IF(L53&gt;0,1,0)))</f>
        <v>0</v>
      </c>
      <c r="N53" s="35"/>
    </row>
    <row r="54" spans="1:14" s="85" customFormat="1" ht="45">
      <c r="A54" s="605" t="s">
        <v>52</v>
      </c>
      <c r="B54" s="614">
        <v>0</v>
      </c>
      <c r="C54" s="567">
        <v>0</v>
      </c>
      <c r="D54" s="603">
        <v>0</v>
      </c>
      <c r="E54" s="599">
        <v>0</v>
      </c>
      <c r="F54" s="615">
        <v>0</v>
      </c>
      <c r="G54" s="598">
        <f>IF(ISBLANK(F54),"  ",IF(F74&gt;0,F54/F74,IF(F54&gt;0,1,0)))</f>
        <v>0</v>
      </c>
      <c r="H54" s="630">
        <f>H53+H52+H51+H50+H49</f>
        <v>0</v>
      </c>
      <c r="I54" s="567">
        <f t="shared" si="6"/>
        <v>0</v>
      </c>
      <c r="J54" s="636">
        <f>J53+J52+J51+J50+J49</f>
        <v>0</v>
      </c>
      <c r="K54" s="599">
        <f t="shared" si="7"/>
        <v>0</v>
      </c>
      <c r="L54" s="615">
        <f>L53+L52+L51+L50+L49</f>
        <v>0</v>
      </c>
      <c r="M54" s="598">
        <f>IF(ISBLANK(L54),"  ",IF(L74&gt;0,L54/L74,IF(L54&gt;0,1,0)))</f>
        <v>0</v>
      </c>
      <c r="N54" s="84"/>
    </row>
    <row r="55" spans="1:14" s="11" customFormat="1" ht="44.25">
      <c r="A55" s="51" t="s">
        <v>53</v>
      </c>
      <c r="B55" s="616">
        <v>0</v>
      </c>
      <c r="C55" s="563">
        <v>0</v>
      </c>
      <c r="D55" s="617">
        <v>0</v>
      </c>
      <c r="E55" s="579">
        <v>0</v>
      </c>
      <c r="F55" s="618">
        <v>0</v>
      </c>
      <c r="G55" s="581">
        <f>IF(ISBLANK(F55),"  ",IF(F74&gt;0,F55/F74,IF(F55&gt;0,1,0)))</f>
        <v>0</v>
      </c>
      <c r="H55" s="9">
        <f>SUBOS!H55+SUBR!H55+SUNO!H55+SUS!H55+SULaw!H55+SUAg!H55</f>
        <v>0</v>
      </c>
      <c r="I55" s="563">
        <f t="shared" si="6"/>
        <v>0</v>
      </c>
      <c r="J55" s="53">
        <f>SUBOS!J55+SUBR!J55+SUNO!J55+SUS!J55+SULaw!J55+SUAg!J55</f>
        <v>0</v>
      </c>
      <c r="K55" s="579">
        <f t="shared" si="7"/>
        <v>0</v>
      </c>
      <c r="L55" s="618">
        <f t="shared" ref="L55:L64" si="8">J55+H55</f>
        <v>0</v>
      </c>
      <c r="M55" s="581">
        <f>IF(ISBLANK(L55),"  ",IF(L74&gt;0,L55/L74,IF(L55&gt;0,1,0)))</f>
        <v>0</v>
      </c>
      <c r="N55" s="35"/>
    </row>
    <row r="56" spans="1:14" s="11" customFormat="1" ht="44.25">
      <c r="A56" s="111" t="s">
        <v>54</v>
      </c>
      <c r="B56" s="575">
        <v>0</v>
      </c>
      <c r="C56" s="563">
        <v>0</v>
      </c>
      <c r="D56" s="587">
        <v>0</v>
      </c>
      <c r="E56" s="579">
        <v>0</v>
      </c>
      <c r="F56" s="577">
        <v>0</v>
      </c>
      <c r="G56" s="581">
        <f>IF(ISBLANK(F56),"  ",IF(F74&gt;0,F56/F74,IF(F56&gt;0,1,0)))</f>
        <v>0</v>
      </c>
      <c r="H56" s="9">
        <f>SUBOS!H56+SUBR!H56+SUNO!H56+SUS!H56+SULaw!H56+SUAg!H56</f>
        <v>0</v>
      </c>
      <c r="I56" s="563">
        <f t="shared" si="6"/>
        <v>0</v>
      </c>
      <c r="J56" s="53">
        <f>SUBOS!J56+SUBR!J56+SUNO!J56+SUS!J56+SULaw!J56+SUAg!J56</f>
        <v>0</v>
      </c>
      <c r="K56" s="579">
        <f t="shared" si="7"/>
        <v>0</v>
      </c>
      <c r="L56" s="577">
        <f t="shared" si="8"/>
        <v>0</v>
      </c>
      <c r="M56" s="581">
        <f>IF(ISBLANK(L56),"  ",IF(L74&gt;0,L56/L74,IF(L56&gt;0,1,0)))</f>
        <v>0</v>
      </c>
      <c r="N56" s="35"/>
    </row>
    <row r="57" spans="1:14" s="11" customFormat="1" ht="44.25">
      <c r="A57" s="89" t="s">
        <v>55</v>
      </c>
      <c r="B57" s="575">
        <v>0</v>
      </c>
      <c r="C57" s="563">
        <v>0</v>
      </c>
      <c r="D57" s="587">
        <v>0</v>
      </c>
      <c r="E57" s="579">
        <v>0</v>
      </c>
      <c r="F57" s="577">
        <v>0</v>
      </c>
      <c r="G57" s="581">
        <f>IF(ISBLANK(F57),"  ",IF(F74&gt;0,F57/F74,IF(F57&gt;0,1,0)))</f>
        <v>0</v>
      </c>
      <c r="H57" s="9">
        <f>SUBOS!H57+SUBR!H57+SUNO!H57+SUS!H57+SULaw!H57+SUAg!H57</f>
        <v>0</v>
      </c>
      <c r="I57" s="563">
        <f t="shared" si="6"/>
        <v>0</v>
      </c>
      <c r="J57" s="53">
        <f>SUBOS!J57+SUBR!J57+SUNO!J57+SUS!J57+SULaw!J57+SUAg!J57</f>
        <v>0</v>
      </c>
      <c r="K57" s="579">
        <f t="shared" si="7"/>
        <v>0</v>
      </c>
      <c r="L57" s="577">
        <f t="shared" si="8"/>
        <v>0</v>
      </c>
      <c r="M57" s="581">
        <f>IF(ISBLANK(L57),"  ",IF(L74&gt;0,L57/L74,IF(L57&gt;0,1,0)))</f>
        <v>0</v>
      </c>
      <c r="N57" s="35"/>
    </row>
    <row r="58" spans="1:14" s="11" customFormat="1" ht="44.25">
      <c r="A58" s="601" t="s">
        <v>56</v>
      </c>
      <c r="B58" s="594">
        <v>0</v>
      </c>
      <c r="C58" s="563">
        <v>0</v>
      </c>
      <c r="D58" s="595">
        <v>2144428</v>
      </c>
      <c r="E58" s="579">
        <f t="shared" ref="E58:E65" si="9">IF(ISBLANK(D58),"  ",IF(F58&gt;0,D58/F58,IF(D58&gt;0,1,0)))</f>
        <v>1</v>
      </c>
      <c r="F58" s="596">
        <f t="shared" ref="F58:F64" si="10">D58+B58</f>
        <v>2144428</v>
      </c>
      <c r="G58" s="581">
        <f>IF(ISBLANK(F58),"  ",IF(F74&gt;0,F58/F74,IF(F58&gt;0,1,0)))</f>
        <v>3.5957329515999434E-2</v>
      </c>
      <c r="H58" s="9">
        <f>SUBOS!H58+SUBR!H58+SUNO!H58+SUS!H58+SULaw!H58+SUAg!H58</f>
        <v>0</v>
      </c>
      <c r="I58" s="563">
        <f t="shared" si="6"/>
        <v>0</v>
      </c>
      <c r="J58" s="53">
        <v>2000000</v>
      </c>
      <c r="K58" s="579">
        <f t="shared" si="7"/>
        <v>1</v>
      </c>
      <c r="L58" s="596">
        <f t="shared" si="8"/>
        <v>2000000</v>
      </c>
      <c r="M58" s="581">
        <f>IF(ISBLANK(L58),"  ",IF(L74&gt;0,L58/L74,IF(L58&gt;0,1,0)))</f>
        <v>3.3162289429618075E-2</v>
      </c>
      <c r="N58" s="35"/>
    </row>
    <row r="59" spans="1:14" s="11" customFormat="1" ht="44.25">
      <c r="A59" s="112" t="s">
        <v>57</v>
      </c>
      <c r="B59" s="575">
        <v>0</v>
      </c>
      <c r="C59" s="563">
        <v>0</v>
      </c>
      <c r="D59" s="587">
        <v>0</v>
      </c>
      <c r="E59" s="579">
        <f t="shared" si="9"/>
        <v>0</v>
      </c>
      <c r="F59" s="577">
        <f t="shared" si="10"/>
        <v>0</v>
      </c>
      <c r="G59" s="581">
        <f>IF(ISBLANK(F59),"  ",IF(F74&gt;0,F59/F74,IF(F59&gt;0,1,0)))</f>
        <v>0</v>
      </c>
      <c r="H59" s="9">
        <f>SUBOS!H59+SUBR!H59+SUNO!H59+SUS!H59+SULaw!H59+SUAg!H59</f>
        <v>0</v>
      </c>
      <c r="I59" s="563">
        <f t="shared" si="6"/>
        <v>0</v>
      </c>
      <c r="J59" s="53">
        <f>SUBOS!J59+SUBR!J59+SUNO!J59+SUS!J59+SULaw!J59+SUAg!J59</f>
        <v>0</v>
      </c>
      <c r="K59" s="579">
        <f t="shared" si="7"/>
        <v>0</v>
      </c>
      <c r="L59" s="577">
        <f t="shared" si="8"/>
        <v>0</v>
      </c>
      <c r="M59" s="581">
        <f>IF(ISBLANK(L59),"  ",IF(L74&gt;0,L59/L74,IF(L59&gt;0,1,0)))</f>
        <v>0</v>
      </c>
      <c r="N59" s="35"/>
    </row>
    <row r="60" spans="1:14" s="11" customFormat="1" ht="44.25">
      <c r="A60" s="112" t="s">
        <v>58</v>
      </c>
      <c r="B60" s="575">
        <v>0</v>
      </c>
      <c r="C60" s="563">
        <v>0</v>
      </c>
      <c r="D60" s="587">
        <v>0</v>
      </c>
      <c r="E60" s="579">
        <f t="shared" si="9"/>
        <v>0</v>
      </c>
      <c r="F60" s="577">
        <f t="shared" si="10"/>
        <v>0</v>
      </c>
      <c r="G60" s="581">
        <f>IF(ISBLANK(F60),"  ",IF(F74&gt;0,F60/F74,IF(F60&gt;0,1,0)))</f>
        <v>0</v>
      </c>
      <c r="H60" s="9">
        <f>SUBOS!H60+SUBR!H60+SUNO!H60+SUS!H60+SULaw!H60+SUAg!H60</f>
        <v>0</v>
      </c>
      <c r="I60" s="563">
        <f t="shared" si="6"/>
        <v>0</v>
      </c>
      <c r="J60" s="53">
        <v>0</v>
      </c>
      <c r="K60" s="579">
        <f t="shared" si="7"/>
        <v>0</v>
      </c>
      <c r="L60" s="577">
        <f t="shared" si="8"/>
        <v>0</v>
      </c>
      <c r="M60" s="581">
        <f>IF(ISBLANK(L60),"  ",IF(L74&gt;0,L60/L74,IF(L60&gt;0,1,0)))</f>
        <v>0</v>
      </c>
      <c r="N60" s="35"/>
    </row>
    <row r="61" spans="1:14" s="11" customFormat="1" ht="44.25">
      <c r="A61" s="113" t="s">
        <v>59</v>
      </c>
      <c r="B61" s="575">
        <v>0</v>
      </c>
      <c r="C61" s="563">
        <v>0</v>
      </c>
      <c r="D61" s="587">
        <v>0</v>
      </c>
      <c r="E61" s="579">
        <f t="shared" si="9"/>
        <v>0</v>
      </c>
      <c r="F61" s="577">
        <f t="shared" si="10"/>
        <v>0</v>
      </c>
      <c r="G61" s="581">
        <f>IF(ISBLANK(F61),"  ",IF(F74&gt;0,F61/F74,IF(F61&gt;0,1,0)))</f>
        <v>0</v>
      </c>
      <c r="H61" s="9">
        <f>SUBOS!H61+SUBR!H61+SUNO!H61+SUS!H61+SULaw!H61+SUAg!H61</f>
        <v>0</v>
      </c>
      <c r="I61" s="563">
        <f t="shared" si="6"/>
        <v>0</v>
      </c>
      <c r="J61" s="53">
        <v>0</v>
      </c>
      <c r="K61" s="579">
        <f t="shared" si="7"/>
        <v>0</v>
      </c>
      <c r="L61" s="577">
        <f t="shared" si="8"/>
        <v>0</v>
      </c>
      <c r="M61" s="581">
        <f>IF(ISBLANK(L61),"  ",IF(L74&gt;0,L61/L74,IF(L61&gt;0,1,0)))</f>
        <v>0</v>
      </c>
      <c r="N61" s="35"/>
    </row>
    <row r="62" spans="1:14" s="11" customFormat="1" ht="44.25">
      <c r="A62" s="113" t="s">
        <v>60</v>
      </c>
      <c r="B62" s="575">
        <v>0</v>
      </c>
      <c r="C62" s="563">
        <v>0</v>
      </c>
      <c r="D62" s="587">
        <v>0</v>
      </c>
      <c r="E62" s="579">
        <f t="shared" si="9"/>
        <v>0</v>
      </c>
      <c r="F62" s="577">
        <f t="shared" si="10"/>
        <v>0</v>
      </c>
      <c r="G62" s="581">
        <f>IF(ISBLANK(F62),"  ",IF(F74&gt;0,F62/F74,IF(F62&gt;0,1,0)))</f>
        <v>0</v>
      </c>
      <c r="H62" s="9">
        <f>SUBOS!H62+SUBR!H62+SUNO!H62+SUS!H62+SULaw!H62+SUAg!H62</f>
        <v>0</v>
      </c>
      <c r="I62" s="563">
        <f t="shared" si="6"/>
        <v>0</v>
      </c>
      <c r="J62" s="53">
        <v>0</v>
      </c>
      <c r="K62" s="579">
        <f t="shared" si="7"/>
        <v>0</v>
      </c>
      <c r="L62" s="577">
        <f t="shared" si="8"/>
        <v>0</v>
      </c>
      <c r="M62" s="581">
        <f>IF(ISBLANK(L62),"  ",IF(L74&gt;0,L62/L74,IF(L62&gt;0,1,0)))</f>
        <v>0</v>
      </c>
      <c r="N62" s="35"/>
    </row>
    <row r="63" spans="1:14" s="11" customFormat="1" ht="44.25">
      <c r="A63" s="89" t="s">
        <v>61</v>
      </c>
      <c r="B63" s="575">
        <v>0</v>
      </c>
      <c r="C63" s="563">
        <v>0</v>
      </c>
      <c r="D63" s="587">
        <v>0</v>
      </c>
      <c r="E63" s="579">
        <f t="shared" si="9"/>
        <v>0</v>
      </c>
      <c r="F63" s="577">
        <f t="shared" si="10"/>
        <v>0</v>
      </c>
      <c r="G63" s="581">
        <f>IF(ISBLANK(F63),"  ",IF(F74&gt;0,F63/F74,IF(F63&gt;0,1,0)))</f>
        <v>0</v>
      </c>
      <c r="H63" s="9">
        <v>0</v>
      </c>
      <c r="I63" s="563">
        <f t="shared" si="6"/>
        <v>0</v>
      </c>
      <c r="J63" s="53">
        <v>0</v>
      </c>
      <c r="K63" s="579">
        <f t="shared" si="7"/>
        <v>0</v>
      </c>
      <c r="L63" s="577">
        <f t="shared" si="8"/>
        <v>0</v>
      </c>
      <c r="M63" s="581">
        <f>IF(ISBLANK(L63),"  ",IF(L74&gt;0,L63/L74,IF(L63&gt;0,1,0)))</f>
        <v>0</v>
      </c>
      <c r="N63" s="35"/>
    </row>
    <row r="64" spans="1:14" s="11" customFormat="1" ht="44.25">
      <c r="A64" s="601" t="s">
        <v>62</v>
      </c>
      <c r="B64" s="575">
        <v>0</v>
      </c>
      <c r="C64" s="563">
        <v>0</v>
      </c>
      <c r="D64" s="587">
        <v>7075335</v>
      </c>
      <c r="E64" s="579">
        <f t="shared" si="9"/>
        <v>1</v>
      </c>
      <c r="F64" s="577">
        <f t="shared" si="10"/>
        <v>7075335</v>
      </c>
      <c r="G64" s="581">
        <f>IF(ISBLANK(F64),"  ",IF(F74&gt;0,F64/F74,IF(F64&gt;0,1,0)))</f>
        <v>0.11863776822121511</v>
      </c>
      <c r="H64" s="9">
        <v>0</v>
      </c>
      <c r="I64" s="563">
        <f t="shared" si="6"/>
        <v>0</v>
      </c>
      <c r="J64" s="53">
        <v>7000000</v>
      </c>
      <c r="K64" s="579">
        <f t="shared" si="7"/>
        <v>1</v>
      </c>
      <c r="L64" s="577">
        <f t="shared" si="8"/>
        <v>7000000</v>
      </c>
      <c r="M64" s="581">
        <f>IF(ISBLANK(L64),"  ",IF(L74&gt;0,L64/L74,IF(L64&gt;0,1,0)))</f>
        <v>0.11606801300366326</v>
      </c>
      <c r="N64" s="35"/>
    </row>
    <row r="65" spans="1:14" s="85" customFormat="1" ht="45">
      <c r="A65" s="114" t="s">
        <v>63</v>
      </c>
      <c r="B65" s="602">
        <v>0</v>
      </c>
      <c r="C65" s="567">
        <v>0</v>
      </c>
      <c r="D65" s="603">
        <f>D64+D63+D62+D61+D60+D59+D58+D57+D56+D55+D54</f>
        <v>9219763</v>
      </c>
      <c r="E65" s="599">
        <f t="shared" si="9"/>
        <v>1</v>
      </c>
      <c r="F65" s="602">
        <f>F64+F63+F62+F61+F60+F59+F58+F57+F56+F55+F54</f>
        <v>9219763</v>
      </c>
      <c r="G65" s="598">
        <f>IF(ISBLANK(F65),"  ",IF(F74&gt;0,F65/F74,IF(F65&gt;0,1,0)))</f>
        <v>0.15459509773721455</v>
      </c>
      <c r="H65" s="602">
        <f>H64+H63+H62+H61+H60+H59+H58+H57+H56+H55+H54</f>
        <v>0</v>
      </c>
      <c r="I65" s="567">
        <f t="shared" si="6"/>
        <v>0</v>
      </c>
      <c r="J65" s="603">
        <f>J64+J63+J62+J61+J60+J59+J58+J57+J56+J55+J54</f>
        <v>9000000</v>
      </c>
      <c r="K65" s="599">
        <f t="shared" si="7"/>
        <v>1</v>
      </c>
      <c r="L65" s="602">
        <f>L64+L63+L62+L61+L60+L59+L58+L57+L56+L55+L54</f>
        <v>9000000</v>
      </c>
      <c r="M65" s="598">
        <f>IF(ISBLANK(L65),"  ",IF(L74&gt;0,L65/L74,IF(L65&gt;0,1,0)))</f>
        <v>0.14923030243328134</v>
      </c>
      <c r="N65" s="84"/>
    </row>
    <row r="66" spans="1:14" s="11" customFormat="1" ht="45">
      <c r="A66" s="24" t="s">
        <v>64</v>
      </c>
      <c r="B66" s="582"/>
      <c r="C66" s="591" t="s">
        <v>4</v>
      </c>
      <c r="D66" s="587"/>
      <c r="E66" s="592" t="s">
        <v>4</v>
      </c>
      <c r="F66" s="577"/>
      <c r="G66" s="593" t="s">
        <v>4</v>
      </c>
      <c r="H66" s="582"/>
      <c r="I66" s="591" t="s">
        <v>4</v>
      </c>
      <c r="J66" s="587"/>
      <c r="K66" s="592" t="s">
        <v>4</v>
      </c>
      <c r="L66" s="577"/>
      <c r="M66" s="593" t="s">
        <v>4</v>
      </c>
    </row>
    <row r="67" spans="1:14" s="11" customFormat="1" ht="44.25">
      <c r="A67" s="115" t="s">
        <v>65</v>
      </c>
      <c r="B67" s="5">
        <v>0</v>
      </c>
      <c r="C67" s="52">
        <v>0</v>
      </c>
      <c r="D67" s="59">
        <v>0</v>
      </c>
      <c r="E67" s="54">
        <f>IF(ISBLANK(D67),"  ",IF(F67&gt;0,D67/F67,IF(D67&gt;0,1,0)))</f>
        <v>0</v>
      </c>
      <c r="F67" s="69">
        <f>D67+B67</f>
        <v>0</v>
      </c>
      <c r="G67" s="56">
        <f>IF(ISBLANK(F67),"  ",IF(F74&gt;0,F67/F74,IF(F67&gt;0,1,0)))</f>
        <v>0</v>
      </c>
      <c r="H67" s="9">
        <v>0</v>
      </c>
      <c r="I67" s="52">
        <f>IF(ISBLANK(H67),"  ",IF(L67&gt;0,H67/L67,IF(H67&gt;0,1,0)))</f>
        <v>0</v>
      </c>
      <c r="J67" s="53">
        <f>SUBOS!J67+SUBR!J67+SUNO!J67+SUS!J67+SULaw!J67+SUAg!J67</f>
        <v>0</v>
      </c>
      <c r="K67" s="54">
        <f>IF(ISBLANK(J67),"  ",IF(L67&gt;0,J67/L67,IF(J67&gt;0,1,0)))</f>
        <v>0</v>
      </c>
      <c r="L67" s="69">
        <f>J67+H67</f>
        <v>0</v>
      </c>
      <c r="M67" s="56">
        <f>IF(ISBLANK(L67),"  ",IF(L74&gt;0,L67/L74,IF(L67&gt;0,1,0)))</f>
        <v>0</v>
      </c>
    </row>
    <row r="68" spans="1:14" s="11" customFormat="1" ht="44.25">
      <c r="A68" s="574" t="s">
        <v>66</v>
      </c>
      <c r="B68" s="575">
        <v>0</v>
      </c>
      <c r="C68" s="563">
        <v>0</v>
      </c>
      <c r="D68" s="587">
        <v>0</v>
      </c>
      <c r="E68" s="579">
        <f>IF(ISBLANK(D68),"  ",IF(F68&gt;0,D68/F68,IF(D68&gt;0,1,0)))</f>
        <v>0</v>
      </c>
      <c r="F68" s="577">
        <f>D68+B68</f>
        <v>0</v>
      </c>
      <c r="G68" s="581">
        <f>IF(ISBLANK(F68),"  ",IF(F74&gt;0,F68/F74,IF(F68&gt;0,1,0)))</f>
        <v>0</v>
      </c>
      <c r="H68" s="9">
        <f>SUBOS!H68+SUBR!H68+SUNO!H68+SUS!H68+SULaw!H68+SUAg!H68</f>
        <v>0</v>
      </c>
      <c r="I68" s="563">
        <f>IF(ISBLANK(H68),"  ",IF(L68&gt;0,H68/L68,IF(H68&gt;0,1,0)))</f>
        <v>0</v>
      </c>
      <c r="J68" s="53">
        <f>SUBOS!J68+SUBR!J68+SUNO!J68+SUS!J68+SULaw!J68+SUAg!J68</f>
        <v>0</v>
      </c>
      <c r="K68" s="579">
        <f>IF(ISBLANK(J68),"  ",IF(L68&gt;0,J68/L68,IF(J68&gt;0,1,0)))</f>
        <v>0</v>
      </c>
      <c r="L68" s="577">
        <f>J68+H68</f>
        <v>0</v>
      </c>
      <c r="M68" s="581">
        <f>IF(ISBLANK(L68),"  ",IF(L74&gt;0,L68/L74,IF(L68&gt;0,1,0)))</f>
        <v>0</v>
      </c>
    </row>
    <row r="69" spans="1:14" s="11" customFormat="1" ht="45">
      <c r="A69" s="619" t="s">
        <v>67</v>
      </c>
      <c r="B69" s="582"/>
      <c r="C69" s="591" t="s">
        <v>4</v>
      </c>
      <c r="D69" s="587"/>
      <c r="E69" s="592" t="s">
        <v>4</v>
      </c>
      <c r="F69" s="577"/>
      <c r="G69" s="593" t="s">
        <v>4</v>
      </c>
      <c r="H69" s="582"/>
      <c r="I69" s="591" t="s">
        <v>4</v>
      </c>
      <c r="J69" s="587"/>
      <c r="K69" s="592" t="s">
        <v>4</v>
      </c>
      <c r="L69" s="577"/>
      <c r="M69" s="593" t="s">
        <v>4</v>
      </c>
    </row>
    <row r="70" spans="1:14" s="11" customFormat="1" ht="44.25">
      <c r="A70" s="89" t="s">
        <v>68</v>
      </c>
      <c r="B70" s="5">
        <v>0</v>
      </c>
      <c r="C70" s="52">
        <v>0</v>
      </c>
      <c r="D70" s="59">
        <v>0</v>
      </c>
      <c r="E70" s="54">
        <f>IF(ISBLANK(D70),"  ",IF(F70&gt;0,D70/F70,IF(D70&gt;0,1,0)))</f>
        <v>0</v>
      </c>
      <c r="F70" s="69">
        <f>D70+B70</f>
        <v>0</v>
      </c>
      <c r="G70" s="56">
        <f>IF(ISBLANK(F70),"  ",IF(F74&gt;0,F70/F74,IF(F70&gt;0,1,0)))</f>
        <v>0</v>
      </c>
      <c r="H70" s="9">
        <f>SUBOS!H70+SUBR!H70+SUNO!H70+SUS!H70+SULaw!H70+SUAg!H70</f>
        <v>0</v>
      </c>
      <c r="I70" s="52">
        <f>IF(ISBLANK(H70),"  ",IF(L70&gt;0,H70/L70,IF(H70&gt;0,1,0)))</f>
        <v>0</v>
      </c>
      <c r="J70" s="53">
        <v>0</v>
      </c>
      <c r="K70" s="54">
        <f>IF(ISBLANK(J70),"  ",IF(L70&gt;0,J70/L70,IF(J70&gt;0,1,0)))</f>
        <v>0</v>
      </c>
      <c r="L70" s="69">
        <f>J70+H70</f>
        <v>0</v>
      </c>
      <c r="M70" s="56">
        <f>IF(ISBLANK(L70),"  ",IF(L74&gt;0,L70/L74,IF(L70&gt;0,1,0)))</f>
        <v>0</v>
      </c>
    </row>
    <row r="71" spans="1:14" s="11" customFormat="1" ht="44.25">
      <c r="A71" s="574" t="s">
        <v>69</v>
      </c>
      <c r="B71" s="575">
        <v>7777103</v>
      </c>
      <c r="C71" s="563">
        <v>0</v>
      </c>
      <c r="D71" s="587">
        <v>26409438</v>
      </c>
      <c r="E71" s="579">
        <f>IF(ISBLANK(D71),"  ",IF(F71&gt;0,D71/F71,IF(D71&gt;0,1,0)))</f>
        <v>0.77250980144496051</v>
      </c>
      <c r="F71" s="577">
        <f>D71+B71</f>
        <v>34186541</v>
      </c>
      <c r="G71" s="581">
        <f>IF(ISBLANK(F71),"  ",IF(F74&gt;0,F71/F74,IF(F71&gt;0,1,0)))</f>
        <v>0.57323291793859477</v>
      </c>
      <c r="H71" s="9">
        <f>SUBOS!H71+SUBR!H71+SUNO!H71+SUS!H71+SULaw!H71+SUAg!H71</f>
        <v>0</v>
      </c>
      <c r="I71" s="563">
        <f>IF(ISBLANK(H71),"  ",IF(L71&gt;0,H71/L71,IF(H71&gt;0,1,0)))</f>
        <v>0</v>
      </c>
      <c r="J71" s="53">
        <v>33365894</v>
      </c>
      <c r="K71" s="579">
        <f>IF(ISBLANK(J71),"  ",IF(L71&gt;0,J71/L71,IF(J71&gt;0,1,0)))</f>
        <v>1</v>
      </c>
      <c r="L71" s="577">
        <f>J71+H71</f>
        <v>33365894</v>
      </c>
      <c r="M71" s="581">
        <f>IF(ISBLANK(L71),"  ",IF(L74&gt;0,L71/L74,IF(L71&gt;0,1,0)))</f>
        <v>0.5532447169529785</v>
      </c>
    </row>
    <row r="72" spans="1:14" s="85" customFormat="1" ht="45">
      <c r="A72" s="600" t="s">
        <v>70</v>
      </c>
      <c r="B72" s="620">
        <v>7777103</v>
      </c>
      <c r="C72" s="567">
        <v>0</v>
      </c>
      <c r="D72" s="607">
        <v>26409438</v>
      </c>
      <c r="E72" s="599">
        <f>IF(ISBLANK(D72),"  ",IF(F72&gt;0,D72/F72,IF(D72&gt;0,1,0)))</f>
        <v>0.77250980144496051</v>
      </c>
      <c r="F72" s="621">
        <f>F71+F70+F69+F68+F67</f>
        <v>34186541</v>
      </c>
      <c r="G72" s="598">
        <f>IF(ISBLANK(F72),"  ",IF(F74&gt;0,F72/F74,IF(F72&gt;0,1,0)))</f>
        <v>0.57323291793859477</v>
      </c>
      <c r="H72" s="620">
        <f>H71+H70+H68+H67</f>
        <v>0</v>
      </c>
      <c r="I72" s="567">
        <f>IF(ISBLANK(H72),"  ",IF(L72&gt;0,H72/L72,IF(H72&gt;0,1,0)))</f>
        <v>0</v>
      </c>
      <c r="J72" s="607">
        <f>J71+J70+J68+J67</f>
        <v>33365894</v>
      </c>
      <c r="K72" s="599">
        <f>IF(ISBLANK(J72),"  ",IF(L72&gt;0,J72/L72,IF(J72&gt;0,1,0)))</f>
        <v>1</v>
      </c>
      <c r="L72" s="621">
        <f>L71+L70+L69+L68+L67</f>
        <v>33365894</v>
      </c>
      <c r="M72" s="598">
        <f>IF(ISBLANK(L72),"  ",IF(L74&gt;0,L72/L74,IF(L72&gt;0,1,0)))</f>
        <v>0.5532447169529785</v>
      </c>
    </row>
    <row r="73" spans="1:14" s="85" customFormat="1" ht="45">
      <c r="A73" s="600" t="s">
        <v>71</v>
      </c>
      <c r="B73" s="620">
        <v>0</v>
      </c>
      <c r="C73" s="599">
        <v>0</v>
      </c>
      <c r="D73" s="606">
        <v>0</v>
      </c>
      <c r="E73" s="599">
        <f>IF(ISBLANK(D73),"  ",IF(F73&gt;0,D73/F73,IF(D73&gt;0,1,0)))</f>
        <v>0</v>
      </c>
      <c r="F73" s="129">
        <f>D73+B73</f>
        <v>0</v>
      </c>
      <c r="G73" s="598">
        <f>IF(ISBLANK(F73),"  ",IF(F75&gt;0,F73/F75,IF(F73&gt;0,1,0)))</f>
        <v>0</v>
      </c>
      <c r="H73" s="629">
        <f>SUBOS!H73+SUBR!H73+SUNO!H73+SUS!H73+SULaw!H73+SUAg!H73</f>
        <v>0</v>
      </c>
      <c r="I73" s="567">
        <f>IF(ISBLANK(H73),"  ",IF(L73&gt;0,H73/L73,IF(H73&gt;0,1,0)))</f>
        <v>0</v>
      </c>
      <c r="J73" s="635">
        <f>SUBOS!J73+SUBR!J73+SUNO!J73+SUS!J73+SULaw!J73+SUAg!J73</f>
        <v>0</v>
      </c>
      <c r="K73" s="599">
        <f>IF(ISBLANK(J73),"  ",IF(L73&gt;0,J73/L73,IF(J73&gt;0,1,0)))</f>
        <v>0</v>
      </c>
      <c r="L73" s="129">
        <f>J73+H73</f>
        <v>0</v>
      </c>
      <c r="M73" s="598">
        <f>IF(ISBLANK(L73),"  ",IF(L75&gt;0,L73/L75,IF(L73&gt;0,1,0)))</f>
        <v>0</v>
      </c>
    </row>
    <row r="74" spans="1:14" s="85" customFormat="1" ht="45.75" thickBot="1">
      <c r="A74" s="622" t="s">
        <v>72</v>
      </c>
      <c r="B74" s="120">
        <f>B72+B65+B46+B39+B47+B73</f>
        <v>24008932</v>
      </c>
      <c r="C74" s="623">
        <v>0.61845360068106714</v>
      </c>
      <c r="D74" s="120">
        <f>D72+D65+D46+D39+D47+D73</f>
        <v>35629201</v>
      </c>
      <c r="E74" s="624">
        <f>IF(ISBLANK(D74),"  ",IF(F74&gt;0,D74/F74,IF(D74&gt;0,1,0)))</f>
        <v>0.59742314535567365</v>
      </c>
      <c r="F74" s="120">
        <f>F72+F65+F46+F39+F47+F73</f>
        <v>59638133</v>
      </c>
      <c r="G74" s="625">
        <f>IF(ISBLANK(F74),"  ",IF(F74&gt;0,F74/F74,IF(F74&gt;0,1,0)))</f>
        <v>1</v>
      </c>
      <c r="H74" s="120">
        <f>H72+H65+H46+H39+H47+H73</f>
        <v>17943573</v>
      </c>
      <c r="I74" s="623">
        <f>IF(ISBLANK(H74),"  ",IF(L74&gt;0,H74/L74,IF(H74&gt;0,1,0)))</f>
        <v>0.29752498061374011</v>
      </c>
      <c r="J74" s="120">
        <f>J72+J65+J46+J39+J47+J73</f>
        <v>42365894</v>
      </c>
      <c r="K74" s="624">
        <f>IF(ISBLANK(J74),"  ",IF(L74&gt;0,J74/L74,IF(J74&gt;0,1,0)))</f>
        <v>0.70247501938625989</v>
      </c>
      <c r="L74" s="120">
        <f>L72+L65+L46+L39+L47+L73</f>
        <v>60309467</v>
      </c>
      <c r="M74" s="625">
        <f>IF(ISBLANK(L74),"  ",IF(L74&gt;0,L74/L74,IF(L74&gt;0,1,0)))</f>
        <v>1</v>
      </c>
    </row>
    <row r="75" spans="1:14" ht="21" thickTop="1">
      <c r="A75" s="130"/>
      <c r="B75" s="131"/>
      <c r="C75" s="132"/>
      <c r="D75" s="131"/>
      <c r="E75" s="132"/>
      <c r="F75" s="131"/>
      <c r="G75" s="132"/>
      <c r="H75" s="131"/>
      <c r="I75" s="132"/>
      <c r="J75" s="131"/>
      <c r="K75" s="132"/>
      <c r="L75" s="131"/>
      <c r="M75" s="132"/>
    </row>
    <row r="76" spans="1:14" s="11" customFormat="1" ht="44.25">
      <c r="A76" s="4" t="s">
        <v>4</v>
      </c>
      <c r="B76" s="2"/>
      <c r="C76" s="4"/>
      <c r="D76" s="2"/>
      <c r="E76" s="4"/>
      <c r="F76" s="2"/>
      <c r="G76" s="4"/>
      <c r="H76" s="2"/>
      <c r="I76" s="4" t="s">
        <v>4</v>
      </c>
      <c r="J76" s="2"/>
      <c r="K76" s="4"/>
      <c r="L76" s="2"/>
      <c r="M76" s="4"/>
    </row>
    <row r="77" spans="1:14" s="11" customFormat="1" ht="44.25">
      <c r="A77" s="4" t="s">
        <v>73</v>
      </c>
      <c r="B77" s="2"/>
      <c r="C77" s="4"/>
      <c r="D77" s="2"/>
      <c r="E77" s="4"/>
      <c r="F77" s="2"/>
      <c r="G77" s="4"/>
      <c r="H77" s="2"/>
      <c r="I77" s="4"/>
      <c r="J77" s="2"/>
      <c r="K77" s="4"/>
      <c r="L77" s="2"/>
      <c r="M77" s="4"/>
    </row>
  </sheetData>
  <pageMargins left="0.28999999999999998" right="0.26" top="0.45" bottom="0.3" header="0.3" footer="0.54"/>
  <pageSetup scale="17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7"/>
  <sheetViews>
    <sheetView topLeftCell="A56" zoomScale="30" zoomScaleNormal="30" workbookViewId="0">
      <selection activeCell="M42" sqref="M42"/>
    </sheetView>
  </sheetViews>
  <sheetFormatPr defaultColWidth="12.42578125" defaultRowHeight="15"/>
  <cols>
    <col min="1" max="1" width="186.7109375" style="133" customWidth="1"/>
    <col min="2" max="2" width="56.42578125" style="134" customWidth="1"/>
    <col min="3" max="3" width="45.5703125" style="133" customWidth="1"/>
    <col min="4" max="4" width="45.5703125" style="134" customWidth="1"/>
    <col min="5" max="5" width="45.5703125" style="133" customWidth="1"/>
    <col min="6" max="6" width="45.5703125" style="134" customWidth="1"/>
    <col min="7" max="7" width="45.5703125" style="133" customWidth="1"/>
    <col min="8" max="8" width="54.7109375" style="134" customWidth="1"/>
    <col min="9" max="9" width="45.5703125" style="133" customWidth="1"/>
    <col min="10" max="10" width="45.5703125" style="134" customWidth="1"/>
    <col min="11" max="11" width="45.5703125" style="133" customWidth="1"/>
    <col min="12" max="12" width="45.5703125" style="134" customWidth="1"/>
    <col min="13" max="13" width="45.5703125" style="133" customWidth="1"/>
    <col min="14" max="256" width="12.42578125" style="133"/>
    <col min="257" max="257" width="186.7109375" style="133" customWidth="1"/>
    <col min="258" max="258" width="56.42578125" style="133" customWidth="1"/>
    <col min="259" max="263" width="45.5703125" style="133" customWidth="1"/>
    <col min="264" max="264" width="54.7109375" style="133" customWidth="1"/>
    <col min="265" max="269" width="45.5703125" style="133" customWidth="1"/>
    <col min="270" max="512" width="12.42578125" style="133"/>
    <col min="513" max="513" width="186.7109375" style="133" customWidth="1"/>
    <col min="514" max="514" width="56.42578125" style="133" customWidth="1"/>
    <col min="515" max="519" width="45.5703125" style="133" customWidth="1"/>
    <col min="520" max="520" width="54.7109375" style="133" customWidth="1"/>
    <col min="521" max="525" width="45.5703125" style="133" customWidth="1"/>
    <col min="526" max="768" width="12.42578125" style="133"/>
    <col min="769" max="769" width="186.7109375" style="133" customWidth="1"/>
    <col min="770" max="770" width="56.42578125" style="133" customWidth="1"/>
    <col min="771" max="775" width="45.5703125" style="133" customWidth="1"/>
    <col min="776" max="776" width="54.7109375" style="133" customWidth="1"/>
    <col min="777" max="781" width="45.5703125" style="133" customWidth="1"/>
    <col min="782" max="1024" width="12.42578125" style="133"/>
    <col min="1025" max="1025" width="186.7109375" style="133" customWidth="1"/>
    <col min="1026" max="1026" width="56.42578125" style="133" customWidth="1"/>
    <col min="1027" max="1031" width="45.5703125" style="133" customWidth="1"/>
    <col min="1032" max="1032" width="54.7109375" style="133" customWidth="1"/>
    <col min="1033" max="1037" width="45.5703125" style="133" customWidth="1"/>
    <col min="1038" max="1280" width="12.42578125" style="133"/>
    <col min="1281" max="1281" width="186.7109375" style="133" customWidth="1"/>
    <col min="1282" max="1282" width="56.42578125" style="133" customWidth="1"/>
    <col min="1283" max="1287" width="45.5703125" style="133" customWidth="1"/>
    <col min="1288" max="1288" width="54.7109375" style="133" customWidth="1"/>
    <col min="1289" max="1293" width="45.5703125" style="133" customWidth="1"/>
    <col min="1294" max="1536" width="12.42578125" style="133"/>
    <col min="1537" max="1537" width="186.7109375" style="133" customWidth="1"/>
    <col min="1538" max="1538" width="56.42578125" style="133" customWidth="1"/>
    <col min="1539" max="1543" width="45.5703125" style="133" customWidth="1"/>
    <col min="1544" max="1544" width="54.7109375" style="133" customWidth="1"/>
    <col min="1545" max="1549" width="45.5703125" style="133" customWidth="1"/>
    <col min="1550" max="1792" width="12.42578125" style="133"/>
    <col min="1793" max="1793" width="186.7109375" style="133" customWidth="1"/>
    <col min="1794" max="1794" width="56.42578125" style="133" customWidth="1"/>
    <col min="1795" max="1799" width="45.5703125" style="133" customWidth="1"/>
    <col min="1800" max="1800" width="54.7109375" style="133" customWidth="1"/>
    <col min="1801" max="1805" width="45.5703125" style="133" customWidth="1"/>
    <col min="1806" max="2048" width="12.42578125" style="133"/>
    <col min="2049" max="2049" width="186.7109375" style="133" customWidth="1"/>
    <col min="2050" max="2050" width="56.42578125" style="133" customWidth="1"/>
    <col min="2051" max="2055" width="45.5703125" style="133" customWidth="1"/>
    <col min="2056" max="2056" width="54.7109375" style="133" customWidth="1"/>
    <col min="2057" max="2061" width="45.5703125" style="133" customWidth="1"/>
    <col min="2062" max="2304" width="12.42578125" style="133"/>
    <col min="2305" max="2305" width="186.7109375" style="133" customWidth="1"/>
    <col min="2306" max="2306" width="56.42578125" style="133" customWidth="1"/>
    <col min="2307" max="2311" width="45.5703125" style="133" customWidth="1"/>
    <col min="2312" max="2312" width="54.7109375" style="133" customWidth="1"/>
    <col min="2313" max="2317" width="45.5703125" style="133" customWidth="1"/>
    <col min="2318" max="2560" width="12.42578125" style="133"/>
    <col min="2561" max="2561" width="186.7109375" style="133" customWidth="1"/>
    <col min="2562" max="2562" width="56.42578125" style="133" customWidth="1"/>
    <col min="2563" max="2567" width="45.5703125" style="133" customWidth="1"/>
    <col min="2568" max="2568" width="54.7109375" style="133" customWidth="1"/>
    <col min="2569" max="2573" width="45.5703125" style="133" customWidth="1"/>
    <col min="2574" max="2816" width="12.42578125" style="133"/>
    <col min="2817" max="2817" width="186.7109375" style="133" customWidth="1"/>
    <col min="2818" max="2818" width="56.42578125" style="133" customWidth="1"/>
    <col min="2819" max="2823" width="45.5703125" style="133" customWidth="1"/>
    <col min="2824" max="2824" width="54.7109375" style="133" customWidth="1"/>
    <col min="2825" max="2829" width="45.5703125" style="133" customWidth="1"/>
    <col min="2830" max="3072" width="12.42578125" style="133"/>
    <col min="3073" max="3073" width="186.7109375" style="133" customWidth="1"/>
    <col min="3074" max="3074" width="56.42578125" style="133" customWidth="1"/>
    <col min="3075" max="3079" width="45.5703125" style="133" customWidth="1"/>
    <col min="3080" max="3080" width="54.7109375" style="133" customWidth="1"/>
    <col min="3081" max="3085" width="45.5703125" style="133" customWidth="1"/>
    <col min="3086" max="3328" width="12.42578125" style="133"/>
    <col min="3329" max="3329" width="186.7109375" style="133" customWidth="1"/>
    <col min="3330" max="3330" width="56.42578125" style="133" customWidth="1"/>
    <col min="3331" max="3335" width="45.5703125" style="133" customWidth="1"/>
    <col min="3336" max="3336" width="54.7109375" style="133" customWidth="1"/>
    <col min="3337" max="3341" width="45.5703125" style="133" customWidth="1"/>
    <col min="3342" max="3584" width="12.42578125" style="133"/>
    <col min="3585" max="3585" width="186.7109375" style="133" customWidth="1"/>
    <col min="3586" max="3586" width="56.42578125" style="133" customWidth="1"/>
    <col min="3587" max="3591" width="45.5703125" style="133" customWidth="1"/>
    <col min="3592" max="3592" width="54.7109375" style="133" customWidth="1"/>
    <col min="3593" max="3597" width="45.5703125" style="133" customWidth="1"/>
    <col min="3598" max="3840" width="12.42578125" style="133"/>
    <col min="3841" max="3841" width="186.7109375" style="133" customWidth="1"/>
    <col min="3842" max="3842" width="56.42578125" style="133" customWidth="1"/>
    <col min="3843" max="3847" width="45.5703125" style="133" customWidth="1"/>
    <col min="3848" max="3848" width="54.7109375" style="133" customWidth="1"/>
    <col min="3849" max="3853" width="45.5703125" style="133" customWidth="1"/>
    <col min="3854" max="4096" width="12.42578125" style="133"/>
    <col min="4097" max="4097" width="186.7109375" style="133" customWidth="1"/>
    <col min="4098" max="4098" width="56.42578125" style="133" customWidth="1"/>
    <col min="4099" max="4103" width="45.5703125" style="133" customWidth="1"/>
    <col min="4104" max="4104" width="54.7109375" style="133" customWidth="1"/>
    <col min="4105" max="4109" width="45.5703125" style="133" customWidth="1"/>
    <col min="4110" max="4352" width="12.42578125" style="133"/>
    <col min="4353" max="4353" width="186.7109375" style="133" customWidth="1"/>
    <col min="4354" max="4354" width="56.42578125" style="133" customWidth="1"/>
    <col min="4355" max="4359" width="45.5703125" style="133" customWidth="1"/>
    <col min="4360" max="4360" width="54.7109375" style="133" customWidth="1"/>
    <col min="4361" max="4365" width="45.5703125" style="133" customWidth="1"/>
    <col min="4366" max="4608" width="12.42578125" style="133"/>
    <col min="4609" max="4609" width="186.7109375" style="133" customWidth="1"/>
    <col min="4610" max="4610" width="56.42578125" style="133" customWidth="1"/>
    <col min="4611" max="4615" width="45.5703125" style="133" customWidth="1"/>
    <col min="4616" max="4616" width="54.7109375" style="133" customWidth="1"/>
    <col min="4617" max="4621" width="45.5703125" style="133" customWidth="1"/>
    <col min="4622" max="4864" width="12.42578125" style="133"/>
    <col min="4865" max="4865" width="186.7109375" style="133" customWidth="1"/>
    <col min="4866" max="4866" width="56.42578125" style="133" customWidth="1"/>
    <col min="4867" max="4871" width="45.5703125" style="133" customWidth="1"/>
    <col min="4872" max="4872" width="54.7109375" style="133" customWidth="1"/>
    <col min="4873" max="4877" width="45.5703125" style="133" customWidth="1"/>
    <col min="4878" max="5120" width="12.42578125" style="133"/>
    <col min="5121" max="5121" width="186.7109375" style="133" customWidth="1"/>
    <col min="5122" max="5122" width="56.42578125" style="133" customWidth="1"/>
    <col min="5123" max="5127" width="45.5703125" style="133" customWidth="1"/>
    <col min="5128" max="5128" width="54.7109375" style="133" customWidth="1"/>
    <col min="5129" max="5133" width="45.5703125" style="133" customWidth="1"/>
    <col min="5134" max="5376" width="12.42578125" style="133"/>
    <col min="5377" max="5377" width="186.7109375" style="133" customWidth="1"/>
    <col min="5378" max="5378" width="56.42578125" style="133" customWidth="1"/>
    <col min="5379" max="5383" width="45.5703125" style="133" customWidth="1"/>
    <col min="5384" max="5384" width="54.7109375" style="133" customWidth="1"/>
    <col min="5385" max="5389" width="45.5703125" style="133" customWidth="1"/>
    <col min="5390" max="5632" width="12.42578125" style="133"/>
    <col min="5633" max="5633" width="186.7109375" style="133" customWidth="1"/>
    <col min="5634" max="5634" width="56.42578125" style="133" customWidth="1"/>
    <col min="5635" max="5639" width="45.5703125" style="133" customWidth="1"/>
    <col min="5640" max="5640" width="54.7109375" style="133" customWidth="1"/>
    <col min="5641" max="5645" width="45.5703125" style="133" customWidth="1"/>
    <col min="5646" max="5888" width="12.42578125" style="133"/>
    <col min="5889" max="5889" width="186.7109375" style="133" customWidth="1"/>
    <col min="5890" max="5890" width="56.42578125" style="133" customWidth="1"/>
    <col min="5891" max="5895" width="45.5703125" style="133" customWidth="1"/>
    <col min="5896" max="5896" width="54.7109375" style="133" customWidth="1"/>
    <col min="5897" max="5901" width="45.5703125" style="133" customWidth="1"/>
    <col min="5902" max="6144" width="12.42578125" style="133"/>
    <col min="6145" max="6145" width="186.7109375" style="133" customWidth="1"/>
    <col min="6146" max="6146" width="56.42578125" style="133" customWidth="1"/>
    <col min="6147" max="6151" width="45.5703125" style="133" customWidth="1"/>
    <col min="6152" max="6152" width="54.7109375" style="133" customWidth="1"/>
    <col min="6153" max="6157" width="45.5703125" style="133" customWidth="1"/>
    <col min="6158" max="6400" width="12.42578125" style="133"/>
    <col min="6401" max="6401" width="186.7109375" style="133" customWidth="1"/>
    <col min="6402" max="6402" width="56.42578125" style="133" customWidth="1"/>
    <col min="6403" max="6407" width="45.5703125" style="133" customWidth="1"/>
    <col min="6408" max="6408" width="54.7109375" style="133" customWidth="1"/>
    <col min="6409" max="6413" width="45.5703125" style="133" customWidth="1"/>
    <col min="6414" max="6656" width="12.42578125" style="133"/>
    <col min="6657" max="6657" width="186.7109375" style="133" customWidth="1"/>
    <col min="6658" max="6658" width="56.42578125" style="133" customWidth="1"/>
    <col min="6659" max="6663" width="45.5703125" style="133" customWidth="1"/>
    <col min="6664" max="6664" width="54.7109375" style="133" customWidth="1"/>
    <col min="6665" max="6669" width="45.5703125" style="133" customWidth="1"/>
    <col min="6670" max="6912" width="12.42578125" style="133"/>
    <col min="6913" max="6913" width="186.7109375" style="133" customWidth="1"/>
    <col min="6914" max="6914" width="56.42578125" style="133" customWidth="1"/>
    <col min="6915" max="6919" width="45.5703125" style="133" customWidth="1"/>
    <col min="6920" max="6920" width="54.7109375" style="133" customWidth="1"/>
    <col min="6921" max="6925" width="45.5703125" style="133" customWidth="1"/>
    <col min="6926" max="7168" width="12.42578125" style="133"/>
    <col min="7169" max="7169" width="186.7109375" style="133" customWidth="1"/>
    <col min="7170" max="7170" width="56.42578125" style="133" customWidth="1"/>
    <col min="7171" max="7175" width="45.5703125" style="133" customWidth="1"/>
    <col min="7176" max="7176" width="54.7109375" style="133" customWidth="1"/>
    <col min="7177" max="7181" width="45.5703125" style="133" customWidth="1"/>
    <col min="7182" max="7424" width="12.42578125" style="133"/>
    <col min="7425" max="7425" width="186.7109375" style="133" customWidth="1"/>
    <col min="7426" max="7426" width="56.42578125" style="133" customWidth="1"/>
    <col min="7427" max="7431" width="45.5703125" style="133" customWidth="1"/>
    <col min="7432" max="7432" width="54.7109375" style="133" customWidth="1"/>
    <col min="7433" max="7437" width="45.5703125" style="133" customWidth="1"/>
    <col min="7438" max="7680" width="12.42578125" style="133"/>
    <col min="7681" max="7681" width="186.7109375" style="133" customWidth="1"/>
    <col min="7682" max="7682" width="56.42578125" style="133" customWidth="1"/>
    <col min="7683" max="7687" width="45.5703125" style="133" customWidth="1"/>
    <col min="7688" max="7688" width="54.7109375" style="133" customWidth="1"/>
    <col min="7689" max="7693" width="45.5703125" style="133" customWidth="1"/>
    <col min="7694" max="7936" width="12.42578125" style="133"/>
    <col min="7937" max="7937" width="186.7109375" style="133" customWidth="1"/>
    <col min="7938" max="7938" width="56.42578125" style="133" customWidth="1"/>
    <col min="7939" max="7943" width="45.5703125" style="133" customWidth="1"/>
    <col min="7944" max="7944" width="54.7109375" style="133" customWidth="1"/>
    <col min="7945" max="7949" width="45.5703125" style="133" customWidth="1"/>
    <col min="7950" max="8192" width="12.42578125" style="133"/>
    <col min="8193" max="8193" width="186.7109375" style="133" customWidth="1"/>
    <col min="8194" max="8194" width="56.42578125" style="133" customWidth="1"/>
    <col min="8195" max="8199" width="45.5703125" style="133" customWidth="1"/>
    <col min="8200" max="8200" width="54.7109375" style="133" customWidth="1"/>
    <col min="8201" max="8205" width="45.5703125" style="133" customWidth="1"/>
    <col min="8206" max="8448" width="12.42578125" style="133"/>
    <col min="8449" max="8449" width="186.7109375" style="133" customWidth="1"/>
    <col min="8450" max="8450" width="56.42578125" style="133" customWidth="1"/>
    <col min="8451" max="8455" width="45.5703125" style="133" customWidth="1"/>
    <col min="8456" max="8456" width="54.7109375" style="133" customWidth="1"/>
    <col min="8457" max="8461" width="45.5703125" style="133" customWidth="1"/>
    <col min="8462" max="8704" width="12.42578125" style="133"/>
    <col min="8705" max="8705" width="186.7109375" style="133" customWidth="1"/>
    <col min="8706" max="8706" width="56.42578125" style="133" customWidth="1"/>
    <col min="8707" max="8711" width="45.5703125" style="133" customWidth="1"/>
    <col min="8712" max="8712" width="54.7109375" style="133" customWidth="1"/>
    <col min="8713" max="8717" width="45.5703125" style="133" customWidth="1"/>
    <col min="8718" max="8960" width="12.42578125" style="133"/>
    <col min="8961" max="8961" width="186.7109375" style="133" customWidth="1"/>
    <col min="8962" max="8962" width="56.42578125" style="133" customWidth="1"/>
    <col min="8963" max="8967" width="45.5703125" style="133" customWidth="1"/>
    <col min="8968" max="8968" width="54.7109375" style="133" customWidth="1"/>
    <col min="8969" max="8973" width="45.5703125" style="133" customWidth="1"/>
    <col min="8974" max="9216" width="12.42578125" style="133"/>
    <col min="9217" max="9217" width="186.7109375" style="133" customWidth="1"/>
    <col min="9218" max="9218" width="56.42578125" style="133" customWidth="1"/>
    <col min="9219" max="9223" width="45.5703125" style="133" customWidth="1"/>
    <col min="9224" max="9224" width="54.7109375" style="133" customWidth="1"/>
    <col min="9225" max="9229" width="45.5703125" style="133" customWidth="1"/>
    <col min="9230" max="9472" width="12.42578125" style="133"/>
    <col min="9473" max="9473" width="186.7109375" style="133" customWidth="1"/>
    <col min="9474" max="9474" width="56.42578125" style="133" customWidth="1"/>
    <col min="9475" max="9479" width="45.5703125" style="133" customWidth="1"/>
    <col min="9480" max="9480" width="54.7109375" style="133" customWidth="1"/>
    <col min="9481" max="9485" width="45.5703125" style="133" customWidth="1"/>
    <col min="9486" max="9728" width="12.42578125" style="133"/>
    <col min="9729" max="9729" width="186.7109375" style="133" customWidth="1"/>
    <col min="9730" max="9730" width="56.42578125" style="133" customWidth="1"/>
    <col min="9731" max="9735" width="45.5703125" style="133" customWidth="1"/>
    <col min="9736" max="9736" width="54.7109375" style="133" customWidth="1"/>
    <col min="9737" max="9741" width="45.5703125" style="133" customWidth="1"/>
    <col min="9742" max="9984" width="12.42578125" style="133"/>
    <col min="9985" max="9985" width="186.7109375" style="133" customWidth="1"/>
    <col min="9986" max="9986" width="56.42578125" style="133" customWidth="1"/>
    <col min="9987" max="9991" width="45.5703125" style="133" customWidth="1"/>
    <col min="9992" max="9992" width="54.7109375" style="133" customWidth="1"/>
    <col min="9993" max="9997" width="45.5703125" style="133" customWidth="1"/>
    <col min="9998" max="10240" width="12.42578125" style="133"/>
    <col min="10241" max="10241" width="186.7109375" style="133" customWidth="1"/>
    <col min="10242" max="10242" width="56.42578125" style="133" customWidth="1"/>
    <col min="10243" max="10247" width="45.5703125" style="133" customWidth="1"/>
    <col min="10248" max="10248" width="54.7109375" style="133" customWidth="1"/>
    <col min="10249" max="10253" width="45.5703125" style="133" customWidth="1"/>
    <col min="10254" max="10496" width="12.42578125" style="133"/>
    <col min="10497" max="10497" width="186.7109375" style="133" customWidth="1"/>
    <col min="10498" max="10498" width="56.42578125" style="133" customWidth="1"/>
    <col min="10499" max="10503" width="45.5703125" style="133" customWidth="1"/>
    <col min="10504" max="10504" width="54.7109375" style="133" customWidth="1"/>
    <col min="10505" max="10509" width="45.5703125" style="133" customWidth="1"/>
    <col min="10510" max="10752" width="12.42578125" style="133"/>
    <col min="10753" max="10753" width="186.7109375" style="133" customWidth="1"/>
    <col min="10754" max="10754" width="56.42578125" style="133" customWidth="1"/>
    <col min="10755" max="10759" width="45.5703125" style="133" customWidth="1"/>
    <col min="10760" max="10760" width="54.7109375" style="133" customWidth="1"/>
    <col min="10761" max="10765" width="45.5703125" style="133" customWidth="1"/>
    <col min="10766" max="11008" width="12.42578125" style="133"/>
    <col min="11009" max="11009" width="186.7109375" style="133" customWidth="1"/>
    <col min="11010" max="11010" width="56.42578125" style="133" customWidth="1"/>
    <col min="11011" max="11015" width="45.5703125" style="133" customWidth="1"/>
    <col min="11016" max="11016" width="54.7109375" style="133" customWidth="1"/>
    <col min="11017" max="11021" width="45.5703125" style="133" customWidth="1"/>
    <col min="11022" max="11264" width="12.42578125" style="133"/>
    <col min="11265" max="11265" width="186.7109375" style="133" customWidth="1"/>
    <col min="11266" max="11266" width="56.42578125" style="133" customWidth="1"/>
    <col min="11267" max="11271" width="45.5703125" style="133" customWidth="1"/>
    <col min="11272" max="11272" width="54.7109375" style="133" customWidth="1"/>
    <col min="11273" max="11277" width="45.5703125" style="133" customWidth="1"/>
    <col min="11278" max="11520" width="12.42578125" style="133"/>
    <col min="11521" max="11521" width="186.7109375" style="133" customWidth="1"/>
    <col min="11522" max="11522" width="56.42578125" style="133" customWidth="1"/>
    <col min="11523" max="11527" width="45.5703125" style="133" customWidth="1"/>
    <col min="11528" max="11528" width="54.7109375" style="133" customWidth="1"/>
    <col min="11529" max="11533" width="45.5703125" style="133" customWidth="1"/>
    <col min="11534" max="11776" width="12.42578125" style="133"/>
    <col min="11777" max="11777" width="186.7109375" style="133" customWidth="1"/>
    <col min="11778" max="11778" width="56.42578125" style="133" customWidth="1"/>
    <col min="11779" max="11783" width="45.5703125" style="133" customWidth="1"/>
    <col min="11784" max="11784" width="54.7109375" style="133" customWidth="1"/>
    <col min="11785" max="11789" width="45.5703125" style="133" customWidth="1"/>
    <col min="11790" max="12032" width="12.42578125" style="133"/>
    <col min="12033" max="12033" width="186.7109375" style="133" customWidth="1"/>
    <col min="12034" max="12034" width="56.42578125" style="133" customWidth="1"/>
    <col min="12035" max="12039" width="45.5703125" style="133" customWidth="1"/>
    <col min="12040" max="12040" width="54.7109375" style="133" customWidth="1"/>
    <col min="12041" max="12045" width="45.5703125" style="133" customWidth="1"/>
    <col min="12046" max="12288" width="12.42578125" style="133"/>
    <col min="12289" max="12289" width="186.7109375" style="133" customWidth="1"/>
    <col min="12290" max="12290" width="56.42578125" style="133" customWidth="1"/>
    <col min="12291" max="12295" width="45.5703125" style="133" customWidth="1"/>
    <col min="12296" max="12296" width="54.7109375" style="133" customWidth="1"/>
    <col min="12297" max="12301" width="45.5703125" style="133" customWidth="1"/>
    <col min="12302" max="12544" width="12.42578125" style="133"/>
    <col min="12545" max="12545" width="186.7109375" style="133" customWidth="1"/>
    <col min="12546" max="12546" width="56.42578125" style="133" customWidth="1"/>
    <col min="12547" max="12551" width="45.5703125" style="133" customWidth="1"/>
    <col min="12552" max="12552" width="54.7109375" style="133" customWidth="1"/>
    <col min="12553" max="12557" width="45.5703125" style="133" customWidth="1"/>
    <col min="12558" max="12800" width="12.42578125" style="133"/>
    <col min="12801" max="12801" width="186.7109375" style="133" customWidth="1"/>
    <col min="12802" max="12802" width="56.42578125" style="133" customWidth="1"/>
    <col min="12803" max="12807" width="45.5703125" style="133" customWidth="1"/>
    <col min="12808" max="12808" width="54.7109375" style="133" customWidth="1"/>
    <col min="12809" max="12813" width="45.5703125" style="133" customWidth="1"/>
    <col min="12814" max="13056" width="12.42578125" style="133"/>
    <col min="13057" max="13057" width="186.7109375" style="133" customWidth="1"/>
    <col min="13058" max="13058" width="56.42578125" style="133" customWidth="1"/>
    <col min="13059" max="13063" width="45.5703125" style="133" customWidth="1"/>
    <col min="13064" max="13064" width="54.7109375" style="133" customWidth="1"/>
    <col min="13065" max="13069" width="45.5703125" style="133" customWidth="1"/>
    <col min="13070" max="13312" width="12.42578125" style="133"/>
    <col min="13313" max="13313" width="186.7109375" style="133" customWidth="1"/>
    <col min="13314" max="13314" width="56.42578125" style="133" customWidth="1"/>
    <col min="13315" max="13319" width="45.5703125" style="133" customWidth="1"/>
    <col min="13320" max="13320" width="54.7109375" style="133" customWidth="1"/>
    <col min="13321" max="13325" width="45.5703125" style="133" customWidth="1"/>
    <col min="13326" max="13568" width="12.42578125" style="133"/>
    <col min="13569" max="13569" width="186.7109375" style="133" customWidth="1"/>
    <col min="13570" max="13570" width="56.42578125" style="133" customWidth="1"/>
    <col min="13571" max="13575" width="45.5703125" style="133" customWidth="1"/>
    <col min="13576" max="13576" width="54.7109375" style="133" customWidth="1"/>
    <col min="13577" max="13581" width="45.5703125" style="133" customWidth="1"/>
    <col min="13582" max="13824" width="12.42578125" style="133"/>
    <col min="13825" max="13825" width="186.7109375" style="133" customWidth="1"/>
    <col min="13826" max="13826" width="56.42578125" style="133" customWidth="1"/>
    <col min="13827" max="13831" width="45.5703125" style="133" customWidth="1"/>
    <col min="13832" max="13832" width="54.7109375" style="133" customWidth="1"/>
    <col min="13833" max="13837" width="45.5703125" style="133" customWidth="1"/>
    <col min="13838" max="14080" width="12.42578125" style="133"/>
    <col min="14081" max="14081" width="186.7109375" style="133" customWidth="1"/>
    <col min="14082" max="14082" width="56.42578125" style="133" customWidth="1"/>
    <col min="14083" max="14087" width="45.5703125" style="133" customWidth="1"/>
    <col min="14088" max="14088" width="54.7109375" style="133" customWidth="1"/>
    <col min="14089" max="14093" width="45.5703125" style="133" customWidth="1"/>
    <col min="14094" max="14336" width="12.42578125" style="133"/>
    <col min="14337" max="14337" width="186.7109375" style="133" customWidth="1"/>
    <col min="14338" max="14338" width="56.42578125" style="133" customWidth="1"/>
    <col min="14339" max="14343" width="45.5703125" style="133" customWidth="1"/>
    <col min="14344" max="14344" width="54.7109375" style="133" customWidth="1"/>
    <col min="14345" max="14349" width="45.5703125" style="133" customWidth="1"/>
    <col min="14350" max="14592" width="12.42578125" style="133"/>
    <col min="14593" max="14593" width="186.7109375" style="133" customWidth="1"/>
    <col min="14594" max="14594" width="56.42578125" style="133" customWidth="1"/>
    <col min="14595" max="14599" width="45.5703125" style="133" customWidth="1"/>
    <col min="14600" max="14600" width="54.7109375" style="133" customWidth="1"/>
    <col min="14601" max="14605" width="45.5703125" style="133" customWidth="1"/>
    <col min="14606" max="14848" width="12.42578125" style="133"/>
    <col min="14849" max="14849" width="186.7109375" style="133" customWidth="1"/>
    <col min="14850" max="14850" width="56.42578125" style="133" customWidth="1"/>
    <col min="14851" max="14855" width="45.5703125" style="133" customWidth="1"/>
    <col min="14856" max="14856" width="54.7109375" style="133" customWidth="1"/>
    <col min="14857" max="14861" width="45.5703125" style="133" customWidth="1"/>
    <col min="14862" max="15104" width="12.42578125" style="133"/>
    <col min="15105" max="15105" width="186.7109375" style="133" customWidth="1"/>
    <col min="15106" max="15106" width="56.42578125" style="133" customWidth="1"/>
    <col min="15107" max="15111" width="45.5703125" style="133" customWidth="1"/>
    <col min="15112" max="15112" width="54.7109375" style="133" customWidth="1"/>
    <col min="15113" max="15117" width="45.5703125" style="133" customWidth="1"/>
    <col min="15118" max="15360" width="12.42578125" style="133"/>
    <col min="15361" max="15361" width="186.7109375" style="133" customWidth="1"/>
    <col min="15362" max="15362" width="56.42578125" style="133" customWidth="1"/>
    <col min="15363" max="15367" width="45.5703125" style="133" customWidth="1"/>
    <col min="15368" max="15368" width="54.7109375" style="133" customWidth="1"/>
    <col min="15369" max="15373" width="45.5703125" style="133" customWidth="1"/>
    <col min="15374" max="15616" width="12.42578125" style="133"/>
    <col min="15617" max="15617" width="186.7109375" style="133" customWidth="1"/>
    <col min="15618" max="15618" width="56.42578125" style="133" customWidth="1"/>
    <col min="15619" max="15623" width="45.5703125" style="133" customWidth="1"/>
    <col min="15624" max="15624" width="54.7109375" style="133" customWidth="1"/>
    <col min="15625" max="15629" width="45.5703125" style="133" customWidth="1"/>
    <col min="15630" max="15872" width="12.42578125" style="133"/>
    <col min="15873" max="15873" width="186.7109375" style="133" customWidth="1"/>
    <col min="15874" max="15874" width="56.42578125" style="133" customWidth="1"/>
    <col min="15875" max="15879" width="45.5703125" style="133" customWidth="1"/>
    <col min="15880" max="15880" width="54.7109375" style="133" customWidth="1"/>
    <col min="15881" max="15885" width="45.5703125" style="133" customWidth="1"/>
    <col min="15886" max="16128" width="12.42578125" style="133"/>
    <col min="16129" max="16129" width="186.7109375" style="133" customWidth="1"/>
    <col min="16130" max="16130" width="56.42578125" style="133" customWidth="1"/>
    <col min="16131" max="16135" width="45.5703125" style="133" customWidth="1"/>
    <col min="16136" max="16136" width="54.7109375" style="133" customWidth="1"/>
    <col min="16137" max="16141" width="45.5703125" style="133" customWidth="1"/>
    <col min="16142" max="16384" width="12.42578125" style="133"/>
  </cols>
  <sheetData>
    <row r="1" spans="1:17" s="11" customFormat="1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84</v>
      </c>
      <c r="L1" s="9"/>
      <c r="M1" s="8"/>
      <c r="N1" s="10"/>
      <c r="O1" s="10"/>
      <c r="P1" s="10"/>
      <c r="Q1" s="10"/>
    </row>
    <row r="2" spans="1:17" s="11" customFormat="1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s="11" customFormat="1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s="11" customFormat="1" ht="45" thickTop="1">
      <c r="A4" s="17"/>
      <c r="B4" s="18"/>
      <c r="C4" s="19"/>
      <c r="D4" s="18"/>
      <c r="E4" s="19"/>
      <c r="F4" s="18"/>
      <c r="G4" s="20"/>
      <c r="H4" s="18" t="s">
        <v>4</v>
      </c>
      <c r="I4" s="19"/>
      <c r="J4" s="18"/>
      <c r="K4" s="19"/>
      <c r="L4" s="18"/>
      <c r="M4" s="20"/>
    </row>
    <row r="5" spans="1:17" s="11" customFormat="1" ht="44.25">
      <c r="A5" s="21"/>
      <c r="B5" s="5"/>
      <c r="C5" s="22"/>
      <c r="D5" s="5"/>
      <c r="E5" s="22"/>
      <c r="F5" s="5"/>
      <c r="G5" s="23"/>
      <c r="H5" s="5"/>
      <c r="I5" s="22"/>
      <c r="J5" s="5"/>
      <c r="K5" s="22"/>
      <c r="L5" s="5"/>
      <c r="M5" s="23"/>
    </row>
    <row r="6" spans="1:17" s="11" customFormat="1" ht="45">
      <c r="A6" s="24"/>
      <c r="B6" s="25" t="s">
        <v>148</v>
      </c>
      <c r="C6" s="26"/>
      <c r="D6" s="27"/>
      <c r="E6" s="26"/>
      <c r="F6" s="27"/>
      <c r="G6" s="28"/>
      <c r="H6" s="25" t="s">
        <v>5</v>
      </c>
      <c r="I6" s="26"/>
      <c r="J6" s="27"/>
      <c r="K6" s="26"/>
      <c r="L6" s="27"/>
      <c r="M6" s="29" t="s">
        <v>4</v>
      </c>
    </row>
    <row r="7" spans="1:17" s="11" customFormat="1" ht="44.25">
      <c r="A7" s="21" t="s">
        <v>4</v>
      </c>
      <c r="B7" s="5" t="s">
        <v>4</v>
      </c>
      <c r="C7" s="22"/>
      <c r="D7" s="5" t="s">
        <v>4</v>
      </c>
      <c r="E7" s="22"/>
      <c r="F7" s="5" t="s">
        <v>4</v>
      </c>
      <c r="G7" s="23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 s="11" customFormat="1" ht="44.25">
      <c r="A8" s="21" t="s">
        <v>4</v>
      </c>
      <c r="B8" s="5" t="s">
        <v>4</v>
      </c>
      <c r="C8" s="22"/>
      <c r="D8" s="5" t="s">
        <v>4</v>
      </c>
      <c r="E8" s="22"/>
      <c r="F8" s="5" t="s">
        <v>4</v>
      </c>
      <c r="G8" s="23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s="11" customFormat="1" ht="45">
      <c r="A9" s="30" t="s">
        <v>4</v>
      </c>
      <c r="B9" s="570" t="s">
        <v>4</v>
      </c>
      <c r="C9" s="571" t="s">
        <v>6</v>
      </c>
      <c r="D9" s="572" t="s">
        <v>4</v>
      </c>
      <c r="E9" s="571" t="s">
        <v>6</v>
      </c>
      <c r="F9" s="572" t="s">
        <v>4</v>
      </c>
      <c r="G9" s="573" t="s">
        <v>6</v>
      </c>
      <c r="H9" s="31" t="s">
        <v>4</v>
      </c>
      <c r="I9" s="32" t="s">
        <v>6</v>
      </c>
      <c r="J9" s="33" t="s">
        <v>4</v>
      </c>
      <c r="K9" s="32" t="s">
        <v>6</v>
      </c>
      <c r="L9" s="33" t="s">
        <v>4</v>
      </c>
      <c r="M9" s="34" t="s">
        <v>6</v>
      </c>
      <c r="N9" s="35"/>
    </row>
    <row r="10" spans="1:17" s="11" customFormat="1" ht="45">
      <c r="A10" s="36" t="s">
        <v>7</v>
      </c>
      <c r="B10" s="37" t="s">
        <v>8</v>
      </c>
      <c r="C10" s="38" t="s">
        <v>9</v>
      </c>
      <c r="D10" s="39" t="s">
        <v>10</v>
      </c>
      <c r="E10" s="38" t="s">
        <v>9</v>
      </c>
      <c r="F10" s="39" t="s">
        <v>9</v>
      </c>
      <c r="G10" s="40" t="s">
        <v>9</v>
      </c>
      <c r="H10" s="37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35"/>
    </row>
    <row r="11" spans="1:17" s="11" customFormat="1" ht="44.25">
      <c r="A11" s="41" t="s">
        <v>11</v>
      </c>
      <c r="B11" s="575" t="s">
        <v>4</v>
      </c>
      <c r="C11" s="576"/>
      <c r="D11" s="577" t="s">
        <v>4</v>
      </c>
      <c r="E11" s="576"/>
      <c r="F11" s="577" t="s">
        <v>4</v>
      </c>
      <c r="G11" s="578"/>
      <c r="H11" s="42" t="s">
        <v>4</v>
      </c>
      <c r="I11" s="43"/>
      <c r="J11" s="44" t="s">
        <v>4</v>
      </c>
      <c r="K11" s="43"/>
      <c r="L11" s="44" t="s">
        <v>4</v>
      </c>
      <c r="M11" s="45" t="s">
        <v>11</v>
      </c>
      <c r="N11" s="35"/>
    </row>
    <row r="12" spans="1:17" s="11" customFormat="1" ht="45">
      <c r="A12" s="24" t="s">
        <v>12</v>
      </c>
      <c r="B12" s="46" t="s">
        <v>4</v>
      </c>
      <c r="C12" s="47" t="s">
        <v>4</v>
      </c>
      <c r="D12" s="48"/>
      <c r="E12" s="49"/>
      <c r="F12" s="48"/>
      <c r="G12" s="50"/>
      <c r="H12" s="46"/>
      <c r="I12" s="49"/>
      <c r="J12" s="48"/>
      <c r="K12" s="49"/>
      <c r="L12" s="48"/>
      <c r="M12" s="50"/>
      <c r="N12" s="35"/>
    </row>
    <row r="13" spans="1:17" s="10" customFormat="1" ht="44.25">
      <c r="A13" s="51" t="s">
        <v>13</v>
      </c>
      <c r="B13" s="9">
        <v>1004915</v>
      </c>
      <c r="C13" s="52">
        <v>1</v>
      </c>
      <c r="D13" s="53">
        <v>0</v>
      </c>
      <c r="E13" s="54">
        <v>0</v>
      </c>
      <c r="F13" s="55">
        <v>1004915</v>
      </c>
      <c r="G13" s="56">
        <v>1</v>
      </c>
      <c r="H13" s="9">
        <v>1006212</v>
      </c>
      <c r="I13" s="52">
        <v>1</v>
      </c>
      <c r="J13" s="53">
        <v>0</v>
      </c>
      <c r="K13" s="54">
        <v>0</v>
      </c>
      <c r="L13" s="55">
        <v>1006212</v>
      </c>
      <c r="M13" s="56">
        <v>1</v>
      </c>
      <c r="N13" s="57"/>
    </row>
    <row r="14" spans="1:17" s="11" customFormat="1" ht="44.25">
      <c r="A14" s="21" t="s">
        <v>14</v>
      </c>
      <c r="B14" s="5">
        <v>0</v>
      </c>
      <c r="C14" s="563">
        <v>0</v>
      </c>
      <c r="D14" s="59">
        <v>0</v>
      </c>
      <c r="E14" s="579">
        <v>0</v>
      </c>
      <c r="F14" s="580">
        <v>0</v>
      </c>
      <c r="G14" s="581">
        <v>0</v>
      </c>
      <c r="H14" s="5">
        <v>0</v>
      </c>
      <c r="I14" s="58">
        <v>0</v>
      </c>
      <c r="J14" s="59">
        <v>0</v>
      </c>
      <c r="K14" s="60">
        <v>0</v>
      </c>
      <c r="L14" s="61">
        <v>0</v>
      </c>
      <c r="M14" s="62">
        <v>0</v>
      </c>
      <c r="N14" s="35"/>
    </row>
    <row r="15" spans="1:17" s="11" customFormat="1" ht="44.25">
      <c r="A15" s="41" t="s">
        <v>15</v>
      </c>
      <c r="B15" s="582">
        <v>0</v>
      </c>
      <c r="C15" s="632">
        <v>0</v>
      </c>
      <c r="D15" s="587">
        <v>0</v>
      </c>
      <c r="E15" s="584">
        <v>0</v>
      </c>
      <c r="F15" s="48">
        <v>0</v>
      </c>
      <c r="G15" s="585">
        <v>0</v>
      </c>
      <c r="H15" s="63">
        <v>0</v>
      </c>
      <c r="I15" s="126">
        <v>0</v>
      </c>
      <c r="J15" s="42">
        <v>0</v>
      </c>
      <c r="K15" s="66">
        <v>0</v>
      </c>
      <c r="L15" s="48">
        <v>0</v>
      </c>
      <c r="M15" s="67">
        <v>0</v>
      </c>
      <c r="N15" s="35"/>
    </row>
    <row r="16" spans="1:17" s="11" customFormat="1" ht="44.25">
      <c r="A16" s="68" t="s">
        <v>16</v>
      </c>
      <c r="B16" s="5">
        <v>0</v>
      </c>
      <c r="C16" s="52">
        <v>0</v>
      </c>
      <c r="D16" s="59">
        <v>0</v>
      </c>
      <c r="E16" s="54">
        <v>0</v>
      </c>
      <c r="F16" s="69">
        <v>0</v>
      </c>
      <c r="G16" s="56">
        <v>0</v>
      </c>
      <c r="H16" s="5">
        <v>0</v>
      </c>
      <c r="I16" s="52">
        <v>0</v>
      </c>
      <c r="J16" s="59">
        <v>0</v>
      </c>
      <c r="K16" s="54">
        <v>0</v>
      </c>
      <c r="L16" s="69">
        <v>0</v>
      </c>
      <c r="M16" s="56">
        <v>0</v>
      </c>
      <c r="N16" s="35"/>
    </row>
    <row r="17" spans="1:14" s="11" customFormat="1" ht="44.25">
      <c r="A17" s="70" t="s">
        <v>17</v>
      </c>
      <c r="B17" s="575">
        <v>0</v>
      </c>
      <c r="C17" s="563">
        <v>0</v>
      </c>
      <c r="D17" s="587">
        <v>0</v>
      </c>
      <c r="E17" s="579">
        <v>0</v>
      </c>
      <c r="F17" s="577">
        <v>0</v>
      </c>
      <c r="G17" s="581">
        <v>0</v>
      </c>
      <c r="H17" s="42">
        <v>0</v>
      </c>
      <c r="I17" s="58">
        <v>0</v>
      </c>
      <c r="J17" s="65">
        <v>0</v>
      </c>
      <c r="K17" s="60">
        <v>0</v>
      </c>
      <c r="L17" s="44">
        <v>0</v>
      </c>
      <c r="M17" s="62">
        <v>0</v>
      </c>
      <c r="N17" s="35"/>
    </row>
    <row r="18" spans="1:14" s="11" customFormat="1" ht="44.25">
      <c r="A18" s="70" t="s">
        <v>18</v>
      </c>
      <c r="B18" s="575">
        <v>0</v>
      </c>
      <c r="C18" s="563">
        <v>0</v>
      </c>
      <c r="D18" s="587">
        <v>0</v>
      </c>
      <c r="E18" s="579">
        <v>0</v>
      </c>
      <c r="F18" s="577">
        <v>0</v>
      </c>
      <c r="G18" s="581">
        <v>0</v>
      </c>
      <c r="H18" s="42">
        <v>0</v>
      </c>
      <c r="I18" s="58">
        <v>0</v>
      </c>
      <c r="J18" s="65">
        <v>0</v>
      </c>
      <c r="K18" s="60">
        <v>0</v>
      </c>
      <c r="L18" s="44">
        <v>0</v>
      </c>
      <c r="M18" s="62">
        <v>0</v>
      </c>
      <c r="N18" s="35"/>
    </row>
    <row r="19" spans="1:14" s="11" customFormat="1" ht="44.25">
      <c r="A19" s="70" t="s">
        <v>19</v>
      </c>
      <c r="B19" s="575">
        <v>0</v>
      </c>
      <c r="C19" s="563">
        <v>0</v>
      </c>
      <c r="D19" s="587">
        <v>0</v>
      </c>
      <c r="E19" s="579">
        <v>0</v>
      </c>
      <c r="F19" s="577">
        <v>0</v>
      </c>
      <c r="G19" s="581">
        <v>0</v>
      </c>
      <c r="H19" s="42">
        <v>0</v>
      </c>
      <c r="I19" s="58">
        <v>0</v>
      </c>
      <c r="J19" s="65">
        <v>0</v>
      </c>
      <c r="K19" s="60">
        <v>0</v>
      </c>
      <c r="L19" s="44">
        <v>0</v>
      </c>
      <c r="M19" s="62">
        <v>0</v>
      </c>
      <c r="N19" s="35"/>
    </row>
    <row r="20" spans="1:14" s="11" customFormat="1" ht="44.25">
      <c r="A20" s="70" t="s">
        <v>20</v>
      </c>
      <c r="B20" s="575">
        <v>0</v>
      </c>
      <c r="C20" s="563">
        <v>0</v>
      </c>
      <c r="D20" s="587">
        <v>0</v>
      </c>
      <c r="E20" s="579">
        <v>0</v>
      </c>
      <c r="F20" s="577">
        <v>0</v>
      </c>
      <c r="G20" s="581">
        <v>0</v>
      </c>
      <c r="H20" s="42">
        <v>0</v>
      </c>
      <c r="I20" s="58">
        <v>0</v>
      </c>
      <c r="J20" s="65">
        <v>0</v>
      </c>
      <c r="K20" s="60">
        <v>0</v>
      </c>
      <c r="L20" s="44">
        <v>0</v>
      </c>
      <c r="M20" s="62">
        <v>0</v>
      </c>
      <c r="N20" s="35"/>
    </row>
    <row r="21" spans="1:14" s="11" customFormat="1" ht="44.25">
      <c r="A21" s="70" t="s">
        <v>21</v>
      </c>
      <c r="B21" s="575">
        <v>0</v>
      </c>
      <c r="C21" s="563">
        <v>0</v>
      </c>
      <c r="D21" s="587">
        <v>0</v>
      </c>
      <c r="E21" s="579">
        <v>0</v>
      </c>
      <c r="F21" s="577">
        <v>0</v>
      </c>
      <c r="G21" s="581">
        <v>0</v>
      </c>
      <c r="H21" s="42">
        <v>0</v>
      </c>
      <c r="I21" s="58">
        <v>0</v>
      </c>
      <c r="J21" s="65">
        <v>0</v>
      </c>
      <c r="K21" s="60">
        <v>0</v>
      </c>
      <c r="L21" s="44">
        <v>0</v>
      </c>
      <c r="M21" s="62">
        <v>0</v>
      </c>
      <c r="N21" s="35"/>
    </row>
    <row r="22" spans="1:14" s="11" customFormat="1" ht="44.25">
      <c r="A22" s="70" t="s">
        <v>22</v>
      </c>
      <c r="B22" s="575">
        <v>0</v>
      </c>
      <c r="C22" s="563">
        <v>0</v>
      </c>
      <c r="D22" s="587">
        <v>0</v>
      </c>
      <c r="E22" s="579">
        <v>0</v>
      </c>
      <c r="F22" s="577">
        <v>0</v>
      </c>
      <c r="G22" s="581">
        <v>0</v>
      </c>
      <c r="H22" s="42">
        <v>0</v>
      </c>
      <c r="I22" s="58">
        <v>0</v>
      </c>
      <c r="J22" s="65">
        <v>0</v>
      </c>
      <c r="K22" s="60">
        <v>0</v>
      </c>
      <c r="L22" s="44">
        <v>0</v>
      </c>
      <c r="M22" s="62">
        <v>0</v>
      </c>
      <c r="N22" s="35"/>
    </row>
    <row r="23" spans="1:14" s="11" customFormat="1" ht="44.25">
      <c r="A23" s="70" t="s">
        <v>23</v>
      </c>
      <c r="B23" s="575">
        <v>0</v>
      </c>
      <c r="C23" s="563">
        <v>0</v>
      </c>
      <c r="D23" s="587">
        <v>0</v>
      </c>
      <c r="E23" s="579">
        <v>0</v>
      </c>
      <c r="F23" s="577">
        <v>0</v>
      </c>
      <c r="G23" s="581">
        <v>0</v>
      </c>
      <c r="H23" s="42">
        <v>0</v>
      </c>
      <c r="I23" s="58">
        <v>0</v>
      </c>
      <c r="J23" s="65">
        <v>0</v>
      </c>
      <c r="K23" s="60">
        <v>0</v>
      </c>
      <c r="L23" s="44">
        <v>0</v>
      </c>
      <c r="M23" s="62">
        <v>0</v>
      </c>
      <c r="N23" s="35"/>
    </row>
    <row r="24" spans="1:14" s="11" customFormat="1" ht="44.25">
      <c r="A24" s="70" t="s">
        <v>24</v>
      </c>
      <c r="B24" s="575">
        <v>0</v>
      </c>
      <c r="C24" s="563">
        <v>0</v>
      </c>
      <c r="D24" s="587">
        <v>0</v>
      </c>
      <c r="E24" s="579">
        <v>0</v>
      </c>
      <c r="F24" s="577">
        <v>0</v>
      </c>
      <c r="G24" s="581">
        <v>0</v>
      </c>
      <c r="H24" s="42">
        <v>0</v>
      </c>
      <c r="I24" s="58">
        <v>0</v>
      </c>
      <c r="J24" s="65">
        <v>0</v>
      </c>
      <c r="K24" s="60">
        <v>0</v>
      </c>
      <c r="L24" s="44">
        <v>0</v>
      </c>
      <c r="M24" s="62">
        <v>0</v>
      </c>
      <c r="N24" s="35"/>
    </row>
    <row r="25" spans="1:14" s="11" customFormat="1" ht="44.25">
      <c r="A25" s="70" t="s">
        <v>25</v>
      </c>
      <c r="B25" s="575">
        <v>0</v>
      </c>
      <c r="C25" s="563">
        <v>0</v>
      </c>
      <c r="D25" s="587">
        <v>0</v>
      </c>
      <c r="E25" s="579">
        <v>0</v>
      </c>
      <c r="F25" s="577">
        <v>0</v>
      </c>
      <c r="G25" s="581">
        <v>0</v>
      </c>
      <c r="H25" s="42">
        <v>0</v>
      </c>
      <c r="I25" s="58">
        <v>0</v>
      </c>
      <c r="J25" s="65">
        <v>0</v>
      </c>
      <c r="K25" s="60">
        <v>0</v>
      </c>
      <c r="L25" s="44">
        <v>0</v>
      </c>
      <c r="M25" s="62">
        <v>0</v>
      </c>
      <c r="N25" s="35"/>
    </row>
    <row r="26" spans="1:14" s="11" customFormat="1" ht="44.25">
      <c r="A26" s="70" t="s">
        <v>26</v>
      </c>
      <c r="B26" s="575">
        <v>0</v>
      </c>
      <c r="C26" s="563">
        <v>0</v>
      </c>
      <c r="D26" s="587">
        <v>0</v>
      </c>
      <c r="E26" s="579">
        <v>0</v>
      </c>
      <c r="F26" s="577">
        <v>0</v>
      </c>
      <c r="G26" s="581">
        <v>0</v>
      </c>
      <c r="H26" s="42">
        <v>0</v>
      </c>
      <c r="I26" s="58">
        <v>0</v>
      </c>
      <c r="J26" s="65">
        <v>0</v>
      </c>
      <c r="K26" s="60">
        <v>0</v>
      </c>
      <c r="L26" s="44">
        <v>0</v>
      </c>
      <c r="M26" s="62">
        <v>0</v>
      </c>
      <c r="N26" s="35"/>
    </row>
    <row r="27" spans="1:14" s="11" customFormat="1" ht="44.25">
      <c r="A27" s="70" t="s">
        <v>27</v>
      </c>
      <c r="B27" s="575">
        <v>0</v>
      </c>
      <c r="C27" s="563">
        <v>0</v>
      </c>
      <c r="D27" s="587">
        <v>0</v>
      </c>
      <c r="E27" s="579">
        <v>0</v>
      </c>
      <c r="F27" s="577">
        <v>0</v>
      </c>
      <c r="G27" s="581">
        <v>0</v>
      </c>
      <c r="H27" s="42">
        <v>0</v>
      </c>
      <c r="I27" s="58">
        <v>0</v>
      </c>
      <c r="J27" s="65">
        <v>0</v>
      </c>
      <c r="K27" s="60">
        <v>0</v>
      </c>
      <c r="L27" s="44">
        <v>0</v>
      </c>
      <c r="M27" s="62">
        <v>0</v>
      </c>
      <c r="N27" s="35"/>
    </row>
    <row r="28" spans="1:14" s="11" customFormat="1" ht="44.25">
      <c r="A28" s="71" t="s">
        <v>28</v>
      </c>
      <c r="B28" s="575">
        <v>0</v>
      </c>
      <c r="C28" s="563">
        <v>0</v>
      </c>
      <c r="D28" s="587">
        <v>0</v>
      </c>
      <c r="E28" s="579">
        <v>0</v>
      </c>
      <c r="F28" s="577">
        <v>0</v>
      </c>
      <c r="G28" s="581">
        <v>0</v>
      </c>
      <c r="H28" s="42">
        <v>0</v>
      </c>
      <c r="I28" s="58">
        <v>0</v>
      </c>
      <c r="J28" s="65">
        <v>0</v>
      </c>
      <c r="K28" s="60">
        <v>0</v>
      </c>
      <c r="L28" s="44">
        <v>0</v>
      </c>
      <c r="M28" s="62">
        <v>0</v>
      </c>
      <c r="N28" s="35"/>
    </row>
    <row r="29" spans="1:14" s="11" customFormat="1" ht="44.25">
      <c r="A29" s="71" t="s">
        <v>29</v>
      </c>
      <c r="B29" s="575">
        <v>0</v>
      </c>
      <c r="C29" s="563">
        <v>0</v>
      </c>
      <c r="D29" s="587">
        <v>0</v>
      </c>
      <c r="E29" s="579">
        <v>0</v>
      </c>
      <c r="F29" s="577">
        <v>0</v>
      </c>
      <c r="G29" s="581">
        <v>0</v>
      </c>
      <c r="H29" s="42">
        <v>0</v>
      </c>
      <c r="I29" s="58">
        <v>0</v>
      </c>
      <c r="J29" s="65">
        <v>0</v>
      </c>
      <c r="K29" s="60">
        <v>0</v>
      </c>
      <c r="L29" s="44">
        <v>0</v>
      </c>
      <c r="M29" s="62">
        <v>0</v>
      </c>
      <c r="N29" s="35"/>
    </row>
    <row r="30" spans="1:14" s="11" customFormat="1" ht="44.25">
      <c r="A30" s="71" t="s">
        <v>30</v>
      </c>
      <c r="B30" s="575">
        <v>0</v>
      </c>
      <c r="C30" s="563">
        <v>0</v>
      </c>
      <c r="D30" s="587">
        <v>0</v>
      </c>
      <c r="E30" s="579">
        <v>0</v>
      </c>
      <c r="F30" s="577">
        <v>0</v>
      </c>
      <c r="G30" s="581">
        <v>0</v>
      </c>
      <c r="H30" s="42">
        <v>0</v>
      </c>
      <c r="I30" s="58">
        <v>0</v>
      </c>
      <c r="J30" s="65">
        <v>0</v>
      </c>
      <c r="K30" s="60">
        <v>0</v>
      </c>
      <c r="L30" s="44">
        <v>0</v>
      </c>
      <c r="M30" s="62">
        <v>0</v>
      </c>
      <c r="N30" s="35"/>
    </row>
    <row r="31" spans="1:14" s="11" customFormat="1" ht="44.25">
      <c r="A31" s="71" t="s">
        <v>31</v>
      </c>
      <c r="B31" s="575">
        <v>0</v>
      </c>
      <c r="C31" s="563">
        <v>0</v>
      </c>
      <c r="D31" s="587">
        <v>0</v>
      </c>
      <c r="E31" s="579">
        <v>0</v>
      </c>
      <c r="F31" s="577">
        <v>0</v>
      </c>
      <c r="G31" s="581">
        <v>0</v>
      </c>
      <c r="H31" s="42">
        <v>0</v>
      </c>
      <c r="I31" s="58">
        <v>0</v>
      </c>
      <c r="J31" s="65">
        <v>0</v>
      </c>
      <c r="K31" s="60">
        <v>0</v>
      </c>
      <c r="L31" s="44">
        <v>0</v>
      </c>
      <c r="M31" s="62">
        <v>0</v>
      </c>
      <c r="N31" s="35"/>
    </row>
    <row r="32" spans="1:14" s="11" customFormat="1" ht="44.25">
      <c r="A32" s="71" t="s">
        <v>32</v>
      </c>
      <c r="B32" s="575">
        <v>0</v>
      </c>
      <c r="C32" s="563">
        <v>0</v>
      </c>
      <c r="D32" s="587">
        <v>0</v>
      </c>
      <c r="E32" s="579">
        <v>0</v>
      </c>
      <c r="F32" s="577">
        <v>0</v>
      </c>
      <c r="G32" s="581">
        <v>0</v>
      </c>
      <c r="H32" s="42">
        <v>0</v>
      </c>
      <c r="I32" s="58">
        <v>0</v>
      </c>
      <c r="J32" s="65">
        <v>0</v>
      </c>
      <c r="K32" s="60">
        <v>0</v>
      </c>
      <c r="L32" s="44">
        <v>0</v>
      </c>
      <c r="M32" s="62">
        <v>0</v>
      </c>
      <c r="N32" s="35"/>
    </row>
    <row r="33" spans="1:14" s="11" customFormat="1" ht="44.25">
      <c r="A33" s="71" t="s">
        <v>33</v>
      </c>
      <c r="B33" s="575">
        <v>0</v>
      </c>
      <c r="C33" s="563">
        <v>0</v>
      </c>
      <c r="D33" s="587">
        <v>0</v>
      </c>
      <c r="E33" s="579">
        <v>0</v>
      </c>
      <c r="F33" s="577">
        <v>0</v>
      </c>
      <c r="G33" s="581">
        <v>0</v>
      </c>
      <c r="H33" s="42">
        <v>0</v>
      </c>
      <c r="I33" s="58">
        <v>0</v>
      </c>
      <c r="J33" s="65">
        <v>0</v>
      </c>
      <c r="K33" s="60">
        <v>0</v>
      </c>
      <c r="L33" s="44">
        <v>0</v>
      </c>
      <c r="M33" s="62">
        <v>0</v>
      </c>
      <c r="N33" s="35"/>
    </row>
    <row r="34" spans="1:14" s="11" customFormat="1" ht="45">
      <c r="A34" s="72" t="s">
        <v>34</v>
      </c>
      <c r="B34" s="590"/>
      <c r="C34" s="591" t="s">
        <v>4</v>
      </c>
      <c r="D34" s="587"/>
      <c r="E34" s="592" t="s">
        <v>4</v>
      </c>
      <c r="F34" s="577"/>
      <c r="G34" s="593" t="s">
        <v>4</v>
      </c>
      <c r="H34" s="73" t="s">
        <v>4</v>
      </c>
      <c r="I34" s="74" t="s">
        <v>4</v>
      </c>
      <c r="J34" s="65"/>
      <c r="K34" s="75" t="s">
        <v>4</v>
      </c>
      <c r="L34" s="44"/>
      <c r="M34" s="76" t="s">
        <v>4</v>
      </c>
      <c r="N34" s="35"/>
    </row>
    <row r="35" spans="1:14" s="11" customFormat="1" ht="44.25">
      <c r="A35" s="68" t="s">
        <v>35</v>
      </c>
      <c r="B35" s="575">
        <v>0</v>
      </c>
      <c r="C35" s="563">
        <v>0</v>
      </c>
      <c r="D35" s="587">
        <v>0</v>
      </c>
      <c r="E35" s="579">
        <v>0</v>
      </c>
      <c r="F35" s="577">
        <v>0</v>
      </c>
      <c r="G35" s="581">
        <v>0</v>
      </c>
      <c r="H35" s="42">
        <v>0</v>
      </c>
      <c r="I35" s="58">
        <v>0</v>
      </c>
      <c r="J35" s="65">
        <v>0</v>
      </c>
      <c r="K35" s="60">
        <v>0</v>
      </c>
      <c r="L35" s="44">
        <v>0</v>
      </c>
      <c r="M35" s="62">
        <v>0</v>
      </c>
      <c r="N35" s="35"/>
    </row>
    <row r="36" spans="1:14" s="11" customFormat="1" ht="45">
      <c r="A36" s="72" t="s">
        <v>36</v>
      </c>
      <c r="B36" s="590"/>
      <c r="C36" s="591" t="s">
        <v>4</v>
      </c>
      <c r="D36" s="587"/>
      <c r="E36" s="592" t="s">
        <v>4</v>
      </c>
      <c r="F36" s="577"/>
      <c r="G36" s="593" t="s">
        <v>4</v>
      </c>
      <c r="H36" s="73"/>
      <c r="I36" s="74" t="s">
        <v>4</v>
      </c>
      <c r="J36" s="65"/>
      <c r="K36" s="75" t="s">
        <v>4</v>
      </c>
      <c r="L36" s="44"/>
      <c r="M36" s="76" t="s">
        <v>4</v>
      </c>
      <c r="N36" s="35"/>
    </row>
    <row r="37" spans="1:14" s="11" customFormat="1" ht="44.25">
      <c r="A37" s="70" t="s">
        <v>35</v>
      </c>
      <c r="B37" s="594">
        <v>0</v>
      </c>
      <c r="C37" s="563">
        <v>0</v>
      </c>
      <c r="D37" s="595">
        <v>0</v>
      </c>
      <c r="E37" s="579">
        <v>0</v>
      </c>
      <c r="F37" s="596">
        <v>0</v>
      </c>
      <c r="G37" s="581">
        <v>0</v>
      </c>
      <c r="H37" s="77">
        <v>0</v>
      </c>
      <c r="I37" s="58">
        <v>0</v>
      </c>
      <c r="J37" s="78">
        <v>0</v>
      </c>
      <c r="K37" s="60">
        <v>0</v>
      </c>
      <c r="L37" s="79">
        <v>0</v>
      </c>
      <c r="M37" s="62">
        <v>0</v>
      </c>
      <c r="N37" s="35"/>
    </row>
    <row r="38" spans="1:14" s="11" customFormat="1" ht="44.25">
      <c r="A38" s="70" t="s">
        <v>76</v>
      </c>
      <c r="B38" s="594"/>
      <c r="C38" s="563" t="s">
        <v>11</v>
      </c>
      <c r="D38" s="595"/>
      <c r="E38" s="579" t="s">
        <v>11</v>
      </c>
      <c r="F38" s="577">
        <v>0</v>
      </c>
      <c r="G38" s="581">
        <v>0</v>
      </c>
      <c r="H38" s="77"/>
      <c r="I38" s="64" t="s">
        <v>11</v>
      </c>
      <c r="J38" s="78"/>
      <c r="K38" s="60" t="s">
        <v>11</v>
      </c>
      <c r="L38" s="44">
        <v>0</v>
      </c>
      <c r="M38" s="62">
        <v>0</v>
      </c>
      <c r="N38" s="35"/>
    </row>
    <row r="39" spans="1:14" s="85" customFormat="1" ht="45">
      <c r="A39" s="72" t="s">
        <v>37</v>
      </c>
      <c r="B39" s="597">
        <v>1004915</v>
      </c>
      <c r="C39" s="567">
        <v>1</v>
      </c>
      <c r="D39" s="902">
        <v>0</v>
      </c>
      <c r="E39" s="903">
        <v>0</v>
      </c>
      <c r="F39" s="597">
        <v>1004915</v>
      </c>
      <c r="G39" s="598">
        <v>1</v>
      </c>
      <c r="H39" s="80">
        <v>1006212</v>
      </c>
      <c r="I39" s="204">
        <v>1</v>
      </c>
      <c r="J39" s="80">
        <v>0</v>
      </c>
      <c r="K39" s="82">
        <v>0</v>
      </c>
      <c r="L39" s="80">
        <v>1006212</v>
      </c>
      <c r="M39" s="83">
        <v>1</v>
      </c>
      <c r="N39" s="84"/>
    </row>
    <row r="40" spans="1:14" s="11" customFormat="1" ht="45">
      <c r="A40" s="86" t="s">
        <v>38</v>
      </c>
      <c r="B40" s="582"/>
      <c r="C40" s="591" t="s">
        <v>4</v>
      </c>
      <c r="D40" s="59"/>
      <c r="E40" s="592" t="s">
        <v>4</v>
      </c>
      <c r="F40" s="577"/>
      <c r="G40" s="593" t="s">
        <v>4</v>
      </c>
      <c r="H40" s="63"/>
      <c r="I40" s="97" t="s">
        <v>4</v>
      </c>
      <c r="J40" s="65"/>
      <c r="K40" s="75" t="s">
        <v>4</v>
      </c>
      <c r="L40" s="44"/>
      <c r="M40" s="76" t="s">
        <v>4</v>
      </c>
      <c r="N40" s="35"/>
    </row>
    <row r="41" spans="1:14" s="11" customFormat="1" ht="44.25">
      <c r="A41" s="21" t="s">
        <v>39</v>
      </c>
      <c r="B41" s="46">
        <v>0</v>
      </c>
      <c r="C41" s="52">
        <v>0</v>
      </c>
      <c r="D41" s="87">
        <v>0</v>
      </c>
      <c r="E41" s="54">
        <v>0</v>
      </c>
      <c r="F41" s="48">
        <v>0</v>
      </c>
      <c r="G41" s="56">
        <v>0</v>
      </c>
      <c r="H41" s="46">
        <v>0</v>
      </c>
      <c r="I41" s="52">
        <v>0</v>
      </c>
      <c r="J41" s="87">
        <v>0</v>
      </c>
      <c r="K41" s="54">
        <v>0</v>
      </c>
      <c r="L41" s="48">
        <v>0</v>
      </c>
      <c r="M41" s="56">
        <v>0</v>
      </c>
      <c r="N41" s="35"/>
    </row>
    <row r="42" spans="1:14" s="11" customFormat="1" ht="44.25">
      <c r="A42" s="88" t="s">
        <v>40</v>
      </c>
      <c r="B42" s="575">
        <v>0</v>
      </c>
      <c r="C42" s="563">
        <v>0</v>
      </c>
      <c r="D42" s="587">
        <v>0</v>
      </c>
      <c r="E42" s="579">
        <v>0</v>
      </c>
      <c r="F42" s="577">
        <v>0</v>
      </c>
      <c r="G42" s="581">
        <v>0</v>
      </c>
      <c r="H42" s="42">
        <v>0</v>
      </c>
      <c r="I42" s="58">
        <v>0</v>
      </c>
      <c r="J42" s="65">
        <v>0</v>
      </c>
      <c r="K42" s="60">
        <v>0</v>
      </c>
      <c r="L42" s="44">
        <v>0</v>
      </c>
      <c r="M42" s="62">
        <v>0</v>
      </c>
      <c r="N42" s="35"/>
    </row>
    <row r="43" spans="1:14" s="11" customFormat="1" ht="44.25">
      <c r="A43" s="89" t="s">
        <v>41</v>
      </c>
      <c r="B43" s="575">
        <v>0</v>
      </c>
      <c r="C43" s="563">
        <v>0</v>
      </c>
      <c r="D43" s="587">
        <v>0</v>
      </c>
      <c r="E43" s="579">
        <v>0</v>
      </c>
      <c r="F43" s="596">
        <v>0</v>
      </c>
      <c r="G43" s="581">
        <v>0</v>
      </c>
      <c r="H43" s="42">
        <v>0</v>
      </c>
      <c r="I43" s="58">
        <v>0</v>
      </c>
      <c r="J43" s="65">
        <v>0</v>
      </c>
      <c r="K43" s="60">
        <v>0</v>
      </c>
      <c r="L43" s="79">
        <v>0</v>
      </c>
      <c r="M43" s="62">
        <v>0</v>
      </c>
      <c r="N43" s="35"/>
    </row>
    <row r="44" spans="1:14" s="11" customFormat="1" ht="44.25">
      <c r="A44" s="41" t="s">
        <v>42</v>
      </c>
      <c r="B44" s="575">
        <v>0</v>
      </c>
      <c r="C44" s="563">
        <v>0</v>
      </c>
      <c r="D44" s="587">
        <v>0</v>
      </c>
      <c r="E44" s="579">
        <v>0</v>
      </c>
      <c r="F44" s="596">
        <v>0</v>
      </c>
      <c r="G44" s="581">
        <v>0</v>
      </c>
      <c r="H44" s="42">
        <v>0</v>
      </c>
      <c r="I44" s="58">
        <v>0</v>
      </c>
      <c r="J44" s="65">
        <v>0</v>
      </c>
      <c r="K44" s="60">
        <v>0</v>
      </c>
      <c r="L44" s="79">
        <v>0</v>
      </c>
      <c r="M44" s="62">
        <v>0</v>
      </c>
      <c r="N44" s="35"/>
    </row>
    <row r="45" spans="1:14" s="11" customFormat="1" ht="44.25">
      <c r="A45" s="88" t="s">
        <v>43</v>
      </c>
      <c r="B45" s="575">
        <v>0</v>
      </c>
      <c r="C45" s="563">
        <v>0</v>
      </c>
      <c r="D45" s="587">
        <v>0</v>
      </c>
      <c r="E45" s="579">
        <v>0</v>
      </c>
      <c r="F45" s="596">
        <v>0</v>
      </c>
      <c r="G45" s="581">
        <v>0</v>
      </c>
      <c r="H45" s="42">
        <v>0</v>
      </c>
      <c r="I45" s="58">
        <v>0</v>
      </c>
      <c r="J45" s="65">
        <v>0</v>
      </c>
      <c r="K45" s="60">
        <v>0</v>
      </c>
      <c r="L45" s="79">
        <v>0</v>
      </c>
      <c r="M45" s="62">
        <v>0</v>
      </c>
      <c r="N45" s="35"/>
    </row>
    <row r="46" spans="1:14" s="85" customFormat="1" ht="45">
      <c r="A46" s="86" t="s">
        <v>44</v>
      </c>
      <c r="B46" s="602">
        <v>0</v>
      </c>
      <c r="C46" s="567">
        <v>0</v>
      </c>
      <c r="D46" s="603">
        <v>0</v>
      </c>
      <c r="E46" s="599">
        <v>0</v>
      </c>
      <c r="F46" s="604">
        <v>0</v>
      </c>
      <c r="G46" s="598">
        <v>0</v>
      </c>
      <c r="H46" s="90">
        <v>0</v>
      </c>
      <c r="I46" s="81">
        <v>0</v>
      </c>
      <c r="J46" s="91">
        <v>0</v>
      </c>
      <c r="K46" s="82">
        <v>0</v>
      </c>
      <c r="L46" s="92">
        <v>0</v>
      </c>
      <c r="M46" s="83">
        <v>0</v>
      </c>
      <c r="N46" s="84"/>
    </row>
    <row r="47" spans="1:14" s="85" customFormat="1" ht="45">
      <c r="A47" s="93" t="s">
        <v>45</v>
      </c>
      <c r="B47" s="606">
        <v>0</v>
      </c>
      <c r="C47" s="567">
        <v>0</v>
      </c>
      <c r="D47" s="606">
        <v>0</v>
      </c>
      <c r="E47" s="599">
        <v>0</v>
      </c>
      <c r="F47" s="608">
        <v>0</v>
      </c>
      <c r="G47" s="598">
        <v>0</v>
      </c>
      <c r="H47" s="94">
        <v>0</v>
      </c>
      <c r="I47" s="81">
        <v>0</v>
      </c>
      <c r="J47" s="94">
        <v>0</v>
      </c>
      <c r="K47" s="82">
        <v>0</v>
      </c>
      <c r="L47" s="95">
        <v>0</v>
      </c>
      <c r="M47" s="83">
        <v>0</v>
      </c>
      <c r="N47" s="84"/>
    </row>
    <row r="48" spans="1:14" s="11" customFormat="1" ht="45">
      <c r="A48" s="24" t="s">
        <v>46</v>
      </c>
      <c r="B48" s="96"/>
      <c r="C48" s="97" t="s">
        <v>4</v>
      </c>
      <c r="D48" s="59"/>
      <c r="E48" s="98" t="s">
        <v>4</v>
      </c>
      <c r="F48" s="48"/>
      <c r="G48" s="99" t="s">
        <v>4</v>
      </c>
      <c r="H48" s="96"/>
      <c r="I48" s="97" t="s">
        <v>4</v>
      </c>
      <c r="J48" s="59"/>
      <c r="K48" s="98" t="s">
        <v>4</v>
      </c>
      <c r="L48" s="48"/>
      <c r="M48" s="99" t="s">
        <v>4</v>
      </c>
      <c r="N48" s="35"/>
    </row>
    <row r="49" spans="1:14" s="11" customFormat="1" ht="44.25">
      <c r="A49" s="21" t="s">
        <v>47</v>
      </c>
      <c r="B49" s="96">
        <v>0</v>
      </c>
      <c r="C49" s="52">
        <v>0</v>
      </c>
      <c r="D49" s="59">
        <v>0</v>
      </c>
      <c r="E49" s="54">
        <v>0</v>
      </c>
      <c r="F49" s="100">
        <v>0</v>
      </c>
      <c r="G49" s="56">
        <v>0</v>
      </c>
      <c r="H49" s="96">
        <v>0</v>
      </c>
      <c r="I49" s="52">
        <v>0</v>
      </c>
      <c r="J49" s="59">
        <v>0</v>
      </c>
      <c r="K49" s="54">
        <v>0</v>
      </c>
      <c r="L49" s="100">
        <v>0</v>
      </c>
      <c r="M49" s="56">
        <v>0</v>
      </c>
      <c r="N49" s="35"/>
    </row>
    <row r="50" spans="1:14" s="11" customFormat="1" ht="44.25">
      <c r="A50" s="41" t="s">
        <v>48</v>
      </c>
      <c r="B50" s="582">
        <v>0</v>
      </c>
      <c r="C50" s="563">
        <v>0</v>
      </c>
      <c r="D50" s="587">
        <v>0</v>
      </c>
      <c r="E50" s="579">
        <v>0</v>
      </c>
      <c r="F50" s="609">
        <v>0</v>
      </c>
      <c r="G50" s="581">
        <v>0</v>
      </c>
      <c r="H50" s="63">
        <v>0</v>
      </c>
      <c r="I50" s="58">
        <v>0</v>
      </c>
      <c r="J50" s="65">
        <v>0</v>
      </c>
      <c r="K50" s="60">
        <v>0</v>
      </c>
      <c r="L50" s="101">
        <v>0</v>
      </c>
      <c r="M50" s="62">
        <v>0</v>
      </c>
      <c r="N50" s="35"/>
    </row>
    <row r="51" spans="1:14" s="11" customFormat="1" ht="44.25">
      <c r="A51" s="102" t="s">
        <v>49</v>
      </c>
      <c r="B51" s="611">
        <v>0</v>
      </c>
      <c r="C51" s="563">
        <v>0</v>
      </c>
      <c r="D51" s="612">
        <v>0</v>
      </c>
      <c r="E51" s="579">
        <v>0</v>
      </c>
      <c r="F51" s="613">
        <v>0</v>
      </c>
      <c r="G51" s="581">
        <v>0</v>
      </c>
      <c r="H51" s="103">
        <v>0</v>
      </c>
      <c r="I51" s="58">
        <v>0</v>
      </c>
      <c r="J51" s="104">
        <v>0</v>
      </c>
      <c r="K51" s="60">
        <v>0</v>
      </c>
      <c r="L51" s="105">
        <v>0</v>
      </c>
      <c r="M51" s="62">
        <v>0</v>
      </c>
      <c r="N51" s="35"/>
    </row>
    <row r="52" spans="1:14" s="11" customFormat="1" ht="44.25">
      <c r="A52" s="102" t="s">
        <v>50</v>
      </c>
      <c r="B52" s="611">
        <v>0</v>
      </c>
      <c r="C52" s="563">
        <v>0</v>
      </c>
      <c r="D52" s="612">
        <v>0</v>
      </c>
      <c r="E52" s="579">
        <v>0</v>
      </c>
      <c r="F52" s="613">
        <v>0</v>
      </c>
      <c r="G52" s="581">
        <v>0</v>
      </c>
      <c r="H52" s="103">
        <v>0</v>
      </c>
      <c r="I52" s="58">
        <v>0</v>
      </c>
      <c r="J52" s="104">
        <v>0</v>
      </c>
      <c r="K52" s="60">
        <v>0</v>
      </c>
      <c r="L52" s="105">
        <v>0</v>
      </c>
      <c r="M52" s="62">
        <v>0</v>
      </c>
      <c r="N52" s="35"/>
    </row>
    <row r="53" spans="1:14" s="11" customFormat="1" ht="44.25">
      <c r="A53" s="41" t="s">
        <v>51</v>
      </c>
      <c r="B53" s="582">
        <v>0</v>
      </c>
      <c r="C53" s="563">
        <v>0</v>
      </c>
      <c r="D53" s="587">
        <v>0</v>
      </c>
      <c r="E53" s="579">
        <v>0</v>
      </c>
      <c r="F53" s="609">
        <v>0</v>
      </c>
      <c r="G53" s="581">
        <v>0</v>
      </c>
      <c r="H53" s="63">
        <v>0</v>
      </c>
      <c r="I53" s="58">
        <v>0</v>
      </c>
      <c r="J53" s="65">
        <v>0</v>
      </c>
      <c r="K53" s="60">
        <v>0</v>
      </c>
      <c r="L53" s="101">
        <v>0</v>
      </c>
      <c r="M53" s="62">
        <v>0</v>
      </c>
      <c r="N53" s="35"/>
    </row>
    <row r="54" spans="1:14" s="85" customFormat="1" ht="45">
      <c r="A54" s="93" t="s">
        <v>52</v>
      </c>
      <c r="B54" s="614">
        <v>0</v>
      </c>
      <c r="C54" s="567">
        <v>0</v>
      </c>
      <c r="D54" s="603">
        <v>0</v>
      </c>
      <c r="E54" s="599">
        <v>0</v>
      </c>
      <c r="F54" s="615">
        <v>0</v>
      </c>
      <c r="G54" s="598">
        <v>0</v>
      </c>
      <c r="H54" s="106">
        <v>0</v>
      </c>
      <c r="I54" s="81">
        <v>0</v>
      </c>
      <c r="J54" s="91">
        <v>0</v>
      </c>
      <c r="K54" s="82">
        <v>0</v>
      </c>
      <c r="L54" s="107">
        <v>0</v>
      </c>
      <c r="M54" s="83">
        <v>0</v>
      </c>
      <c r="N54" s="84"/>
    </row>
    <row r="55" spans="1:14" s="11" customFormat="1" ht="44.25">
      <c r="A55" s="51" t="s">
        <v>53</v>
      </c>
      <c r="B55" s="616">
        <v>0</v>
      </c>
      <c r="C55" s="563">
        <v>0</v>
      </c>
      <c r="D55" s="617">
        <v>0</v>
      </c>
      <c r="E55" s="579">
        <v>0</v>
      </c>
      <c r="F55" s="618">
        <v>0</v>
      </c>
      <c r="G55" s="581">
        <v>0</v>
      </c>
      <c r="H55" s="108">
        <v>0</v>
      </c>
      <c r="I55" s="58">
        <v>0</v>
      </c>
      <c r="J55" s="109">
        <v>0</v>
      </c>
      <c r="K55" s="60">
        <v>0</v>
      </c>
      <c r="L55" s="110">
        <v>0</v>
      </c>
      <c r="M55" s="62">
        <v>0</v>
      </c>
      <c r="N55" s="35"/>
    </row>
    <row r="56" spans="1:14" s="11" customFormat="1" ht="44.25">
      <c r="A56" s="111" t="s">
        <v>54</v>
      </c>
      <c r="B56" s="575">
        <v>0</v>
      </c>
      <c r="C56" s="563">
        <v>0</v>
      </c>
      <c r="D56" s="587">
        <v>0</v>
      </c>
      <c r="E56" s="579">
        <v>0</v>
      </c>
      <c r="F56" s="577">
        <v>0</v>
      </c>
      <c r="G56" s="581">
        <v>0</v>
      </c>
      <c r="H56" s="42">
        <v>0</v>
      </c>
      <c r="I56" s="58">
        <v>0</v>
      </c>
      <c r="J56" s="65">
        <v>0</v>
      </c>
      <c r="K56" s="60">
        <v>0</v>
      </c>
      <c r="L56" s="44">
        <v>0</v>
      </c>
      <c r="M56" s="62">
        <v>0</v>
      </c>
      <c r="N56" s="35"/>
    </row>
    <row r="57" spans="1:14" s="11" customFormat="1" ht="44.25">
      <c r="A57" s="89" t="s">
        <v>55</v>
      </c>
      <c r="B57" s="575">
        <v>0</v>
      </c>
      <c r="C57" s="563">
        <v>0</v>
      </c>
      <c r="D57" s="587">
        <v>0</v>
      </c>
      <c r="E57" s="579">
        <v>0</v>
      </c>
      <c r="F57" s="577">
        <v>0</v>
      </c>
      <c r="G57" s="581">
        <v>0</v>
      </c>
      <c r="H57" s="42">
        <v>0</v>
      </c>
      <c r="I57" s="58">
        <v>0</v>
      </c>
      <c r="J57" s="65">
        <v>0</v>
      </c>
      <c r="K57" s="60">
        <v>0</v>
      </c>
      <c r="L57" s="44">
        <v>0</v>
      </c>
      <c r="M57" s="62">
        <v>0</v>
      </c>
      <c r="N57" s="35"/>
    </row>
    <row r="58" spans="1:14" s="11" customFormat="1" ht="44.25">
      <c r="A58" s="88" t="s">
        <v>56</v>
      </c>
      <c r="B58" s="594">
        <v>0</v>
      </c>
      <c r="C58" s="563">
        <v>0</v>
      </c>
      <c r="D58" s="595">
        <v>0</v>
      </c>
      <c r="E58" s="579">
        <v>0</v>
      </c>
      <c r="F58" s="596">
        <v>0</v>
      </c>
      <c r="G58" s="581">
        <v>0</v>
      </c>
      <c r="H58" s="77">
        <v>0</v>
      </c>
      <c r="I58" s="58">
        <v>0</v>
      </c>
      <c r="J58" s="78">
        <v>0</v>
      </c>
      <c r="K58" s="60">
        <v>0</v>
      </c>
      <c r="L58" s="79">
        <v>0</v>
      </c>
      <c r="M58" s="62">
        <v>0</v>
      </c>
      <c r="N58" s="35"/>
    </row>
    <row r="59" spans="1:14" s="11" customFormat="1" ht="44.25">
      <c r="A59" s="112" t="s">
        <v>57</v>
      </c>
      <c r="B59" s="575">
        <v>0</v>
      </c>
      <c r="C59" s="563">
        <v>0</v>
      </c>
      <c r="D59" s="587">
        <v>0</v>
      </c>
      <c r="E59" s="579">
        <v>0</v>
      </c>
      <c r="F59" s="577">
        <v>0</v>
      </c>
      <c r="G59" s="581">
        <v>0</v>
      </c>
      <c r="H59" s="42">
        <v>0</v>
      </c>
      <c r="I59" s="58">
        <v>0</v>
      </c>
      <c r="J59" s="65">
        <v>0</v>
      </c>
      <c r="K59" s="60">
        <v>0</v>
      </c>
      <c r="L59" s="44">
        <v>0</v>
      </c>
      <c r="M59" s="62">
        <v>0</v>
      </c>
      <c r="N59" s="35"/>
    </row>
    <row r="60" spans="1:14" s="11" customFormat="1" ht="44.25">
      <c r="A60" s="112" t="s">
        <v>58</v>
      </c>
      <c r="B60" s="575">
        <v>0</v>
      </c>
      <c r="C60" s="563">
        <v>0</v>
      </c>
      <c r="D60" s="587">
        <v>0</v>
      </c>
      <c r="E60" s="579">
        <v>0</v>
      </c>
      <c r="F60" s="577">
        <v>0</v>
      </c>
      <c r="G60" s="581">
        <v>0</v>
      </c>
      <c r="H60" s="42">
        <v>0</v>
      </c>
      <c r="I60" s="58">
        <v>0</v>
      </c>
      <c r="J60" s="65">
        <v>0</v>
      </c>
      <c r="K60" s="60">
        <v>0</v>
      </c>
      <c r="L60" s="44">
        <v>0</v>
      </c>
      <c r="M60" s="62">
        <v>0</v>
      </c>
      <c r="N60" s="35"/>
    </row>
    <row r="61" spans="1:14" s="11" customFormat="1" ht="44.25">
      <c r="A61" s="113" t="s">
        <v>59</v>
      </c>
      <c r="B61" s="575">
        <v>0</v>
      </c>
      <c r="C61" s="563">
        <v>0</v>
      </c>
      <c r="D61" s="587">
        <v>0</v>
      </c>
      <c r="E61" s="579">
        <v>0</v>
      </c>
      <c r="F61" s="577">
        <v>0</v>
      </c>
      <c r="G61" s="581">
        <v>0</v>
      </c>
      <c r="H61" s="42">
        <v>0</v>
      </c>
      <c r="I61" s="58">
        <v>0</v>
      </c>
      <c r="J61" s="65">
        <v>0</v>
      </c>
      <c r="K61" s="60">
        <v>0</v>
      </c>
      <c r="L61" s="44">
        <v>0</v>
      </c>
      <c r="M61" s="62">
        <v>0</v>
      </c>
      <c r="N61" s="35"/>
    </row>
    <row r="62" spans="1:14" s="11" customFormat="1" ht="44.25">
      <c r="A62" s="113" t="s">
        <v>60</v>
      </c>
      <c r="B62" s="575">
        <v>0</v>
      </c>
      <c r="C62" s="563">
        <v>0</v>
      </c>
      <c r="D62" s="587">
        <v>0</v>
      </c>
      <c r="E62" s="579">
        <v>0</v>
      </c>
      <c r="F62" s="577">
        <v>0</v>
      </c>
      <c r="G62" s="581">
        <v>0</v>
      </c>
      <c r="H62" s="42">
        <v>0</v>
      </c>
      <c r="I62" s="58">
        <v>0</v>
      </c>
      <c r="J62" s="65">
        <v>0</v>
      </c>
      <c r="K62" s="60">
        <v>0</v>
      </c>
      <c r="L62" s="44">
        <v>0</v>
      </c>
      <c r="M62" s="62">
        <v>0</v>
      </c>
      <c r="N62" s="35"/>
    </row>
    <row r="63" spans="1:14" s="11" customFormat="1" ht="44.25">
      <c r="A63" s="89" t="s">
        <v>61</v>
      </c>
      <c r="B63" s="575">
        <v>0</v>
      </c>
      <c r="C63" s="563">
        <v>0</v>
      </c>
      <c r="D63" s="587">
        <v>0</v>
      </c>
      <c r="E63" s="579">
        <v>0</v>
      </c>
      <c r="F63" s="577">
        <v>0</v>
      </c>
      <c r="G63" s="581">
        <v>0</v>
      </c>
      <c r="H63" s="42">
        <v>0</v>
      </c>
      <c r="I63" s="58">
        <v>0</v>
      </c>
      <c r="J63" s="65">
        <v>0</v>
      </c>
      <c r="K63" s="60">
        <v>0</v>
      </c>
      <c r="L63" s="44">
        <v>0</v>
      </c>
      <c r="M63" s="62">
        <v>0</v>
      </c>
      <c r="N63" s="35"/>
    </row>
    <row r="64" spans="1:14" s="11" customFormat="1" ht="44.25">
      <c r="A64" s="88" t="s">
        <v>62</v>
      </c>
      <c r="B64" s="575">
        <v>0</v>
      </c>
      <c r="C64" s="563">
        <v>0</v>
      </c>
      <c r="D64" s="587">
        <v>0</v>
      </c>
      <c r="E64" s="579">
        <v>0</v>
      </c>
      <c r="F64" s="577">
        <v>0</v>
      </c>
      <c r="G64" s="581">
        <v>0</v>
      </c>
      <c r="H64" s="42">
        <v>0</v>
      </c>
      <c r="I64" s="58">
        <v>0</v>
      </c>
      <c r="J64" s="65">
        <v>0</v>
      </c>
      <c r="K64" s="60">
        <v>0</v>
      </c>
      <c r="L64" s="44">
        <v>0</v>
      </c>
      <c r="M64" s="62">
        <v>0</v>
      </c>
      <c r="N64" s="35"/>
    </row>
    <row r="65" spans="1:14" s="85" customFormat="1" ht="45">
      <c r="A65" s="114" t="s">
        <v>63</v>
      </c>
      <c r="B65" s="602">
        <v>0</v>
      </c>
      <c r="C65" s="567">
        <v>0</v>
      </c>
      <c r="D65" s="603">
        <v>0</v>
      </c>
      <c r="E65" s="599">
        <v>0</v>
      </c>
      <c r="F65" s="602">
        <v>0</v>
      </c>
      <c r="G65" s="598">
        <v>0</v>
      </c>
      <c r="H65" s="90">
        <v>0</v>
      </c>
      <c r="I65" s="81">
        <v>0</v>
      </c>
      <c r="J65" s="91">
        <v>0</v>
      </c>
      <c r="K65" s="82">
        <v>0</v>
      </c>
      <c r="L65" s="90">
        <v>0</v>
      </c>
      <c r="M65" s="83">
        <v>0</v>
      </c>
      <c r="N65" s="84"/>
    </row>
    <row r="66" spans="1:14" s="11" customFormat="1" ht="45">
      <c r="A66" s="24" t="s">
        <v>64</v>
      </c>
      <c r="B66" s="582"/>
      <c r="C66" s="591" t="s">
        <v>4</v>
      </c>
      <c r="D66" s="587"/>
      <c r="E66" s="592" t="s">
        <v>4</v>
      </c>
      <c r="F66" s="577"/>
      <c r="G66" s="593" t="s">
        <v>4</v>
      </c>
      <c r="H66" s="63"/>
      <c r="I66" s="74" t="s">
        <v>4</v>
      </c>
      <c r="J66" s="65"/>
      <c r="K66" s="75" t="s">
        <v>4</v>
      </c>
      <c r="L66" s="44"/>
      <c r="M66" s="76" t="s">
        <v>4</v>
      </c>
    </row>
    <row r="67" spans="1:14" s="11" customFormat="1" ht="44.25">
      <c r="A67" s="115" t="s">
        <v>65</v>
      </c>
      <c r="B67" s="5">
        <v>0</v>
      </c>
      <c r="C67" s="52">
        <v>0</v>
      </c>
      <c r="D67" s="59">
        <v>0</v>
      </c>
      <c r="E67" s="54">
        <v>0</v>
      </c>
      <c r="F67" s="69">
        <v>0</v>
      </c>
      <c r="G67" s="56">
        <v>0</v>
      </c>
      <c r="H67" s="5">
        <v>0</v>
      </c>
      <c r="I67" s="52">
        <v>0</v>
      </c>
      <c r="J67" s="59">
        <v>0</v>
      </c>
      <c r="K67" s="54">
        <v>0</v>
      </c>
      <c r="L67" s="69">
        <v>0</v>
      </c>
      <c r="M67" s="56">
        <v>0</v>
      </c>
    </row>
    <row r="68" spans="1:14" s="11" customFormat="1" ht="44.25">
      <c r="A68" s="41" t="s">
        <v>66</v>
      </c>
      <c r="B68" s="575">
        <v>0</v>
      </c>
      <c r="C68" s="563">
        <v>0</v>
      </c>
      <c r="D68" s="587">
        <v>0</v>
      </c>
      <c r="E68" s="579">
        <v>0</v>
      </c>
      <c r="F68" s="577">
        <v>0</v>
      </c>
      <c r="G68" s="581">
        <v>0</v>
      </c>
      <c r="H68" s="42">
        <v>0</v>
      </c>
      <c r="I68" s="58">
        <v>0</v>
      </c>
      <c r="J68" s="65">
        <v>0</v>
      </c>
      <c r="K68" s="60">
        <v>0</v>
      </c>
      <c r="L68" s="44">
        <v>0</v>
      </c>
      <c r="M68" s="62">
        <v>0</v>
      </c>
    </row>
    <row r="69" spans="1:14" s="11" customFormat="1" ht="45">
      <c r="A69" s="116" t="s">
        <v>67</v>
      </c>
      <c r="B69" s="582"/>
      <c r="C69" s="591" t="s">
        <v>4</v>
      </c>
      <c r="D69" s="587"/>
      <c r="E69" s="592" t="s">
        <v>4</v>
      </c>
      <c r="F69" s="577"/>
      <c r="G69" s="593" t="s">
        <v>4</v>
      </c>
      <c r="H69" s="63"/>
      <c r="I69" s="74" t="s">
        <v>4</v>
      </c>
      <c r="J69" s="65"/>
      <c r="K69" s="75" t="s">
        <v>4</v>
      </c>
      <c r="L69" s="44"/>
      <c r="M69" s="76" t="s">
        <v>4</v>
      </c>
    </row>
    <row r="70" spans="1:14" s="11" customFormat="1" ht="44.25">
      <c r="A70" s="89" t="s">
        <v>68</v>
      </c>
      <c r="B70" s="5">
        <v>0</v>
      </c>
      <c r="C70" s="52">
        <v>0</v>
      </c>
      <c r="D70" s="59">
        <v>0</v>
      </c>
      <c r="E70" s="54">
        <v>0</v>
      </c>
      <c r="F70" s="69">
        <v>0</v>
      </c>
      <c r="G70" s="56">
        <v>0</v>
      </c>
      <c r="H70" s="5">
        <v>0</v>
      </c>
      <c r="I70" s="52">
        <v>0</v>
      </c>
      <c r="J70" s="59">
        <v>0</v>
      </c>
      <c r="K70" s="54">
        <v>0</v>
      </c>
      <c r="L70" s="69">
        <v>0</v>
      </c>
      <c r="M70" s="56">
        <v>0</v>
      </c>
    </row>
    <row r="71" spans="1:14" s="11" customFormat="1" ht="44.25">
      <c r="A71" s="41" t="s">
        <v>69</v>
      </c>
      <c r="B71" s="575">
        <v>0</v>
      </c>
      <c r="C71" s="563">
        <v>0</v>
      </c>
      <c r="D71" s="587">
        <v>0</v>
      </c>
      <c r="E71" s="579">
        <v>0</v>
      </c>
      <c r="F71" s="577">
        <v>0</v>
      </c>
      <c r="G71" s="581">
        <v>0</v>
      </c>
      <c r="H71" s="42">
        <v>0</v>
      </c>
      <c r="I71" s="58">
        <v>0</v>
      </c>
      <c r="J71" s="65">
        <v>0</v>
      </c>
      <c r="K71" s="60">
        <v>0</v>
      </c>
      <c r="L71" s="44">
        <v>0</v>
      </c>
      <c r="M71" s="62">
        <v>0</v>
      </c>
    </row>
    <row r="72" spans="1:14" s="85" customFormat="1" ht="45">
      <c r="A72" s="86" t="s">
        <v>70</v>
      </c>
      <c r="B72" s="620">
        <v>0</v>
      </c>
      <c r="C72" s="567">
        <v>0</v>
      </c>
      <c r="D72" s="607">
        <v>0</v>
      </c>
      <c r="E72" s="599">
        <v>0</v>
      </c>
      <c r="F72" s="615">
        <v>0</v>
      </c>
      <c r="G72" s="721">
        <v>0</v>
      </c>
      <c r="H72" s="117">
        <v>0</v>
      </c>
      <c r="I72" s="81">
        <v>0</v>
      </c>
      <c r="J72" s="118">
        <v>0</v>
      </c>
      <c r="K72" s="82">
        <v>0</v>
      </c>
      <c r="L72" s="128">
        <v>0</v>
      </c>
      <c r="M72" s="83">
        <v>0</v>
      </c>
    </row>
    <row r="73" spans="1:14" s="85" customFormat="1" ht="45">
      <c r="A73" s="86" t="s">
        <v>71</v>
      </c>
      <c r="B73" s="620">
        <v>0</v>
      </c>
      <c r="C73" s="599">
        <v>0</v>
      </c>
      <c r="D73" s="606">
        <v>0</v>
      </c>
      <c r="E73" s="599">
        <v>0</v>
      </c>
      <c r="F73" s="722">
        <v>0</v>
      </c>
      <c r="G73" s="598">
        <v>0</v>
      </c>
      <c r="H73" s="117">
        <v>0</v>
      </c>
      <c r="I73" s="82">
        <v>0</v>
      </c>
      <c r="J73" s="94">
        <v>0</v>
      </c>
      <c r="K73" s="82">
        <v>0</v>
      </c>
      <c r="L73" s="129">
        <v>0</v>
      </c>
      <c r="M73" s="83">
        <v>0</v>
      </c>
    </row>
    <row r="74" spans="1:14" s="85" customFormat="1" ht="45.75" thickBot="1">
      <c r="A74" s="119" t="s">
        <v>72</v>
      </c>
      <c r="B74" s="120">
        <v>1004915</v>
      </c>
      <c r="C74" s="623">
        <v>1</v>
      </c>
      <c r="D74" s="120">
        <v>0</v>
      </c>
      <c r="E74" s="624">
        <v>0</v>
      </c>
      <c r="F74" s="120">
        <v>1004915</v>
      </c>
      <c r="G74" s="625">
        <v>1</v>
      </c>
      <c r="H74" s="120">
        <v>1006212</v>
      </c>
      <c r="I74" s="121">
        <v>1</v>
      </c>
      <c r="J74" s="120">
        <v>0</v>
      </c>
      <c r="K74" s="122">
        <v>0</v>
      </c>
      <c r="L74" s="120">
        <v>1006212</v>
      </c>
      <c r="M74" s="123">
        <v>1</v>
      </c>
    </row>
    <row r="75" spans="1:14" ht="21" thickTop="1">
      <c r="A75" s="130"/>
      <c r="B75" s="131"/>
      <c r="C75" s="132"/>
      <c r="D75" s="131"/>
      <c r="E75" s="132"/>
      <c r="F75" s="131"/>
      <c r="G75" s="132"/>
      <c r="H75" s="131"/>
      <c r="I75" s="132"/>
      <c r="J75" s="131"/>
      <c r="K75" s="132"/>
      <c r="L75" s="131"/>
      <c r="M75" s="132"/>
    </row>
    <row r="76" spans="1:14" s="11" customFormat="1" ht="44.25">
      <c r="A76" s="4" t="s">
        <v>4</v>
      </c>
      <c r="B76" s="2"/>
      <c r="C76" s="4"/>
      <c r="D76" s="2"/>
      <c r="E76" s="4"/>
      <c r="F76" s="2"/>
      <c r="G76" s="4"/>
      <c r="H76" s="2"/>
      <c r="I76" s="4"/>
      <c r="J76" s="2"/>
      <c r="K76" s="4"/>
      <c r="L76" s="2"/>
      <c r="M76" s="4"/>
    </row>
    <row r="77" spans="1:14" s="11" customFormat="1" ht="44.25">
      <c r="A77" s="4" t="s">
        <v>73</v>
      </c>
      <c r="B77" s="2"/>
      <c r="C77" s="4"/>
      <c r="D77" s="2"/>
      <c r="E77" s="4"/>
      <c r="F77" s="2"/>
      <c r="G77" s="4"/>
      <c r="H77" s="2"/>
      <c r="I77" s="4"/>
      <c r="J77" s="2"/>
      <c r="K77" s="4"/>
      <c r="L77" s="2"/>
      <c r="M77" s="4"/>
    </row>
  </sheetData>
  <pageMargins left="0.28999999999999998" right="0.26" top="0.45" bottom="0.3" header="0.3" footer="0.54"/>
  <pageSetup scale="17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7"/>
  <sheetViews>
    <sheetView zoomScale="30" zoomScaleNormal="30" workbookViewId="0">
      <selection activeCell="G53" sqref="G53"/>
    </sheetView>
  </sheetViews>
  <sheetFormatPr defaultColWidth="12.42578125" defaultRowHeight="15"/>
  <cols>
    <col min="1" max="1" width="186.7109375" style="133" customWidth="1"/>
    <col min="2" max="2" width="56.42578125" style="134" customWidth="1"/>
    <col min="3" max="3" width="45.5703125" style="133" customWidth="1"/>
    <col min="4" max="4" width="45.5703125" style="134" customWidth="1"/>
    <col min="5" max="5" width="45.5703125" style="133" customWidth="1"/>
    <col min="6" max="6" width="45.5703125" style="134" customWidth="1"/>
    <col min="7" max="7" width="45.5703125" style="133" customWidth="1"/>
    <col min="8" max="8" width="54.7109375" style="134" customWidth="1"/>
    <col min="9" max="9" width="45.5703125" style="133" customWidth="1"/>
    <col min="10" max="10" width="45.5703125" style="134" customWidth="1"/>
    <col min="11" max="11" width="45.5703125" style="133" customWidth="1"/>
    <col min="12" max="12" width="45.5703125" style="134" customWidth="1"/>
    <col min="13" max="13" width="45.5703125" style="133" customWidth="1"/>
    <col min="14" max="256" width="12.42578125" style="133"/>
    <col min="257" max="257" width="186.7109375" style="133" customWidth="1"/>
    <col min="258" max="258" width="56.42578125" style="133" customWidth="1"/>
    <col min="259" max="263" width="45.5703125" style="133" customWidth="1"/>
    <col min="264" max="264" width="54.7109375" style="133" customWidth="1"/>
    <col min="265" max="269" width="45.5703125" style="133" customWidth="1"/>
    <col min="270" max="512" width="12.42578125" style="133"/>
    <col min="513" max="513" width="186.7109375" style="133" customWidth="1"/>
    <col min="514" max="514" width="56.42578125" style="133" customWidth="1"/>
    <col min="515" max="519" width="45.5703125" style="133" customWidth="1"/>
    <col min="520" max="520" width="54.7109375" style="133" customWidth="1"/>
    <col min="521" max="525" width="45.5703125" style="133" customWidth="1"/>
    <col min="526" max="768" width="12.42578125" style="133"/>
    <col min="769" max="769" width="186.7109375" style="133" customWidth="1"/>
    <col min="770" max="770" width="56.42578125" style="133" customWidth="1"/>
    <col min="771" max="775" width="45.5703125" style="133" customWidth="1"/>
    <col min="776" max="776" width="54.7109375" style="133" customWidth="1"/>
    <col min="777" max="781" width="45.5703125" style="133" customWidth="1"/>
    <col min="782" max="1024" width="12.42578125" style="133"/>
    <col min="1025" max="1025" width="186.7109375" style="133" customWidth="1"/>
    <col min="1026" max="1026" width="56.42578125" style="133" customWidth="1"/>
    <col min="1027" max="1031" width="45.5703125" style="133" customWidth="1"/>
    <col min="1032" max="1032" width="54.7109375" style="133" customWidth="1"/>
    <col min="1033" max="1037" width="45.5703125" style="133" customWidth="1"/>
    <col min="1038" max="1280" width="12.42578125" style="133"/>
    <col min="1281" max="1281" width="186.7109375" style="133" customWidth="1"/>
    <col min="1282" max="1282" width="56.42578125" style="133" customWidth="1"/>
    <col min="1283" max="1287" width="45.5703125" style="133" customWidth="1"/>
    <col min="1288" max="1288" width="54.7109375" style="133" customWidth="1"/>
    <col min="1289" max="1293" width="45.5703125" style="133" customWidth="1"/>
    <col min="1294" max="1536" width="12.42578125" style="133"/>
    <col min="1537" max="1537" width="186.7109375" style="133" customWidth="1"/>
    <col min="1538" max="1538" width="56.42578125" style="133" customWidth="1"/>
    <col min="1539" max="1543" width="45.5703125" style="133" customWidth="1"/>
    <col min="1544" max="1544" width="54.7109375" style="133" customWidth="1"/>
    <col min="1545" max="1549" width="45.5703125" style="133" customWidth="1"/>
    <col min="1550" max="1792" width="12.42578125" style="133"/>
    <col min="1793" max="1793" width="186.7109375" style="133" customWidth="1"/>
    <col min="1794" max="1794" width="56.42578125" style="133" customWidth="1"/>
    <col min="1795" max="1799" width="45.5703125" style="133" customWidth="1"/>
    <col min="1800" max="1800" width="54.7109375" style="133" customWidth="1"/>
    <col min="1801" max="1805" width="45.5703125" style="133" customWidth="1"/>
    <col min="1806" max="2048" width="12.42578125" style="133"/>
    <col min="2049" max="2049" width="186.7109375" style="133" customWidth="1"/>
    <col min="2050" max="2050" width="56.42578125" style="133" customWidth="1"/>
    <col min="2051" max="2055" width="45.5703125" style="133" customWidth="1"/>
    <col min="2056" max="2056" width="54.7109375" style="133" customWidth="1"/>
    <col min="2057" max="2061" width="45.5703125" style="133" customWidth="1"/>
    <col min="2062" max="2304" width="12.42578125" style="133"/>
    <col min="2305" max="2305" width="186.7109375" style="133" customWidth="1"/>
    <col min="2306" max="2306" width="56.42578125" style="133" customWidth="1"/>
    <col min="2307" max="2311" width="45.5703125" style="133" customWidth="1"/>
    <col min="2312" max="2312" width="54.7109375" style="133" customWidth="1"/>
    <col min="2313" max="2317" width="45.5703125" style="133" customWidth="1"/>
    <col min="2318" max="2560" width="12.42578125" style="133"/>
    <col min="2561" max="2561" width="186.7109375" style="133" customWidth="1"/>
    <col min="2562" max="2562" width="56.42578125" style="133" customWidth="1"/>
    <col min="2563" max="2567" width="45.5703125" style="133" customWidth="1"/>
    <col min="2568" max="2568" width="54.7109375" style="133" customWidth="1"/>
    <col min="2569" max="2573" width="45.5703125" style="133" customWidth="1"/>
    <col min="2574" max="2816" width="12.42578125" style="133"/>
    <col min="2817" max="2817" width="186.7109375" style="133" customWidth="1"/>
    <col min="2818" max="2818" width="56.42578125" style="133" customWidth="1"/>
    <col min="2819" max="2823" width="45.5703125" style="133" customWidth="1"/>
    <col min="2824" max="2824" width="54.7109375" style="133" customWidth="1"/>
    <col min="2825" max="2829" width="45.5703125" style="133" customWidth="1"/>
    <col min="2830" max="3072" width="12.42578125" style="133"/>
    <col min="3073" max="3073" width="186.7109375" style="133" customWidth="1"/>
    <col min="3074" max="3074" width="56.42578125" style="133" customWidth="1"/>
    <col min="3075" max="3079" width="45.5703125" style="133" customWidth="1"/>
    <col min="3080" max="3080" width="54.7109375" style="133" customWidth="1"/>
    <col min="3081" max="3085" width="45.5703125" style="133" customWidth="1"/>
    <col min="3086" max="3328" width="12.42578125" style="133"/>
    <col min="3329" max="3329" width="186.7109375" style="133" customWidth="1"/>
    <col min="3330" max="3330" width="56.42578125" style="133" customWidth="1"/>
    <col min="3331" max="3335" width="45.5703125" style="133" customWidth="1"/>
    <col min="3336" max="3336" width="54.7109375" style="133" customWidth="1"/>
    <col min="3337" max="3341" width="45.5703125" style="133" customWidth="1"/>
    <col min="3342" max="3584" width="12.42578125" style="133"/>
    <col min="3585" max="3585" width="186.7109375" style="133" customWidth="1"/>
    <col min="3586" max="3586" width="56.42578125" style="133" customWidth="1"/>
    <col min="3587" max="3591" width="45.5703125" style="133" customWidth="1"/>
    <col min="3592" max="3592" width="54.7109375" style="133" customWidth="1"/>
    <col min="3593" max="3597" width="45.5703125" style="133" customWidth="1"/>
    <col min="3598" max="3840" width="12.42578125" style="133"/>
    <col min="3841" max="3841" width="186.7109375" style="133" customWidth="1"/>
    <col min="3842" max="3842" width="56.42578125" style="133" customWidth="1"/>
    <col min="3843" max="3847" width="45.5703125" style="133" customWidth="1"/>
    <col min="3848" max="3848" width="54.7109375" style="133" customWidth="1"/>
    <col min="3849" max="3853" width="45.5703125" style="133" customWidth="1"/>
    <col min="3854" max="4096" width="12.42578125" style="133"/>
    <col min="4097" max="4097" width="186.7109375" style="133" customWidth="1"/>
    <col min="4098" max="4098" width="56.42578125" style="133" customWidth="1"/>
    <col min="4099" max="4103" width="45.5703125" style="133" customWidth="1"/>
    <col min="4104" max="4104" width="54.7109375" style="133" customWidth="1"/>
    <col min="4105" max="4109" width="45.5703125" style="133" customWidth="1"/>
    <col min="4110" max="4352" width="12.42578125" style="133"/>
    <col min="4353" max="4353" width="186.7109375" style="133" customWidth="1"/>
    <col min="4354" max="4354" width="56.42578125" style="133" customWidth="1"/>
    <col min="4355" max="4359" width="45.5703125" style="133" customWidth="1"/>
    <col min="4360" max="4360" width="54.7109375" style="133" customWidth="1"/>
    <col min="4361" max="4365" width="45.5703125" style="133" customWidth="1"/>
    <col min="4366" max="4608" width="12.42578125" style="133"/>
    <col min="4609" max="4609" width="186.7109375" style="133" customWidth="1"/>
    <col min="4610" max="4610" width="56.42578125" style="133" customWidth="1"/>
    <col min="4611" max="4615" width="45.5703125" style="133" customWidth="1"/>
    <col min="4616" max="4616" width="54.7109375" style="133" customWidth="1"/>
    <col min="4617" max="4621" width="45.5703125" style="133" customWidth="1"/>
    <col min="4622" max="4864" width="12.42578125" style="133"/>
    <col min="4865" max="4865" width="186.7109375" style="133" customWidth="1"/>
    <col min="4866" max="4866" width="56.42578125" style="133" customWidth="1"/>
    <col min="4867" max="4871" width="45.5703125" style="133" customWidth="1"/>
    <col min="4872" max="4872" width="54.7109375" style="133" customWidth="1"/>
    <col min="4873" max="4877" width="45.5703125" style="133" customWidth="1"/>
    <col min="4878" max="5120" width="12.42578125" style="133"/>
    <col min="5121" max="5121" width="186.7109375" style="133" customWidth="1"/>
    <col min="5122" max="5122" width="56.42578125" style="133" customWidth="1"/>
    <col min="5123" max="5127" width="45.5703125" style="133" customWidth="1"/>
    <col min="5128" max="5128" width="54.7109375" style="133" customWidth="1"/>
    <col min="5129" max="5133" width="45.5703125" style="133" customWidth="1"/>
    <col min="5134" max="5376" width="12.42578125" style="133"/>
    <col min="5377" max="5377" width="186.7109375" style="133" customWidth="1"/>
    <col min="5378" max="5378" width="56.42578125" style="133" customWidth="1"/>
    <col min="5379" max="5383" width="45.5703125" style="133" customWidth="1"/>
    <col min="5384" max="5384" width="54.7109375" style="133" customWidth="1"/>
    <col min="5385" max="5389" width="45.5703125" style="133" customWidth="1"/>
    <col min="5390" max="5632" width="12.42578125" style="133"/>
    <col min="5633" max="5633" width="186.7109375" style="133" customWidth="1"/>
    <col min="5634" max="5634" width="56.42578125" style="133" customWidth="1"/>
    <col min="5635" max="5639" width="45.5703125" style="133" customWidth="1"/>
    <col min="5640" max="5640" width="54.7109375" style="133" customWidth="1"/>
    <col min="5641" max="5645" width="45.5703125" style="133" customWidth="1"/>
    <col min="5646" max="5888" width="12.42578125" style="133"/>
    <col min="5889" max="5889" width="186.7109375" style="133" customWidth="1"/>
    <col min="5890" max="5890" width="56.42578125" style="133" customWidth="1"/>
    <col min="5891" max="5895" width="45.5703125" style="133" customWidth="1"/>
    <col min="5896" max="5896" width="54.7109375" style="133" customWidth="1"/>
    <col min="5897" max="5901" width="45.5703125" style="133" customWidth="1"/>
    <col min="5902" max="6144" width="12.42578125" style="133"/>
    <col min="6145" max="6145" width="186.7109375" style="133" customWidth="1"/>
    <col min="6146" max="6146" width="56.42578125" style="133" customWidth="1"/>
    <col min="6147" max="6151" width="45.5703125" style="133" customWidth="1"/>
    <col min="6152" max="6152" width="54.7109375" style="133" customWidth="1"/>
    <col min="6153" max="6157" width="45.5703125" style="133" customWidth="1"/>
    <col min="6158" max="6400" width="12.42578125" style="133"/>
    <col min="6401" max="6401" width="186.7109375" style="133" customWidth="1"/>
    <col min="6402" max="6402" width="56.42578125" style="133" customWidth="1"/>
    <col min="6403" max="6407" width="45.5703125" style="133" customWidth="1"/>
    <col min="6408" max="6408" width="54.7109375" style="133" customWidth="1"/>
    <col min="6409" max="6413" width="45.5703125" style="133" customWidth="1"/>
    <col min="6414" max="6656" width="12.42578125" style="133"/>
    <col min="6657" max="6657" width="186.7109375" style="133" customWidth="1"/>
    <col min="6658" max="6658" width="56.42578125" style="133" customWidth="1"/>
    <col min="6659" max="6663" width="45.5703125" style="133" customWidth="1"/>
    <col min="6664" max="6664" width="54.7109375" style="133" customWidth="1"/>
    <col min="6665" max="6669" width="45.5703125" style="133" customWidth="1"/>
    <col min="6670" max="6912" width="12.42578125" style="133"/>
    <col min="6913" max="6913" width="186.7109375" style="133" customWidth="1"/>
    <col min="6914" max="6914" width="56.42578125" style="133" customWidth="1"/>
    <col min="6915" max="6919" width="45.5703125" style="133" customWidth="1"/>
    <col min="6920" max="6920" width="54.7109375" style="133" customWidth="1"/>
    <col min="6921" max="6925" width="45.5703125" style="133" customWidth="1"/>
    <col min="6926" max="7168" width="12.42578125" style="133"/>
    <col min="7169" max="7169" width="186.7109375" style="133" customWidth="1"/>
    <col min="7170" max="7170" width="56.42578125" style="133" customWidth="1"/>
    <col min="7171" max="7175" width="45.5703125" style="133" customWidth="1"/>
    <col min="7176" max="7176" width="54.7109375" style="133" customWidth="1"/>
    <col min="7177" max="7181" width="45.5703125" style="133" customWidth="1"/>
    <col min="7182" max="7424" width="12.42578125" style="133"/>
    <col min="7425" max="7425" width="186.7109375" style="133" customWidth="1"/>
    <col min="7426" max="7426" width="56.42578125" style="133" customWidth="1"/>
    <col min="7427" max="7431" width="45.5703125" style="133" customWidth="1"/>
    <col min="7432" max="7432" width="54.7109375" style="133" customWidth="1"/>
    <col min="7433" max="7437" width="45.5703125" style="133" customWidth="1"/>
    <col min="7438" max="7680" width="12.42578125" style="133"/>
    <col min="7681" max="7681" width="186.7109375" style="133" customWidth="1"/>
    <col min="7682" max="7682" width="56.42578125" style="133" customWidth="1"/>
    <col min="7683" max="7687" width="45.5703125" style="133" customWidth="1"/>
    <col min="7688" max="7688" width="54.7109375" style="133" customWidth="1"/>
    <col min="7689" max="7693" width="45.5703125" style="133" customWidth="1"/>
    <col min="7694" max="7936" width="12.42578125" style="133"/>
    <col min="7937" max="7937" width="186.7109375" style="133" customWidth="1"/>
    <col min="7938" max="7938" width="56.42578125" style="133" customWidth="1"/>
    <col min="7939" max="7943" width="45.5703125" style="133" customWidth="1"/>
    <col min="7944" max="7944" width="54.7109375" style="133" customWidth="1"/>
    <col min="7945" max="7949" width="45.5703125" style="133" customWidth="1"/>
    <col min="7950" max="8192" width="12.42578125" style="133"/>
    <col min="8193" max="8193" width="186.7109375" style="133" customWidth="1"/>
    <col min="8194" max="8194" width="56.42578125" style="133" customWidth="1"/>
    <col min="8195" max="8199" width="45.5703125" style="133" customWidth="1"/>
    <col min="8200" max="8200" width="54.7109375" style="133" customWidth="1"/>
    <col min="8201" max="8205" width="45.5703125" style="133" customWidth="1"/>
    <col min="8206" max="8448" width="12.42578125" style="133"/>
    <col min="8449" max="8449" width="186.7109375" style="133" customWidth="1"/>
    <col min="8450" max="8450" width="56.42578125" style="133" customWidth="1"/>
    <col min="8451" max="8455" width="45.5703125" style="133" customWidth="1"/>
    <col min="8456" max="8456" width="54.7109375" style="133" customWidth="1"/>
    <col min="8457" max="8461" width="45.5703125" style="133" customWidth="1"/>
    <col min="8462" max="8704" width="12.42578125" style="133"/>
    <col min="8705" max="8705" width="186.7109375" style="133" customWidth="1"/>
    <col min="8706" max="8706" width="56.42578125" style="133" customWidth="1"/>
    <col min="8707" max="8711" width="45.5703125" style="133" customWidth="1"/>
    <col min="8712" max="8712" width="54.7109375" style="133" customWidth="1"/>
    <col min="8713" max="8717" width="45.5703125" style="133" customWidth="1"/>
    <col min="8718" max="8960" width="12.42578125" style="133"/>
    <col min="8961" max="8961" width="186.7109375" style="133" customWidth="1"/>
    <col min="8962" max="8962" width="56.42578125" style="133" customWidth="1"/>
    <col min="8963" max="8967" width="45.5703125" style="133" customWidth="1"/>
    <col min="8968" max="8968" width="54.7109375" style="133" customWidth="1"/>
    <col min="8969" max="8973" width="45.5703125" style="133" customWidth="1"/>
    <col min="8974" max="9216" width="12.42578125" style="133"/>
    <col min="9217" max="9217" width="186.7109375" style="133" customWidth="1"/>
    <col min="9218" max="9218" width="56.42578125" style="133" customWidth="1"/>
    <col min="9219" max="9223" width="45.5703125" style="133" customWidth="1"/>
    <col min="9224" max="9224" width="54.7109375" style="133" customWidth="1"/>
    <col min="9225" max="9229" width="45.5703125" style="133" customWidth="1"/>
    <col min="9230" max="9472" width="12.42578125" style="133"/>
    <col min="9473" max="9473" width="186.7109375" style="133" customWidth="1"/>
    <col min="9474" max="9474" width="56.42578125" style="133" customWidth="1"/>
    <col min="9475" max="9479" width="45.5703125" style="133" customWidth="1"/>
    <col min="9480" max="9480" width="54.7109375" style="133" customWidth="1"/>
    <col min="9481" max="9485" width="45.5703125" style="133" customWidth="1"/>
    <col min="9486" max="9728" width="12.42578125" style="133"/>
    <col min="9729" max="9729" width="186.7109375" style="133" customWidth="1"/>
    <col min="9730" max="9730" width="56.42578125" style="133" customWidth="1"/>
    <col min="9731" max="9735" width="45.5703125" style="133" customWidth="1"/>
    <col min="9736" max="9736" width="54.7109375" style="133" customWidth="1"/>
    <col min="9737" max="9741" width="45.5703125" style="133" customWidth="1"/>
    <col min="9742" max="9984" width="12.42578125" style="133"/>
    <col min="9985" max="9985" width="186.7109375" style="133" customWidth="1"/>
    <col min="9986" max="9986" width="56.42578125" style="133" customWidth="1"/>
    <col min="9987" max="9991" width="45.5703125" style="133" customWidth="1"/>
    <col min="9992" max="9992" width="54.7109375" style="133" customWidth="1"/>
    <col min="9993" max="9997" width="45.5703125" style="133" customWidth="1"/>
    <col min="9998" max="10240" width="12.42578125" style="133"/>
    <col min="10241" max="10241" width="186.7109375" style="133" customWidth="1"/>
    <col min="10242" max="10242" width="56.42578125" style="133" customWidth="1"/>
    <col min="10243" max="10247" width="45.5703125" style="133" customWidth="1"/>
    <col min="10248" max="10248" width="54.7109375" style="133" customWidth="1"/>
    <col min="10249" max="10253" width="45.5703125" style="133" customWidth="1"/>
    <col min="10254" max="10496" width="12.42578125" style="133"/>
    <col min="10497" max="10497" width="186.7109375" style="133" customWidth="1"/>
    <col min="10498" max="10498" width="56.42578125" style="133" customWidth="1"/>
    <col min="10499" max="10503" width="45.5703125" style="133" customWidth="1"/>
    <col min="10504" max="10504" width="54.7109375" style="133" customWidth="1"/>
    <col min="10505" max="10509" width="45.5703125" style="133" customWidth="1"/>
    <col min="10510" max="10752" width="12.42578125" style="133"/>
    <col min="10753" max="10753" width="186.7109375" style="133" customWidth="1"/>
    <col min="10754" max="10754" width="56.42578125" style="133" customWidth="1"/>
    <col min="10755" max="10759" width="45.5703125" style="133" customWidth="1"/>
    <col min="10760" max="10760" width="54.7109375" style="133" customWidth="1"/>
    <col min="10761" max="10765" width="45.5703125" style="133" customWidth="1"/>
    <col min="10766" max="11008" width="12.42578125" style="133"/>
    <col min="11009" max="11009" width="186.7109375" style="133" customWidth="1"/>
    <col min="11010" max="11010" width="56.42578125" style="133" customWidth="1"/>
    <col min="11011" max="11015" width="45.5703125" style="133" customWidth="1"/>
    <col min="11016" max="11016" width="54.7109375" style="133" customWidth="1"/>
    <col min="11017" max="11021" width="45.5703125" style="133" customWidth="1"/>
    <col min="11022" max="11264" width="12.42578125" style="133"/>
    <col min="11265" max="11265" width="186.7109375" style="133" customWidth="1"/>
    <col min="11266" max="11266" width="56.42578125" style="133" customWidth="1"/>
    <col min="11267" max="11271" width="45.5703125" style="133" customWidth="1"/>
    <col min="11272" max="11272" width="54.7109375" style="133" customWidth="1"/>
    <col min="11273" max="11277" width="45.5703125" style="133" customWidth="1"/>
    <col min="11278" max="11520" width="12.42578125" style="133"/>
    <col min="11521" max="11521" width="186.7109375" style="133" customWidth="1"/>
    <col min="11522" max="11522" width="56.42578125" style="133" customWidth="1"/>
    <col min="11523" max="11527" width="45.5703125" style="133" customWidth="1"/>
    <col min="11528" max="11528" width="54.7109375" style="133" customWidth="1"/>
    <col min="11529" max="11533" width="45.5703125" style="133" customWidth="1"/>
    <col min="11534" max="11776" width="12.42578125" style="133"/>
    <col min="11777" max="11777" width="186.7109375" style="133" customWidth="1"/>
    <col min="11778" max="11778" width="56.42578125" style="133" customWidth="1"/>
    <col min="11779" max="11783" width="45.5703125" style="133" customWidth="1"/>
    <col min="11784" max="11784" width="54.7109375" style="133" customWidth="1"/>
    <col min="11785" max="11789" width="45.5703125" style="133" customWidth="1"/>
    <col min="11790" max="12032" width="12.42578125" style="133"/>
    <col min="12033" max="12033" width="186.7109375" style="133" customWidth="1"/>
    <col min="12034" max="12034" width="56.42578125" style="133" customWidth="1"/>
    <col min="12035" max="12039" width="45.5703125" style="133" customWidth="1"/>
    <col min="12040" max="12040" width="54.7109375" style="133" customWidth="1"/>
    <col min="12041" max="12045" width="45.5703125" style="133" customWidth="1"/>
    <col min="12046" max="12288" width="12.42578125" style="133"/>
    <col min="12289" max="12289" width="186.7109375" style="133" customWidth="1"/>
    <col min="12290" max="12290" width="56.42578125" style="133" customWidth="1"/>
    <col min="12291" max="12295" width="45.5703125" style="133" customWidth="1"/>
    <col min="12296" max="12296" width="54.7109375" style="133" customWidth="1"/>
    <col min="12297" max="12301" width="45.5703125" style="133" customWidth="1"/>
    <col min="12302" max="12544" width="12.42578125" style="133"/>
    <col min="12545" max="12545" width="186.7109375" style="133" customWidth="1"/>
    <col min="12546" max="12546" width="56.42578125" style="133" customWidth="1"/>
    <col min="12547" max="12551" width="45.5703125" style="133" customWidth="1"/>
    <col min="12552" max="12552" width="54.7109375" style="133" customWidth="1"/>
    <col min="12553" max="12557" width="45.5703125" style="133" customWidth="1"/>
    <col min="12558" max="12800" width="12.42578125" style="133"/>
    <col min="12801" max="12801" width="186.7109375" style="133" customWidth="1"/>
    <col min="12802" max="12802" width="56.42578125" style="133" customWidth="1"/>
    <col min="12803" max="12807" width="45.5703125" style="133" customWidth="1"/>
    <col min="12808" max="12808" width="54.7109375" style="133" customWidth="1"/>
    <col min="12809" max="12813" width="45.5703125" style="133" customWidth="1"/>
    <col min="12814" max="13056" width="12.42578125" style="133"/>
    <col min="13057" max="13057" width="186.7109375" style="133" customWidth="1"/>
    <col min="13058" max="13058" width="56.42578125" style="133" customWidth="1"/>
    <col min="13059" max="13063" width="45.5703125" style="133" customWidth="1"/>
    <col min="13064" max="13064" width="54.7109375" style="133" customWidth="1"/>
    <col min="13065" max="13069" width="45.5703125" style="133" customWidth="1"/>
    <col min="13070" max="13312" width="12.42578125" style="133"/>
    <col min="13313" max="13313" width="186.7109375" style="133" customWidth="1"/>
    <col min="13314" max="13314" width="56.42578125" style="133" customWidth="1"/>
    <col min="13315" max="13319" width="45.5703125" style="133" customWidth="1"/>
    <col min="13320" max="13320" width="54.7109375" style="133" customWidth="1"/>
    <col min="13321" max="13325" width="45.5703125" style="133" customWidth="1"/>
    <col min="13326" max="13568" width="12.42578125" style="133"/>
    <col min="13569" max="13569" width="186.7109375" style="133" customWidth="1"/>
    <col min="13570" max="13570" width="56.42578125" style="133" customWidth="1"/>
    <col min="13571" max="13575" width="45.5703125" style="133" customWidth="1"/>
    <col min="13576" max="13576" width="54.7109375" style="133" customWidth="1"/>
    <col min="13577" max="13581" width="45.5703125" style="133" customWidth="1"/>
    <col min="13582" max="13824" width="12.42578125" style="133"/>
    <col min="13825" max="13825" width="186.7109375" style="133" customWidth="1"/>
    <col min="13826" max="13826" width="56.42578125" style="133" customWidth="1"/>
    <col min="13827" max="13831" width="45.5703125" style="133" customWidth="1"/>
    <col min="13832" max="13832" width="54.7109375" style="133" customWidth="1"/>
    <col min="13833" max="13837" width="45.5703125" style="133" customWidth="1"/>
    <col min="13838" max="14080" width="12.42578125" style="133"/>
    <col min="14081" max="14081" width="186.7109375" style="133" customWidth="1"/>
    <col min="14082" max="14082" width="56.42578125" style="133" customWidth="1"/>
    <col min="14083" max="14087" width="45.5703125" style="133" customWidth="1"/>
    <col min="14088" max="14088" width="54.7109375" style="133" customWidth="1"/>
    <col min="14089" max="14093" width="45.5703125" style="133" customWidth="1"/>
    <col min="14094" max="14336" width="12.42578125" style="133"/>
    <col min="14337" max="14337" width="186.7109375" style="133" customWidth="1"/>
    <col min="14338" max="14338" width="56.42578125" style="133" customWidth="1"/>
    <col min="14339" max="14343" width="45.5703125" style="133" customWidth="1"/>
    <col min="14344" max="14344" width="54.7109375" style="133" customWidth="1"/>
    <col min="14345" max="14349" width="45.5703125" style="133" customWidth="1"/>
    <col min="14350" max="14592" width="12.42578125" style="133"/>
    <col min="14593" max="14593" width="186.7109375" style="133" customWidth="1"/>
    <col min="14594" max="14594" width="56.42578125" style="133" customWidth="1"/>
    <col min="14595" max="14599" width="45.5703125" style="133" customWidth="1"/>
    <col min="14600" max="14600" width="54.7109375" style="133" customWidth="1"/>
    <col min="14601" max="14605" width="45.5703125" style="133" customWidth="1"/>
    <col min="14606" max="14848" width="12.42578125" style="133"/>
    <col min="14849" max="14849" width="186.7109375" style="133" customWidth="1"/>
    <col min="14850" max="14850" width="56.42578125" style="133" customWidth="1"/>
    <col min="14851" max="14855" width="45.5703125" style="133" customWidth="1"/>
    <col min="14856" max="14856" width="54.7109375" style="133" customWidth="1"/>
    <col min="14857" max="14861" width="45.5703125" style="133" customWidth="1"/>
    <col min="14862" max="15104" width="12.42578125" style="133"/>
    <col min="15105" max="15105" width="186.7109375" style="133" customWidth="1"/>
    <col min="15106" max="15106" width="56.42578125" style="133" customWidth="1"/>
    <col min="15107" max="15111" width="45.5703125" style="133" customWidth="1"/>
    <col min="15112" max="15112" width="54.7109375" style="133" customWidth="1"/>
    <col min="15113" max="15117" width="45.5703125" style="133" customWidth="1"/>
    <col min="15118" max="15360" width="12.42578125" style="133"/>
    <col min="15361" max="15361" width="186.7109375" style="133" customWidth="1"/>
    <col min="15362" max="15362" width="56.42578125" style="133" customWidth="1"/>
    <col min="15363" max="15367" width="45.5703125" style="133" customWidth="1"/>
    <col min="15368" max="15368" width="54.7109375" style="133" customWidth="1"/>
    <col min="15369" max="15373" width="45.5703125" style="133" customWidth="1"/>
    <col min="15374" max="15616" width="12.42578125" style="133"/>
    <col min="15617" max="15617" width="186.7109375" style="133" customWidth="1"/>
    <col min="15618" max="15618" width="56.42578125" style="133" customWidth="1"/>
    <col min="15619" max="15623" width="45.5703125" style="133" customWidth="1"/>
    <col min="15624" max="15624" width="54.7109375" style="133" customWidth="1"/>
    <col min="15625" max="15629" width="45.5703125" style="133" customWidth="1"/>
    <col min="15630" max="15872" width="12.42578125" style="133"/>
    <col min="15873" max="15873" width="186.7109375" style="133" customWidth="1"/>
    <col min="15874" max="15874" width="56.42578125" style="133" customWidth="1"/>
    <col min="15875" max="15879" width="45.5703125" style="133" customWidth="1"/>
    <col min="15880" max="15880" width="54.7109375" style="133" customWidth="1"/>
    <col min="15881" max="15885" width="45.5703125" style="133" customWidth="1"/>
    <col min="15886" max="16128" width="12.42578125" style="133"/>
    <col min="16129" max="16129" width="186.7109375" style="133" customWidth="1"/>
    <col min="16130" max="16130" width="56.42578125" style="133" customWidth="1"/>
    <col min="16131" max="16135" width="45.5703125" style="133" customWidth="1"/>
    <col min="16136" max="16136" width="54.7109375" style="133" customWidth="1"/>
    <col min="16137" max="16141" width="45.5703125" style="133" customWidth="1"/>
    <col min="16142" max="16384" width="12.42578125" style="133"/>
  </cols>
  <sheetData>
    <row r="1" spans="1:17" s="11" customFormat="1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79</v>
      </c>
      <c r="L1" s="9"/>
      <c r="M1" s="8"/>
      <c r="N1" s="10"/>
      <c r="O1" s="10"/>
      <c r="P1" s="10"/>
      <c r="Q1" s="10"/>
    </row>
    <row r="2" spans="1:17" s="11" customFormat="1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s="11" customFormat="1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s="11" customFormat="1" ht="45" thickTop="1">
      <c r="A4" s="17"/>
      <c r="B4" s="18"/>
      <c r="C4" s="19"/>
      <c r="D4" s="18"/>
      <c r="E4" s="19"/>
      <c r="F4" s="18"/>
      <c r="G4" s="20"/>
      <c r="H4" s="18" t="s">
        <v>4</v>
      </c>
      <c r="I4" s="19"/>
      <c r="J4" s="18"/>
      <c r="K4" s="19"/>
      <c r="L4" s="18"/>
      <c r="M4" s="20"/>
    </row>
    <row r="5" spans="1:17" s="11" customFormat="1" ht="44.25">
      <c r="A5" s="21"/>
      <c r="B5" s="5"/>
      <c r="C5" s="22"/>
      <c r="D5" s="5"/>
      <c r="E5" s="22"/>
      <c r="F5" s="5"/>
      <c r="G5" s="23"/>
      <c r="H5" s="5"/>
      <c r="I5" s="22"/>
      <c r="J5" s="5"/>
      <c r="K5" s="22"/>
      <c r="L5" s="5"/>
      <c r="M5" s="23"/>
    </row>
    <row r="6" spans="1:17" s="11" customFormat="1" ht="45">
      <c r="A6" s="24"/>
      <c r="B6" s="25" t="s">
        <v>148</v>
      </c>
      <c r="C6" s="26"/>
      <c r="D6" s="27"/>
      <c r="E6" s="26"/>
      <c r="F6" s="27"/>
      <c r="G6" s="28"/>
      <c r="H6" s="25" t="s">
        <v>5</v>
      </c>
      <c r="I6" s="26"/>
      <c r="J6" s="27"/>
      <c r="K6" s="26"/>
      <c r="L6" s="27"/>
      <c r="M6" s="29" t="s">
        <v>4</v>
      </c>
    </row>
    <row r="7" spans="1:17" s="11" customFormat="1" ht="44.25">
      <c r="A7" s="21" t="s">
        <v>4</v>
      </c>
      <c r="B7" s="5" t="s">
        <v>4</v>
      </c>
      <c r="C7" s="22"/>
      <c r="D7" s="5" t="s">
        <v>4</v>
      </c>
      <c r="E7" s="22"/>
      <c r="F7" s="5" t="s">
        <v>4</v>
      </c>
      <c r="G7" s="23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 s="11" customFormat="1" ht="44.25">
      <c r="A8" s="21" t="s">
        <v>4</v>
      </c>
      <c r="B8" s="5" t="s">
        <v>4</v>
      </c>
      <c r="C8" s="22"/>
      <c r="D8" s="5" t="s">
        <v>4</v>
      </c>
      <c r="E8" s="22"/>
      <c r="F8" s="5" t="s">
        <v>4</v>
      </c>
      <c r="G8" s="23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s="11" customFormat="1" ht="45">
      <c r="A9" s="30" t="s">
        <v>4</v>
      </c>
      <c r="B9" s="570" t="s">
        <v>4</v>
      </c>
      <c r="C9" s="571" t="s">
        <v>6</v>
      </c>
      <c r="D9" s="572" t="s">
        <v>4</v>
      </c>
      <c r="E9" s="571" t="s">
        <v>6</v>
      </c>
      <c r="F9" s="572" t="s">
        <v>4</v>
      </c>
      <c r="G9" s="573" t="s">
        <v>6</v>
      </c>
      <c r="H9" s="570" t="s">
        <v>4</v>
      </c>
      <c r="I9" s="571" t="s">
        <v>6</v>
      </c>
      <c r="J9" s="572" t="s">
        <v>4</v>
      </c>
      <c r="K9" s="571" t="s">
        <v>6</v>
      </c>
      <c r="L9" s="572" t="s">
        <v>4</v>
      </c>
      <c r="M9" s="573" t="s">
        <v>6</v>
      </c>
      <c r="N9" s="35"/>
    </row>
    <row r="10" spans="1:17" s="11" customFormat="1" ht="45">
      <c r="A10" s="36" t="s">
        <v>7</v>
      </c>
      <c r="B10" s="37" t="s">
        <v>8</v>
      </c>
      <c r="C10" s="38" t="s">
        <v>9</v>
      </c>
      <c r="D10" s="39" t="s">
        <v>10</v>
      </c>
      <c r="E10" s="38" t="s">
        <v>9</v>
      </c>
      <c r="F10" s="39" t="s">
        <v>9</v>
      </c>
      <c r="G10" s="40" t="s">
        <v>9</v>
      </c>
      <c r="H10" s="37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35"/>
    </row>
    <row r="11" spans="1:17" s="11" customFormat="1" ht="44.25">
      <c r="A11" s="41" t="s">
        <v>11</v>
      </c>
      <c r="B11" s="575" t="s">
        <v>4</v>
      </c>
      <c r="C11" s="576"/>
      <c r="D11" s="577" t="s">
        <v>4</v>
      </c>
      <c r="E11" s="576"/>
      <c r="F11" s="577" t="s">
        <v>4</v>
      </c>
      <c r="G11" s="578"/>
      <c r="H11" s="575" t="s">
        <v>4</v>
      </c>
      <c r="I11" s="576"/>
      <c r="J11" s="577" t="s">
        <v>4</v>
      </c>
      <c r="K11" s="576"/>
      <c r="L11" s="577" t="s">
        <v>4</v>
      </c>
      <c r="M11" s="578" t="s">
        <v>11</v>
      </c>
      <c r="N11" s="35"/>
    </row>
    <row r="12" spans="1:17" s="11" customFormat="1" ht="45">
      <c r="A12" s="24" t="s">
        <v>12</v>
      </c>
      <c r="B12" s="46" t="s">
        <v>4</v>
      </c>
      <c r="C12" s="47" t="s">
        <v>4</v>
      </c>
      <c r="D12" s="48"/>
      <c r="E12" s="49"/>
      <c r="F12" s="48"/>
      <c r="G12" s="50"/>
      <c r="H12" s="46"/>
      <c r="I12" s="49"/>
      <c r="J12" s="48"/>
      <c r="K12" s="49"/>
      <c r="L12" s="48"/>
      <c r="M12" s="50"/>
      <c r="N12" s="35"/>
    </row>
    <row r="13" spans="1:17" s="10" customFormat="1" ht="44.25">
      <c r="A13" s="51" t="s">
        <v>13</v>
      </c>
      <c r="B13" s="9">
        <v>10353509</v>
      </c>
      <c r="C13" s="52">
        <v>1</v>
      </c>
      <c r="D13" s="53">
        <v>0</v>
      </c>
      <c r="E13" s="54">
        <v>0</v>
      </c>
      <c r="F13" s="55">
        <v>10353509</v>
      </c>
      <c r="G13" s="56">
        <v>0.14701446203058732</v>
      </c>
      <c r="H13" s="9">
        <v>9858843</v>
      </c>
      <c r="I13" s="52">
        <v>1</v>
      </c>
      <c r="J13" s="53">
        <v>0</v>
      </c>
      <c r="K13" s="54">
        <v>0</v>
      </c>
      <c r="L13" s="55">
        <v>9858843</v>
      </c>
      <c r="M13" s="56">
        <v>0.14166913790492366</v>
      </c>
      <c r="N13" s="57"/>
    </row>
    <row r="14" spans="1:17" s="11" customFormat="1" ht="44.25">
      <c r="A14" s="21" t="s">
        <v>14</v>
      </c>
      <c r="B14" s="5">
        <v>0</v>
      </c>
      <c r="C14" s="563">
        <v>0</v>
      </c>
      <c r="D14" s="59">
        <v>0</v>
      </c>
      <c r="E14" s="579">
        <v>0</v>
      </c>
      <c r="F14" s="61">
        <v>0</v>
      </c>
      <c r="G14" s="581">
        <v>0</v>
      </c>
      <c r="H14" s="5">
        <v>0</v>
      </c>
      <c r="I14" s="563">
        <v>0</v>
      </c>
      <c r="J14" s="59">
        <v>0</v>
      </c>
      <c r="K14" s="579">
        <v>0</v>
      </c>
      <c r="L14" s="61">
        <v>0</v>
      </c>
      <c r="M14" s="581">
        <v>0</v>
      </c>
      <c r="N14" s="35"/>
    </row>
    <row r="15" spans="1:17" s="11" customFormat="1" ht="44.25">
      <c r="A15" s="41" t="s">
        <v>15</v>
      </c>
      <c r="B15" s="582">
        <v>399829</v>
      </c>
      <c r="C15" s="632">
        <v>1</v>
      </c>
      <c r="D15" s="587">
        <v>0</v>
      </c>
      <c r="E15" s="584">
        <v>0</v>
      </c>
      <c r="F15" s="48">
        <v>399829</v>
      </c>
      <c r="G15" s="585">
        <v>1</v>
      </c>
      <c r="H15" s="582">
        <v>382386</v>
      </c>
      <c r="I15" s="632">
        <v>1</v>
      </c>
      <c r="J15" s="587">
        <v>0</v>
      </c>
      <c r="K15" s="584">
        <v>0</v>
      </c>
      <c r="L15" s="48">
        <v>382386</v>
      </c>
      <c r="M15" s="585">
        <v>1</v>
      </c>
      <c r="N15" s="35"/>
    </row>
    <row r="16" spans="1:17" s="11" customFormat="1" ht="44.25">
      <c r="A16" s="68" t="s">
        <v>16</v>
      </c>
      <c r="B16" s="5">
        <v>8376</v>
      </c>
      <c r="C16" s="52">
        <v>1</v>
      </c>
      <c r="D16" s="59">
        <v>0</v>
      </c>
      <c r="E16" s="54">
        <v>0</v>
      </c>
      <c r="F16" s="69">
        <v>8376</v>
      </c>
      <c r="G16" s="56">
        <v>1.1893485908673083E-4</v>
      </c>
      <c r="H16" s="5">
        <v>0</v>
      </c>
      <c r="I16" s="52">
        <v>0</v>
      </c>
      <c r="J16" s="59">
        <v>0</v>
      </c>
      <c r="K16" s="54">
        <v>0</v>
      </c>
      <c r="L16" s="69">
        <v>0</v>
      </c>
      <c r="M16" s="56">
        <v>0</v>
      </c>
      <c r="N16" s="35"/>
    </row>
    <row r="17" spans="1:14" s="11" customFormat="1" ht="44.25">
      <c r="A17" s="70" t="s">
        <v>17</v>
      </c>
      <c r="B17" s="575">
        <v>391453</v>
      </c>
      <c r="C17" s="563">
        <v>1</v>
      </c>
      <c r="D17" s="587">
        <v>0</v>
      </c>
      <c r="E17" s="579">
        <v>0</v>
      </c>
      <c r="F17" s="577">
        <v>391453</v>
      </c>
      <c r="G17" s="581">
        <v>5.5584297270866818E-3</v>
      </c>
      <c r="H17" s="575">
        <v>382386</v>
      </c>
      <c r="I17" s="563">
        <v>1</v>
      </c>
      <c r="J17" s="587">
        <v>0</v>
      </c>
      <c r="K17" s="579">
        <v>0</v>
      </c>
      <c r="L17" s="577">
        <v>382386</v>
      </c>
      <c r="M17" s="581">
        <v>5.4947923368809234E-3</v>
      </c>
      <c r="N17" s="35"/>
    </row>
    <row r="18" spans="1:14" s="11" customFormat="1" ht="44.25">
      <c r="A18" s="70" t="s">
        <v>18</v>
      </c>
      <c r="B18" s="575">
        <v>0</v>
      </c>
      <c r="C18" s="563">
        <v>0</v>
      </c>
      <c r="D18" s="587">
        <v>0</v>
      </c>
      <c r="E18" s="579">
        <v>0</v>
      </c>
      <c r="F18" s="577">
        <v>0</v>
      </c>
      <c r="G18" s="581">
        <v>0</v>
      </c>
      <c r="H18" s="575">
        <v>0</v>
      </c>
      <c r="I18" s="563">
        <v>0</v>
      </c>
      <c r="J18" s="587">
        <v>0</v>
      </c>
      <c r="K18" s="579">
        <v>0</v>
      </c>
      <c r="L18" s="577">
        <v>0</v>
      </c>
      <c r="M18" s="581">
        <v>0</v>
      </c>
      <c r="N18" s="35"/>
    </row>
    <row r="19" spans="1:14" s="11" customFormat="1" ht="44.25">
      <c r="A19" s="70" t="s">
        <v>19</v>
      </c>
      <c r="B19" s="575">
        <v>0</v>
      </c>
      <c r="C19" s="563">
        <v>0</v>
      </c>
      <c r="D19" s="587">
        <v>0</v>
      </c>
      <c r="E19" s="579">
        <v>0</v>
      </c>
      <c r="F19" s="577">
        <v>0</v>
      </c>
      <c r="G19" s="581">
        <v>0</v>
      </c>
      <c r="H19" s="575">
        <v>0</v>
      </c>
      <c r="I19" s="563">
        <v>0</v>
      </c>
      <c r="J19" s="587">
        <v>0</v>
      </c>
      <c r="K19" s="579">
        <v>0</v>
      </c>
      <c r="L19" s="577">
        <v>0</v>
      </c>
      <c r="M19" s="581">
        <v>0</v>
      </c>
      <c r="N19" s="35"/>
    </row>
    <row r="20" spans="1:14" s="11" customFormat="1" ht="44.25">
      <c r="A20" s="70" t="s">
        <v>20</v>
      </c>
      <c r="B20" s="575">
        <v>0</v>
      </c>
      <c r="C20" s="563">
        <v>0</v>
      </c>
      <c r="D20" s="587">
        <v>0</v>
      </c>
      <c r="E20" s="579">
        <v>0</v>
      </c>
      <c r="F20" s="577">
        <v>0</v>
      </c>
      <c r="G20" s="581">
        <v>0</v>
      </c>
      <c r="H20" s="575">
        <v>0</v>
      </c>
      <c r="I20" s="563">
        <v>0</v>
      </c>
      <c r="J20" s="587">
        <v>0</v>
      </c>
      <c r="K20" s="579">
        <v>0</v>
      </c>
      <c r="L20" s="577">
        <v>0</v>
      </c>
      <c r="M20" s="581">
        <v>0</v>
      </c>
      <c r="N20" s="35"/>
    </row>
    <row r="21" spans="1:14" s="11" customFormat="1" ht="44.25">
      <c r="A21" s="70" t="s">
        <v>21</v>
      </c>
      <c r="B21" s="575">
        <v>0</v>
      </c>
      <c r="C21" s="563">
        <v>0</v>
      </c>
      <c r="D21" s="587">
        <v>0</v>
      </c>
      <c r="E21" s="579">
        <v>0</v>
      </c>
      <c r="F21" s="577">
        <v>0</v>
      </c>
      <c r="G21" s="581">
        <v>0</v>
      </c>
      <c r="H21" s="575">
        <v>0</v>
      </c>
      <c r="I21" s="563">
        <v>0</v>
      </c>
      <c r="J21" s="587">
        <v>0</v>
      </c>
      <c r="K21" s="579">
        <v>0</v>
      </c>
      <c r="L21" s="577">
        <v>0</v>
      </c>
      <c r="M21" s="581">
        <v>0</v>
      </c>
      <c r="N21" s="35"/>
    </row>
    <row r="22" spans="1:14" s="11" customFormat="1" ht="44.25">
      <c r="A22" s="70" t="s">
        <v>22</v>
      </c>
      <c r="B22" s="575">
        <v>0</v>
      </c>
      <c r="C22" s="563">
        <v>0</v>
      </c>
      <c r="D22" s="587">
        <v>0</v>
      </c>
      <c r="E22" s="579">
        <v>0</v>
      </c>
      <c r="F22" s="577">
        <v>0</v>
      </c>
      <c r="G22" s="581">
        <v>0</v>
      </c>
      <c r="H22" s="575">
        <v>0</v>
      </c>
      <c r="I22" s="563">
        <v>0</v>
      </c>
      <c r="J22" s="587">
        <v>0</v>
      </c>
      <c r="K22" s="579">
        <v>0</v>
      </c>
      <c r="L22" s="577">
        <v>0</v>
      </c>
      <c r="M22" s="581">
        <v>0</v>
      </c>
      <c r="N22" s="35"/>
    </row>
    <row r="23" spans="1:14" s="11" customFormat="1" ht="44.25">
      <c r="A23" s="70" t="s">
        <v>23</v>
      </c>
      <c r="B23" s="575">
        <v>0</v>
      </c>
      <c r="C23" s="563">
        <v>0</v>
      </c>
      <c r="D23" s="587">
        <v>0</v>
      </c>
      <c r="E23" s="579">
        <v>0</v>
      </c>
      <c r="F23" s="577">
        <v>0</v>
      </c>
      <c r="G23" s="581">
        <v>0</v>
      </c>
      <c r="H23" s="575">
        <v>0</v>
      </c>
      <c r="I23" s="563">
        <v>0</v>
      </c>
      <c r="J23" s="587">
        <v>0</v>
      </c>
      <c r="K23" s="579">
        <v>0</v>
      </c>
      <c r="L23" s="577">
        <v>0</v>
      </c>
      <c r="M23" s="581">
        <v>0</v>
      </c>
      <c r="N23" s="35"/>
    </row>
    <row r="24" spans="1:14" s="11" customFormat="1" ht="44.25">
      <c r="A24" s="70" t="s">
        <v>24</v>
      </c>
      <c r="B24" s="575">
        <v>0</v>
      </c>
      <c r="C24" s="563">
        <v>0</v>
      </c>
      <c r="D24" s="587">
        <v>0</v>
      </c>
      <c r="E24" s="579">
        <v>0</v>
      </c>
      <c r="F24" s="577">
        <v>0</v>
      </c>
      <c r="G24" s="581">
        <v>0</v>
      </c>
      <c r="H24" s="575">
        <v>0</v>
      </c>
      <c r="I24" s="563">
        <v>0</v>
      </c>
      <c r="J24" s="587">
        <v>0</v>
      </c>
      <c r="K24" s="579">
        <v>0</v>
      </c>
      <c r="L24" s="577">
        <v>0</v>
      </c>
      <c r="M24" s="581">
        <v>0</v>
      </c>
      <c r="N24" s="35"/>
    </row>
    <row r="25" spans="1:14" s="11" customFormat="1" ht="44.25">
      <c r="A25" s="70" t="s">
        <v>25</v>
      </c>
      <c r="B25" s="575">
        <v>0</v>
      </c>
      <c r="C25" s="563">
        <v>0</v>
      </c>
      <c r="D25" s="587">
        <v>0</v>
      </c>
      <c r="E25" s="579">
        <v>0</v>
      </c>
      <c r="F25" s="577">
        <v>0</v>
      </c>
      <c r="G25" s="581">
        <v>0</v>
      </c>
      <c r="H25" s="575">
        <v>0</v>
      </c>
      <c r="I25" s="563">
        <v>0</v>
      </c>
      <c r="J25" s="587">
        <v>0</v>
      </c>
      <c r="K25" s="579">
        <v>0</v>
      </c>
      <c r="L25" s="577">
        <v>0</v>
      </c>
      <c r="M25" s="581">
        <v>0</v>
      </c>
      <c r="N25" s="35"/>
    </row>
    <row r="26" spans="1:14" s="11" customFormat="1" ht="44.25">
      <c r="A26" s="70" t="s">
        <v>26</v>
      </c>
      <c r="B26" s="575">
        <v>0</v>
      </c>
      <c r="C26" s="563">
        <v>0</v>
      </c>
      <c r="D26" s="587">
        <v>0</v>
      </c>
      <c r="E26" s="579">
        <v>0</v>
      </c>
      <c r="F26" s="577">
        <v>0</v>
      </c>
      <c r="G26" s="581">
        <v>0</v>
      </c>
      <c r="H26" s="575">
        <v>0</v>
      </c>
      <c r="I26" s="563">
        <v>0</v>
      </c>
      <c r="J26" s="587">
        <v>0</v>
      </c>
      <c r="K26" s="579">
        <v>0</v>
      </c>
      <c r="L26" s="577">
        <v>0</v>
      </c>
      <c r="M26" s="581">
        <v>0</v>
      </c>
      <c r="N26" s="35"/>
    </row>
    <row r="27" spans="1:14" s="11" customFormat="1" ht="44.25">
      <c r="A27" s="70" t="s">
        <v>27</v>
      </c>
      <c r="B27" s="575">
        <v>0</v>
      </c>
      <c r="C27" s="563">
        <v>0</v>
      </c>
      <c r="D27" s="587">
        <v>0</v>
      </c>
      <c r="E27" s="579">
        <v>0</v>
      </c>
      <c r="F27" s="577">
        <v>0</v>
      </c>
      <c r="G27" s="581">
        <v>0</v>
      </c>
      <c r="H27" s="575">
        <v>0</v>
      </c>
      <c r="I27" s="563">
        <v>0</v>
      </c>
      <c r="J27" s="587">
        <v>0</v>
      </c>
      <c r="K27" s="579">
        <v>0</v>
      </c>
      <c r="L27" s="577">
        <v>0</v>
      </c>
      <c r="M27" s="581">
        <v>0</v>
      </c>
      <c r="N27" s="35"/>
    </row>
    <row r="28" spans="1:14" s="11" customFormat="1" ht="44.25">
      <c r="A28" s="71" t="s">
        <v>28</v>
      </c>
      <c r="B28" s="575">
        <v>0</v>
      </c>
      <c r="C28" s="563">
        <v>0</v>
      </c>
      <c r="D28" s="587">
        <v>0</v>
      </c>
      <c r="E28" s="579">
        <v>0</v>
      </c>
      <c r="F28" s="577">
        <v>0</v>
      </c>
      <c r="G28" s="581">
        <v>0</v>
      </c>
      <c r="H28" s="575">
        <v>0</v>
      </c>
      <c r="I28" s="563">
        <v>0</v>
      </c>
      <c r="J28" s="587">
        <v>0</v>
      </c>
      <c r="K28" s="579">
        <v>0</v>
      </c>
      <c r="L28" s="577">
        <v>0</v>
      </c>
      <c r="M28" s="581">
        <v>0</v>
      </c>
      <c r="N28" s="35"/>
    </row>
    <row r="29" spans="1:14" s="11" customFormat="1" ht="44.25">
      <c r="A29" s="71" t="s">
        <v>29</v>
      </c>
      <c r="B29" s="575">
        <v>0</v>
      </c>
      <c r="C29" s="563">
        <v>0</v>
      </c>
      <c r="D29" s="587">
        <v>0</v>
      </c>
      <c r="E29" s="579">
        <v>0</v>
      </c>
      <c r="F29" s="577">
        <v>0</v>
      </c>
      <c r="G29" s="581">
        <v>0</v>
      </c>
      <c r="H29" s="575">
        <v>0</v>
      </c>
      <c r="I29" s="563">
        <v>0</v>
      </c>
      <c r="J29" s="587">
        <v>0</v>
      </c>
      <c r="K29" s="579">
        <v>0</v>
      </c>
      <c r="L29" s="577">
        <v>0</v>
      </c>
      <c r="M29" s="581">
        <v>0</v>
      </c>
      <c r="N29" s="35"/>
    </row>
    <row r="30" spans="1:14" s="11" customFormat="1" ht="44.25">
      <c r="A30" s="71" t="s">
        <v>30</v>
      </c>
      <c r="B30" s="575">
        <v>0</v>
      </c>
      <c r="C30" s="563">
        <v>0</v>
      </c>
      <c r="D30" s="587">
        <v>0</v>
      </c>
      <c r="E30" s="579">
        <v>0</v>
      </c>
      <c r="F30" s="577">
        <v>0</v>
      </c>
      <c r="G30" s="581">
        <v>0</v>
      </c>
      <c r="H30" s="575">
        <v>0</v>
      </c>
      <c r="I30" s="563">
        <v>0</v>
      </c>
      <c r="J30" s="587">
        <v>0</v>
      </c>
      <c r="K30" s="579">
        <v>0</v>
      </c>
      <c r="L30" s="577">
        <v>0</v>
      </c>
      <c r="M30" s="581">
        <v>0</v>
      </c>
      <c r="N30" s="35"/>
    </row>
    <row r="31" spans="1:14" s="11" customFormat="1" ht="44.25">
      <c r="A31" s="71" t="s">
        <v>31</v>
      </c>
      <c r="B31" s="575">
        <v>0</v>
      </c>
      <c r="C31" s="563">
        <v>0</v>
      </c>
      <c r="D31" s="587">
        <v>0</v>
      </c>
      <c r="E31" s="579">
        <v>0</v>
      </c>
      <c r="F31" s="577">
        <v>0</v>
      </c>
      <c r="G31" s="581">
        <v>0</v>
      </c>
      <c r="H31" s="575">
        <v>0</v>
      </c>
      <c r="I31" s="563">
        <v>0</v>
      </c>
      <c r="J31" s="587">
        <v>0</v>
      </c>
      <c r="K31" s="579">
        <v>0</v>
      </c>
      <c r="L31" s="577">
        <v>0</v>
      </c>
      <c r="M31" s="581">
        <v>0</v>
      </c>
      <c r="N31" s="35"/>
    </row>
    <row r="32" spans="1:14" s="11" customFormat="1" ht="44.25">
      <c r="A32" s="71" t="s">
        <v>32</v>
      </c>
      <c r="B32" s="575">
        <v>0</v>
      </c>
      <c r="C32" s="563">
        <v>0</v>
      </c>
      <c r="D32" s="587">
        <v>0</v>
      </c>
      <c r="E32" s="579">
        <v>0</v>
      </c>
      <c r="F32" s="577">
        <v>0</v>
      </c>
      <c r="G32" s="581">
        <v>0</v>
      </c>
      <c r="H32" s="575">
        <v>0</v>
      </c>
      <c r="I32" s="563">
        <v>0</v>
      </c>
      <c r="J32" s="587">
        <v>0</v>
      </c>
      <c r="K32" s="579">
        <v>0</v>
      </c>
      <c r="L32" s="577">
        <v>0</v>
      </c>
      <c r="M32" s="581">
        <v>0</v>
      </c>
      <c r="N32" s="35"/>
    </row>
    <row r="33" spans="1:14" s="11" customFormat="1" ht="44.25">
      <c r="A33" s="71" t="s">
        <v>33</v>
      </c>
      <c r="B33" s="575">
        <v>0</v>
      </c>
      <c r="C33" s="563">
        <v>0</v>
      </c>
      <c r="D33" s="587">
        <v>0</v>
      </c>
      <c r="E33" s="579">
        <v>0</v>
      </c>
      <c r="F33" s="577">
        <v>0</v>
      </c>
      <c r="G33" s="581">
        <v>0</v>
      </c>
      <c r="H33" s="575">
        <v>0</v>
      </c>
      <c r="I33" s="563">
        <v>0</v>
      </c>
      <c r="J33" s="587">
        <v>0</v>
      </c>
      <c r="K33" s="579">
        <v>0</v>
      </c>
      <c r="L33" s="577">
        <v>0</v>
      </c>
      <c r="M33" s="581">
        <v>0</v>
      </c>
      <c r="N33" s="35"/>
    </row>
    <row r="34" spans="1:14" s="11" customFormat="1" ht="45">
      <c r="A34" s="72" t="s">
        <v>34</v>
      </c>
      <c r="B34" s="590"/>
      <c r="C34" s="591" t="s">
        <v>4</v>
      </c>
      <c r="D34" s="587"/>
      <c r="E34" s="592" t="s">
        <v>4</v>
      </c>
      <c r="F34" s="577"/>
      <c r="G34" s="593" t="s">
        <v>4</v>
      </c>
      <c r="H34" s="590" t="s">
        <v>4</v>
      </c>
      <c r="I34" s="591" t="s">
        <v>4</v>
      </c>
      <c r="J34" s="587"/>
      <c r="K34" s="592" t="s">
        <v>4</v>
      </c>
      <c r="L34" s="577"/>
      <c r="M34" s="593" t="s">
        <v>4</v>
      </c>
      <c r="N34" s="35"/>
    </row>
    <row r="35" spans="1:14" s="11" customFormat="1" ht="44.25">
      <c r="A35" s="68" t="s">
        <v>35</v>
      </c>
      <c r="B35" s="575">
        <v>0</v>
      </c>
      <c r="C35" s="563">
        <v>0</v>
      </c>
      <c r="D35" s="587">
        <v>0</v>
      </c>
      <c r="E35" s="579">
        <v>0</v>
      </c>
      <c r="F35" s="577">
        <v>0</v>
      </c>
      <c r="G35" s="581">
        <v>0</v>
      </c>
      <c r="H35" s="575">
        <v>0</v>
      </c>
      <c r="I35" s="563">
        <v>0</v>
      </c>
      <c r="J35" s="587">
        <v>0</v>
      </c>
      <c r="K35" s="579">
        <v>0</v>
      </c>
      <c r="L35" s="577">
        <v>0</v>
      </c>
      <c r="M35" s="581">
        <v>0</v>
      </c>
      <c r="N35" s="35"/>
    </row>
    <row r="36" spans="1:14" s="11" customFormat="1" ht="45">
      <c r="A36" s="72" t="s">
        <v>36</v>
      </c>
      <c r="B36" s="590"/>
      <c r="C36" s="591" t="s">
        <v>4</v>
      </c>
      <c r="D36" s="587"/>
      <c r="E36" s="592" t="s">
        <v>4</v>
      </c>
      <c r="F36" s="577"/>
      <c r="G36" s="593" t="s">
        <v>4</v>
      </c>
      <c r="H36" s="590"/>
      <c r="I36" s="591" t="s">
        <v>4</v>
      </c>
      <c r="J36" s="587"/>
      <c r="K36" s="592" t="s">
        <v>4</v>
      </c>
      <c r="L36" s="577"/>
      <c r="M36" s="593" t="s">
        <v>4</v>
      </c>
      <c r="N36" s="35"/>
    </row>
    <row r="37" spans="1:14" s="11" customFormat="1" ht="44.25">
      <c r="A37" s="70" t="s">
        <v>35</v>
      </c>
      <c r="B37" s="594">
        <v>0</v>
      </c>
      <c r="C37" s="563">
        <v>0</v>
      </c>
      <c r="D37" s="595">
        <v>0</v>
      </c>
      <c r="E37" s="579">
        <v>0</v>
      </c>
      <c r="F37" s="596">
        <v>0</v>
      </c>
      <c r="G37" s="581">
        <v>0</v>
      </c>
      <c r="H37" s="594">
        <v>0</v>
      </c>
      <c r="I37" s="563">
        <v>0</v>
      </c>
      <c r="J37" s="595">
        <v>0</v>
      </c>
      <c r="K37" s="579">
        <v>0</v>
      </c>
      <c r="L37" s="596">
        <v>0</v>
      </c>
      <c r="M37" s="581">
        <v>0</v>
      </c>
      <c r="N37" s="35"/>
    </row>
    <row r="38" spans="1:14" s="11" customFormat="1" ht="44.25">
      <c r="A38" s="70" t="s">
        <v>76</v>
      </c>
      <c r="B38" s="594"/>
      <c r="C38" s="563" t="s">
        <v>11</v>
      </c>
      <c r="D38" s="595"/>
      <c r="E38" s="579" t="s">
        <v>11</v>
      </c>
      <c r="F38" s="577">
        <v>0</v>
      </c>
      <c r="G38" s="581">
        <v>0</v>
      </c>
      <c r="H38" s="594"/>
      <c r="I38" s="563" t="s">
        <v>11</v>
      </c>
      <c r="J38" s="595"/>
      <c r="K38" s="579" t="s">
        <v>11</v>
      </c>
      <c r="L38" s="577">
        <v>0</v>
      </c>
      <c r="M38" s="581">
        <v>0</v>
      </c>
      <c r="N38" s="35"/>
    </row>
    <row r="39" spans="1:14" s="85" customFormat="1" ht="45">
      <c r="A39" s="72" t="s">
        <v>37</v>
      </c>
      <c r="B39" s="597">
        <v>10753338</v>
      </c>
      <c r="C39" s="599">
        <v>1</v>
      </c>
      <c r="D39" s="597">
        <v>0</v>
      </c>
      <c r="E39" s="599">
        <v>0</v>
      </c>
      <c r="F39" s="597">
        <v>10753338</v>
      </c>
      <c r="G39" s="598">
        <v>0.15269182661676073</v>
      </c>
      <c r="H39" s="597">
        <v>10241229</v>
      </c>
      <c r="I39" s="599">
        <v>1</v>
      </c>
      <c r="J39" s="597">
        <v>0</v>
      </c>
      <c r="K39" s="599">
        <v>0</v>
      </c>
      <c r="L39" s="597">
        <v>10241229</v>
      </c>
      <c r="M39" s="598">
        <v>0.14716393024180457</v>
      </c>
      <c r="N39" s="84"/>
    </row>
    <row r="40" spans="1:14" s="11" customFormat="1" ht="45">
      <c r="A40" s="86" t="s">
        <v>38</v>
      </c>
      <c r="B40" s="582"/>
      <c r="C40" s="591" t="s">
        <v>4</v>
      </c>
      <c r="D40" s="587"/>
      <c r="E40" s="592" t="s">
        <v>4</v>
      </c>
      <c r="F40" s="577"/>
      <c r="G40" s="593" t="s">
        <v>4</v>
      </c>
      <c r="H40" s="582"/>
      <c r="I40" s="591" t="s">
        <v>4</v>
      </c>
      <c r="J40" s="587"/>
      <c r="K40" s="592" t="s">
        <v>4</v>
      </c>
      <c r="L40" s="577"/>
      <c r="M40" s="593" t="s">
        <v>4</v>
      </c>
      <c r="N40" s="35"/>
    </row>
    <row r="41" spans="1:14" s="11" customFormat="1" ht="44.25">
      <c r="A41" s="21" t="s">
        <v>39</v>
      </c>
      <c r="B41" s="46">
        <v>0</v>
      </c>
      <c r="C41" s="52">
        <v>0</v>
      </c>
      <c r="D41" s="87">
        <v>0</v>
      </c>
      <c r="E41" s="54">
        <v>0</v>
      </c>
      <c r="F41" s="48">
        <v>0</v>
      </c>
      <c r="G41" s="56">
        <v>0</v>
      </c>
      <c r="H41" s="46">
        <v>0</v>
      </c>
      <c r="I41" s="52">
        <v>0</v>
      </c>
      <c r="J41" s="87">
        <v>0</v>
      </c>
      <c r="K41" s="54">
        <v>0</v>
      </c>
      <c r="L41" s="48">
        <v>0</v>
      </c>
      <c r="M41" s="56">
        <v>0</v>
      </c>
      <c r="N41" s="35"/>
    </row>
    <row r="42" spans="1:14" s="11" customFormat="1" ht="44.25">
      <c r="A42" s="88" t="s">
        <v>40</v>
      </c>
      <c r="B42" s="575">
        <v>0</v>
      </c>
      <c r="C42" s="563">
        <v>0</v>
      </c>
      <c r="D42" s="587">
        <v>0</v>
      </c>
      <c r="E42" s="579">
        <v>0</v>
      </c>
      <c r="F42" s="577">
        <v>0</v>
      </c>
      <c r="G42" s="581">
        <v>0</v>
      </c>
      <c r="H42" s="575">
        <v>0</v>
      </c>
      <c r="I42" s="563">
        <v>0</v>
      </c>
      <c r="J42" s="587">
        <v>0</v>
      </c>
      <c r="K42" s="579">
        <v>0</v>
      </c>
      <c r="L42" s="577">
        <v>0</v>
      </c>
      <c r="M42" s="581">
        <v>0</v>
      </c>
      <c r="N42" s="35"/>
    </row>
    <row r="43" spans="1:14" s="11" customFormat="1" ht="44.25">
      <c r="A43" s="89" t="s">
        <v>41</v>
      </c>
      <c r="B43" s="575">
        <v>0</v>
      </c>
      <c r="C43" s="563">
        <v>0</v>
      </c>
      <c r="D43" s="587">
        <v>0</v>
      </c>
      <c r="E43" s="579">
        <v>0</v>
      </c>
      <c r="F43" s="596">
        <v>0</v>
      </c>
      <c r="G43" s="581">
        <v>0</v>
      </c>
      <c r="H43" s="575">
        <v>0</v>
      </c>
      <c r="I43" s="563">
        <v>0</v>
      </c>
      <c r="J43" s="587">
        <v>0</v>
      </c>
      <c r="K43" s="579">
        <v>0</v>
      </c>
      <c r="L43" s="596">
        <v>0</v>
      </c>
      <c r="M43" s="581">
        <v>0</v>
      </c>
      <c r="N43" s="35"/>
    </row>
    <row r="44" spans="1:14" s="11" customFormat="1" ht="44.25">
      <c r="A44" s="41" t="s">
        <v>42</v>
      </c>
      <c r="B44" s="575">
        <v>0</v>
      </c>
      <c r="C44" s="563">
        <v>0</v>
      </c>
      <c r="D44" s="587">
        <v>0</v>
      </c>
      <c r="E44" s="579">
        <v>0</v>
      </c>
      <c r="F44" s="596">
        <v>0</v>
      </c>
      <c r="G44" s="581">
        <v>0</v>
      </c>
      <c r="H44" s="575">
        <v>0</v>
      </c>
      <c r="I44" s="563">
        <v>0</v>
      </c>
      <c r="J44" s="587">
        <v>0</v>
      </c>
      <c r="K44" s="579">
        <v>0</v>
      </c>
      <c r="L44" s="596">
        <v>0</v>
      </c>
      <c r="M44" s="581">
        <v>0</v>
      </c>
      <c r="N44" s="35"/>
    </row>
    <row r="45" spans="1:14" s="11" customFormat="1" ht="44.25">
      <c r="A45" s="88" t="s">
        <v>43</v>
      </c>
      <c r="B45" s="575">
        <v>0</v>
      </c>
      <c r="C45" s="563">
        <v>0</v>
      </c>
      <c r="D45" s="587">
        <v>0</v>
      </c>
      <c r="E45" s="579">
        <v>0</v>
      </c>
      <c r="F45" s="596">
        <v>0</v>
      </c>
      <c r="G45" s="581">
        <v>0</v>
      </c>
      <c r="H45" s="575">
        <v>0</v>
      </c>
      <c r="I45" s="563">
        <v>0</v>
      </c>
      <c r="J45" s="587">
        <v>0</v>
      </c>
      <c r="K45" s="579">
        <v>0</v>
      </c>
      <c r="L45" s="596">
        <v>0</v>
      </c>
      <c r="M45" s="581">
        <v>0</v>
      </c>
      <c r="N45" s="35"/>
    </row>
    <row r="46" spans="1:14" s="85" customFormat="1" ht="45">
      <c r="A46" s="86" t="s">
        <v>44</v>
      </c>
      <c r="B46" s="602">
        <v>0</v>
      </c>
      <c r="C46" s="567">
        <v>0</v>
      </c>
      <c r="D46" s="603">
        <v>0</v>
      </c>
      <c r="E46" s="599">
        <v>0</v>
      </c>
      <c r="F46" s="604">
        <v>0</v>
      </c>
      <c r="G46" s="598">
        <v>0</v>
      </c>
      <c r="H46" s="602">
        <v>0</v>
      </c>
      <c r="I46" s="567">
        <v>0</v>
      </c>
      <c r="J46" s="603">
        <v>0</v>
      </c>
      <c r="K46" s="599">
        <v>0</v>
      </c>
      <c r="L46" s="604">
        <v>0</v>
      </c>
      <c r="M46" s="598">
        <v>0</v>
      </c>
      <c r="N46" s="84"/>
    </row>
    <row r="47" spans="1:14" s="85" customFormat="1" ht="45">
      <c r="A47" s="93" t="s">
        <v>45</v>
      </c>
      <c r="B47" s="606">
        <v>3241898</v>
      </c>
      <c r="C47" s="599">
        <v>1</v>
      </c>
      <c r="D47" s="606">
        <v>0</v>
      </c>
      <c r="E47" s="599">
        <v>0</v>
      </c>
      <c r="F47" s="608">
        <v>3241898</v>
      </c>
      <c r="G47" s="598">
        <v>4.6033271466517971E-2</v>
      </c>
      <c r="H47" s="606">
        <v>0</v>
      </c>
      <c r="I47" s="599">
        <v>0</v>
      </c>
      <c r="J47" s="606">
        <v>0</v>
      </c>
      <c r="K47" s="599">
        <v>0</v>
      </c>
      <c r="L47" s="608">
        <v>0</v>
      </c>
      <c r="M47" s="598">
        <v>0</v>
      </c>
      <c r="N47" s="84"/>
    </row>
    <row r="48" spans="1:14" s="11" customFormat="1" ht="45">
      <c r="A48" s="24" t="s">
        <v>46</v>
      </c>
      <c r="B48" s="96"/>
      <c r="C48" s="97" t="s">
        <v>4</v>
      </c>
      <c r="D48" s="59"/>
      <c r="E48" s="98" t="s">
        <v>4</v>
      </c>
      <c r="F48" s="48"/>
      <c r="G48" s="99" t="s">
        <v>4</v>
      </c>
      <c r="H48" s="96"/>
      <c r="I48" s="97" t="s">
        <v>4</v>
      </c>
      <c r="J48" s="59"/>
      <c r="K48" s="98" t="s">
        <v>4</v>
      </c>
      <c r="L48" s="48"/>
      <c r="M48" s="99" t="s">
        <v>4</v>
      </c>
      <c r="N48" s="35"/>
    </row>
    <row r="49" spans="1:14" s="11" customFormat="1" ht="44.25">
      <c r="A49" s="21" t="s">
        <v>47</v>
      </c>
      <c r="B49" s="96">
        <v>11590094</v>
      </c>
      <c r="C49" s="52">
        <v>0.84817504434587609</v>
      </c>
      <c r="D49" s="59">
        <v>2074649</v>
      </c>
      <c r="E49" s="54">
        <v>0.15142897224884741</v>
      </c>
      <c r="F49" s="100">
        <v>13664743</v>
      </c>
      <c r="G49" s="56">
        <v>0.1940322687632989</v>
      </c>
      <c r="H49" s="96">
        <v>13700476</v>
      </c>
      <c r="I49" s="52">
        <v>0.86401669550195925</v>
      </c>
      <c r="J49" s="59">
        <v>2156250</v>
      </c>
      <c r="K49" s="54">
        <v>0.13598330449804077</v>
      </c>
      <c r="L49" s="100">
        <v>15856726</v>
      </c>
      <c r="M49" s="56">
        <v>0.22785723460801519</v>
      </c>
      <c r="N49" s="35"/>
    </row>
    <row r="50" spans="1:14" s="11" customFormat="1" ht="44.25">
      <c r="A50" s="41" t="s">
        <v>48</v>
      </c>
      <c r="B50" s="582">
        <v>334909.90000000002</v>
      </c>
      <c r="C50" s="563">
        <v>1</v>
      </c>
      <c r="D50" s="587">
        <v>0</v>
      </c>
      <c r="E50" s="579">
        <v>0</v>
      </c>
      <c r="F50" s="609">
        <v>334909.90000000002</v>
      </c>
      <c r="G50" s="581">
        <v>4.7555470108943546E-3</v>
      </c>
      <c r="H50" s="582">
        <v>400000</v>
      </c>
      <c r="I50" s="563">
        <v>1</v>
      </c>
      <c r="J50" s="587">
        <v>0</v>
      </c>
      <c r="K50" s="579">
        <v>0</v>
      </c>
      <c r="L50" s="609">
        <v>400000</v>
      </c>
      <c r="M50" s="581">
        <v>5.7479011646670367E-3</v>
      </c>
      <c r="N50" s="35"/>
    </row>
    <row r="51" spans="1:14" s="11" customFormat="1" ht="44.25">
      <c r="A51" s="102" t="s">
        <v>49</v>
      </c>
      <c r="B51" s="440">
        <v>0</v>
      </c>
      <c r="C51" s="563">
        <v>0</v>
      </c>
      <c r="D51" s="441">
        <v>1002322.7</v>
      </c>
      <c r="E51" s="579">
        <v>1</v>
      </c>
      <c r="F51" s="613">
        <v>1002322.7</v>
      </c>
      <c r="G51" s="581">
        <v>1.4232462880125547E-2</v>
      </c>
      <c r="H51" s="440">
        <v>0</v>
      </c>
      <c r="I51" s="563">
        <v>0</v>
      </c>
      <c r="J51" s="441">
        <v>1003000</v>
      </c>
      <c r="K51" s="579">
        <v>1</v>
      </c>
      <c r="L51" s="613">
        <v>1003000</v>
      </c>
      <c r="M51" s="581">
        <v>1.4412862170402593E-2</v>
      </c>
      <c r="N51" s="35"/>
    </row>
    <row r="52" spans="1:14" s="11" customFormat="1" ht="44.25">
      <c r="A52" s="102" t="s">
        <v>50</v>
      </c>
      <c r="B52" s="440">
        <v>303905.68</v>
      </c>
      <c r="C52" s="563">
        <v>1</v>
      </c>
      <c r="D52" s="441">
        <v>0</v>
      </c>
      <c r="E52" s="579">
        <v>0</v>
      </c>
      <c r="F52" s="613">
        <v>303905.68</v>
      </c>
      <c r="G52" s="581">
        <v>4.3153031550211447E-3</v>
      </c>
      <c r="H52" s="440">
        <v>380000</v>
      </c>
      <c r="I52" s="563">
        <v>1</v>
      </c>
      <c r="J52" s="441">
        <v>0</v>
      </c>
      <c r="K52" s="579">
        <v>0</v>
      </c>
      <c r="L52" s="613">
        <v>380000</v>
      </c>
      <c r="M52" s="581">
        <v>5.4605061064336843E-3</v>
      </c>
      <c r="N52" s="35"/>
    </row>
    <row r="53" spans="1:14" s="11" customFormat="1" ht="44.25">
      <c r="A53" s="41" t="s">
        <v>51</v>
      </c>
      <c r="B53" s="582">
        <v>255275.59</v>
      </c>
      <c r="C53" s="563">
        <v>0.1426106233956691</v>
      </c>
      <c r="D53" s="587">
        <v>1534742.46</v>
      </c>
      <c r="E53" s="579">
        <v>3.429592089385475</v>
      </c>
      <c r="F53" s="609">
        <v>1790018.05</v>
      </c>
      <c r="G53" s="581">
        <v>2.541732862218896E-2</v>
      </c>
      <c r="H53" s="582">
        <v>447500</v>
      </c>
      <c r="I53" s="563">
        <v>0.22713856670742472</v>
      </c>
      <c r="J53" s="587">
        <v>1522663</v>
      </c>
      <c r="K53" s="579">
        <v>0.77286143329257528</v>
      </c>
      <c r="L53" s="609">
        <v>1970163</v>
      </c>
      <c r="M53" s="581">
        <v>2.8310755505709755E-2</v>
      </c>
      <c r="N53" s="35"/>
    </row>
    <row r="54" spans="1:14" s="85" customFormat="1" ht="45">
      <c r="A54" s="93" t="s">
        <v>52</v>
      </c>
      <c r="B54" s="614">
        <v>12484185.17</v>
      </c>
      <c r="C54" s="567">
        <v>0.73024442464355577</v>
      </c>
      <c r="D54" s="603">
        <v>4611714.16</v>
      </c>
      <c r="E54" s="599">
        <v>0.30893097362964678</v>
      </c>
      <c r="F54" s="615">
        <v>17095899.329999998</v>
      </c>
      <c r="G54" s="598">
        <v>0.24275291043152888</v>
      </c>
      <c r="H54" s="614">
        <v>14927976</v>
      </c>
      <c r="I54" s="567">
        <v>0.76124734821293483</v>
      </c>
      <c r="J54" s="603">
        <v>4681913</v>
      </c>
      <c r="K54" s="599">
        <v>0.2387526517870652</v>
      </c>
      <c r="L54" s="615">
        <v>19609889</v>
      </c>
      <c r="M54" s="598">
        <v>0.28178925955522827</v>
      </c>
      <c r="N54" s="84"/>
    </row>
    <row r="55" spans="1:14" s="11" customFormat="1" ht="44.25">
      <c r="A55" s="51" t="s">
        <v>53</v>
      </c>
      <c r="B55" s="616">
        <v>0</v>
      </c>
      <c r="C55" s="563">
        <v>0</v>
      </c>
      <c r="D55" s="617">
        <v>0</v>
      </c>
      <c r="E55" s="579">
        <v>0</v>
      </c>
      <c r="F55" s="618">
        <v>0</v>
      </c>
      <c r="G55" s="581">
        <v>0</v>
      </c>
      <c r="H55" s="616">
        <v>0</v>
      </c>
      <c r="I55" s="563">
        <v>0</v>
      </c>
      <c r="J55" s="617">
        <v>0</v>
      </c>
      <c r="K55" s="579">
        <v>0</v>
      </c>
      <c r="L55" s="618">
        <v>0</v>
      </c>
      <c r="M55" s="581">
        <v>0</v>
      </c>
      <c r="N55" s="35"/>
    </row>
    <row r="56" spans="1:14" s="11" customFormat="1" ht="44.25">
      <c r="A56" s="111" t="s">
        <v>54</v>
      </c>
      <c r="B56" s="575">
        <v>0</v>
      </c>
      <c r="C56" s="563">
        <v>0</v>
      </c>
      <c r="D56" s="587">
        <v>0</v>
      </c>
      <c r="E56" s="579">
        <v>0</v>
      </c>
      <c r="F56" s="577">
        <v>0</v>
      </c>
      <c r="G56" s="581">
        <v>0</v>
      </c>
      <c r="H56" s="575">
        <v>0</v>
      </c>
      <c r="I56" s="563">
        <v>0</v>
      </c>
      <c r="J56" s="587">
        <v>0</v>
      </c>
      <c r="K56" s="579">
        <v>0</v>
      </c>
      <c r="L56" s="577">
        <v>0</v>
      </c>
      <c r="M56" s="581">
        <v>0</v>
      </c>
      <c r="N56" s="35"/>
    </row>
    <row r="57" spans="1:14" s="11" customFormat="1" ht="44.25">
      <c r="A57" s="89" t="s">
        <v>55</v>
      </c>
      <c r="B57" s="575">
        <v>0</v>
      </c>
      <c r="C57" s="563">
        <v>0</v>
      </c>
      <c r="D57" s="587">
        <v>0</v>
      </c>
      <c r="E57" s="579">
        <v>0</v>
      </c>
      <c r="F57" s="577">
        <v>0</v>
      </c>
      <c r="G57" s="581">
        <v>0</v>
      </c>
      <c r="H57" s="575">
        <v>0</v>
      </c>
      <c r="I57" s="563">
        <v>0</v>
      </c>
      <c r="J57" s="587">
        <v>0</v>
      </c>
      <c r="K57" s="579">
        <v>0</v>
      </c>
      <c r="L57" s="577">
        <v>0</v>
      </c>
      <c r="M57" s="581">
        <v>0</v>
      </c>
      <c r="N57" s="35"/>
    </row>
    <row r="58" spans="1:14" s="11" customFormat="1" ht="44.25">
      <c r="A58" s="88" t="s">
        <v>56</v>
      </c>
      <c r="B58" s="594">
        <v>0</v>
      </c>
      <c r="C58" s="563">
        <v>0</v>
      </c>
      <c r="D58" s="595">
        <v>3492008.07</v>
      </c>
      <c r="E58" s="579">
        <v>1</v>
      </c>
      <c r="F58" s="596">
        <v>3492008.07</v>
      </c>
      <c r="G58" s="581">
        <v>4.9584704839443279E-2</v>
      </c>
      <c r="H58" s="594">
        <v>0</v>
      </c>
      <c r="I58" s="563">
        <v>0</v>
      </c>
      <c r="J58" s="595">
        <v>4303001</v>
      </c>
      <c r="K58" s="579">
        <v>1</v>
      </c>
      <c r="L58" s="596">
        <v>4303001</v>
      </c>
      <c r="M58" s="581">
        <v>6.1833061148658559E-2</v>
      </c>
      <c r="N58" s="35"/>
    </row>
    <row r="59" spans="1:14" s="11" customFormat="1" ht="44.25">
      <c r="A59" s="112" t="s">
        <v>57</v>
      </c>
      <c r="B59" s="575">
        <v>0</v>
      </c>
      <c r="C59" s="563">
        <v>0</v>
      </c>
      <c r="D59" s="587">
        <v>0</v>
      </c>
      <c r="E59" s="579">
        <v>0</v>
      </c>
      <c r="F59" s="577">
        <v>0</v>
      </c>
      <c r="G59" s="581">
        <v>0</v>
      </c>
      <c r="H59" s="575">
        <v>0</v>
      </c>
      <c r="I59" s="563">
        <v>0</v>
      </c>
      <c r="J59" s="587">
        <v>0</v>
      </c>
      <c r="K59" s="579">
        <v>0</v>
      </c>
      <c r="L59" s="577">
        <v>0</v>
      </c>
      <c r="M59" s="581">
        <v>0</v>
      </c>
      <c r="N59" s="35"/>
    </row>
    <row r="60" spans="1:14" s="11" customFormat="1" ht="44.25">
      <c r="A60" s="112" t="s">
        <v>58</v>
      </c>
      <c r="B60" s="575">
        <v>0</v>
      </c>
      <c r="C60" s="563">
        <v>0</v>
      </c>
      <c r="D60" s="587">
        <v>660744</v>
      </c>
      <c r="E60" s="579">
        <v>1</v>
      </c>
      <c r="F60" s="577">
        <v>660744</v>
      </c>
      <c r="G60" s="581">
        <v>9.3822223653776127E-3</v>
      </c>
      <c r="H60" s="575">
        <v>0</v>
      </c>
      <c r="I60" s="563">
        <v>0</v>
      </c>
      <c r="J60" s="587">
        <v>300000</v>
      </c>
      <c r="K60" s="579">
        <v>1</v>
      </c>
      <c r="L60" s="577">
        <v>300000</v>
      </c>
      <c r="M60" s="581">
        <v>4.3109258735002775E-3</v>
      </c>
      <c r="N60" s="35"/>
    </row>
    <row r="61" spans="1:14" s="11" customFormat="1" ht="44.25">
      <c r="A61" s="113" t="s">
        <v>59</v>
      </c>
      <c r="B61" s="575">
        <v>0</v>
      </c>
      <c r="C61" s="563">
        <v>0</v>
      </c>
      <c r="D61" s="587">
        <v>355244</v>
      </c>
      <c r="E61" s="579">
        <v>1</v>
      </c>
      <c r="F61" s="577">
        <v>355244</v>
      </c>
      <c r="G61" s="581">
        <v>5.0442806926225651E-3</v>
      </c>
      <c r="H61" s="575">
        <v>0</v>
      </c>
      <c r="I61" s="563">
        <v>0</v>
      </c>
      <c r="J61" s="587">
        <v>200000</v>
      </c>
      <c r="K61" s="579">
        <v>1</v>
      </c>
      <c r="L61" s="577">
        <v>200000</v>
      </c>
      <c r="M61" s="581">
        <v>2.8739505823335183E-3</v>
      </c>
      <c r="N61" s="35"/>
    </row>
    <row r="62" spans="1:14" s="11" customFormat="1" ht="44.25">
      <c r="A62" s="113" t="s">
        <v>60</v>
      </c>
      <c r="B62" s="575">
        <v>0</v>
      </c>
      <c r="C62" s="563">
        <v>0</v>
      </c>
      <c r="D62" s="587">
        <v>0</v>
      </c>
      <c r="E62" s="579">
        <v>0</v>
      </c>
      <c r="F62" s="577">
        <v>0</v>
      </c>
      <c r="G62" s="581">
        <v>0</v>
      </c>
      <c r="H62" s="575">
        <v>0</v>
      </c>
      <c r="I62" s="563">
        <v>0</v>
      </c>
      <c r="J62" s="587">
        <v>0</v>
      </c>
      <c r="K62" s="579">
        <v>0</v>
      </c>
      <c r="L62" s="577">
        <v>0</v>
      </c>
      <c r="M62" s="581">
        <v>0</v>
      </c>
      <c r="N62" s="35"/>
    </row>
    <row r="63" spans="1:14" s="11" customFormat="1" ht="44.25">
      <c r="A63" s="89" t="s">
        <v>61</v>
      </c>
      <c r="B63" s="575">
        <v>0</v>
      </c>
      <c r="C63" s="563">
        <v>0</v>
      </c>
      <c r="D63" s="587">
        <v>2366550.25</v>
      </c>
      <c r="E63" s="579">
        <v>1</v>
      </c>
      <c r="F63" s="577">
        <v>2366550.25</v>
      </c>
      <c r="G63" s="581">
        <v>3.360378707084738E-2</v>
      </c>
      <c r="H63" s="575">
        <v>0</v>
      </c>
      <c r="I63" s="563">
        <v>0</v>
      </c>
      <c r="J63" s="587">
        <v>2415000</v>
      </c>
      <c r="K63" s="579">
        <v>1</v>
      </c>
      <c r="L63" s="577">
        <v>2415000</v>
      </c>
      <c r="M63" s="581">
        <v>3.4702953281677232E-2</v>
      </c>
      <c r="N63" s="35"/>
    </row>
    <row r="64" spans="1:14" s="11" customFormat="1" ht="44.25">
      <c r="A64" s="88" t="s">
        <v>62</v>
      </c>
      <c r="B64" s="575">
        <v>371947.16</v>
      </c>
      <c r="C64" s="563">
        <v>0.6195051971961143</v>
      </c>
      <c r="D64" s="587">
        <v>228446.77</v>
      </c>
      <c r="E64" s="579">
        <v>0.58351665389527452</v>
      </c>
      <c r="F64" s="577">
        <v>600393.92999999993</v>
      </c>
      <c r="G64" s="581">
        <v>8.5252826481707882E-3</v>
      </c>
      <c r="H64" s="575">
        <v>391500</v>
      </c>
      <c r="I64" s="563">
        <v>0.62992759452936442</v>
      </c>
      <c r="J64" s="587">
        <v>230000</v>
      </c>
      <c r="K64" s="579">
        <v>0.37007240547063558</v>
      </c>
      <c r="L64" s="577">
        <v>621500</v>
      </c>
      <c r="M64" s="581">
        <v>8.9308014346014073E-3</v>
      </c>
      <c r="N64" s="35"/>
    </row>
    <row r="65" spans="1:14" s="85" customFormat="1" ht="45">
      <c r="A65" s="114" t="s">
        <v>63</v>
      </c>
      <c r="B65" s="602">
        <v>12856132.33</v>
      </c>
      <c r="C65" s="567">
        <v>0.52322722990974002</v>
      </c>
      <c r="D65" s="603">
        <v>11714707.25</v>
      </c>
      <c r="E65" s="599">
        <v>0.76469373038607846</v>
      </c>
      <c r="F65" s="602">
        <v>24570839.579999998</v>
      </c>
      <c r="G65" s="598">
        <v>0.34889318804799052</v>
      </c>
      <c r="H65" s="602">
        <v>15319476</v>
      </c>
      <c r="I65" s="567">
        <v>0.55809895957615085</v>
      </c>
      <c r="J65" s="603">
        <v>12129914</v>
      </c>
      <c r="K65" s="599">
        <v>0.44190104042384915</v>
      </c>
      <c r="L65" s="602">
        <v>27449390</v>
      </c>
      <c r="M65" s="598">
        <v>0.39444095187599926</v>
      </c>
      <c r="N65" s="84"/>
    </row>
    <row r="66" spans="1:14" s="11" customFormat="1" ht="45">
      <c r="A66" s="24" t="s">
        <v>64</v>
      </c>
      <c r="B66" s="582"/>
      <c r="C66" s="591" t="s">
        <v>4</v>
      </c>
      <c r="D66" s="587"/>
      <c r="E66" s="592" t="s">
        <v>4</v>
      </c>
      <c r="F66" s="577"/>
      <c r="G66" s="593" t="s">
        <v>4</v>
      </c>
      <c r="H66" s="582"/>
      <c r="I66" s="591" t="s">
        <v>4</v>
      </c>
      <c r="J66" s="587"/>
      <c r="K66" s="592" t="s">
        <v>4</v>
      </c>
      <c r="L66" s="577"/>
      <c r="M66" s="593" t="s">
        <v>4</v>
      </c>
    </row>
    <row r="67" spans="1:14" s="11" customFormat="1" ht="44.25">
      <c r="A67" s="115" t="s">
        <v>65</v>
      </c>
      <c r="B67" s="5">
        <v>0</v>
      </c>
      <c r="C67" s="52">
        <v>0</v>
      </c>
      <c r="D67" s="59">
        <v>0</v>
      </c>
      <c r="E67" s="54">
        <v>0</v>
      </c>
      <c r="F67" s="69">
        <v>0</v>
      </c>
      <c r="G67" s="56">
        <v>0</v>
      </c>
      <c r="H67" s="5">
        <v>0</v>
      </c>
      <c r="I67" s="52">
        <v>0</v>
      </c>
      <c r="J67" s="59">
        <v>0</v>
      </c>
      <c r="K67" s="54">
        <v>0</v>
      </c>
      <c r="L67" s="69">
        <v>0</v>
      </c>
      <c r="M67" s="56">
        <v>0</v>
      </c>
    </row>
    <row r="68" spans="1:14" s="11" customFormat="1" ht="44.25">
      <c r="A68" s="41" t="s">
        <v>66</v>
      </c>
      <c r="B68" s="575">
        <v>0</v>
      </c>
      <c r="C68" s="563">
        <v>0</v>
      </c>
      <c r="D68" s="587">
        <v>0</v>
      </c>
      <c r="E68" s="579">
        <v>0</v>
      </c>
      <c r="F68" s="577">
        <v>0</v>
      </c>
      <c r="G68" s="581">
        <v>0</v>
      </c>
      <c r="H68" s="575">
        <v>0</v>
      </c>
      <c r="I68" s="563">
        <v>0</v>
      </c>
      <c r="J68" s="587">
        <v>0</v>
      </c>
      <c r="K68" s="579">
        <v>0</v>
      </c>
      <c r="L68" s="577">
        <v>0</v>
      </c>
      <c r="M68" s="581">
        <v>0</v>
      </c>
    </row>
    <row r="69" spans="1:14" s="11" customFormat="1" ht="45">
      <c r="A69" s="116" t="s">
        <v>67</v>
      </c>
      <c r="B69" s="582"/>
      <c r="C69" s="591" t="s">
        <v>4</v>
      </c>
      <c r="D69" s="587"/>
      <c r="E69" s="592" t="s">
        <v>4</v>
      </c>
      <c r="F69" s="577"/>
      <c r="G69" s="593" t="s">
        <v>4</v>
      </c>
      <c r="H69" s="582"/>
      <c r="I69" s="591" t="s">
        <v>4</v>
      </c>
      <c r="J69" s="587"/>
      <c r="K69" s="592" t="s">
        <v>4</v>
      </c>
      <c r="L69" s="577"/>
      <c r="M69" s="593" t="s">
        <v>4</v>
      </c>
    </row>
    <row r="70" spans="1:14" s="11" customFormat="1" ht="44.25">
      <c r="A70" s="89" t="s">
        <v>68</v>
      </c>
      <c r="B70" s="5">
        <v>0</v>
      </c>
      <c r="C70" s="52">
        <v>0</v>
      </c>
      <c r="D70" s="59">
        <v>14162342</v>
      </c>
      <c r="E70" s="54">
        <v>1</v>
      </c>
      <c r="F70" s="69">
        <v>14162342</v>
      </c>
      <c r="G70" s="56">
        <v>0.20109791667957136</v>
      </c>
      <c r="H70" s="5">
        <v>0</v>
      </c>
      <c r="I70" s="52">
        <v>0</v>
      </c>
      <c r="J70" s="59">
        <v>14200000</v>
      </c>
      <c r="K70" s="54">
        <v>1</v>
      </c>
      <c r="L70" s="69">
        <v>14200000</v>
      </c>
      <c r="M70" s="56">
        <v>0.20405049134567979</v>
      </c>
    </row>
    <row r="71" spans="1:14" s="11" customFormat="1" ht="44.25">
      <c r="A71" s="41" t="s">
        <v>69</v>
      </c>
      <c r="B71" s="575">
        <v>0</v>
      </c>
      <c r="C71" s="563">
        <v>0</v>
      </c>
      <c r="D71" s="587">
        <v>17696687.93</v>
      </c>
      <c r="E71" s="579">
        <v>1</v>
      </c>
      <c r="F71" s="577">
        <v>17696687.93</v>
      </c>
      <c r="G71" s="581">
        <v>0.25128379718915955</v>
      </c>
      <c r="H71" s="575">
        <v>0</v>
      </c>
      <c r="I71" s="563">
        <v>0</v>
      </c>
      <c r="J71" s="587">
        <v>17700000</v>
      </c>
      <c r="K71" s="579">
        <v>1</v>
      </c>
      <c r="L71" s="577">
        <v>17700000</v>
      </c>
      <c r="M71" s="581">
        <v>0.25434462653651635</v>
      </c>
    </row>
    <row r="72" spans="1:14" s="85" customFormat="1" ht="45">
      <c r="A72" s="86" t="s">
        <v>70</v>
      </c>
      <c r="B72" s="620">
        <v>0</v>
      </c>
      <c r="C72" s="567">
        <v>0</v>
      </c>
      <c r="D72" s="607">
        <v>31859029.93</v>
      </c>
      <c r="E72" s="599">
        <v>1</v>
      </c>
      <c r="F72" s="615">
        <v>31859029.93</v>
      </c>
      <c r="G72" s="721">
        <v>0.45238171386873088</v>
      </c>
      <c r="H72" s="614">
        <v>0</v>
      </c>
      <c r="I72" s="723">
        <v>0</v>
      </c>
      <c r="J72" s="603">
        <v>31900000</v>
      </c>
      <c r="K72" s="724">
        <v>1</v>
      </c>
      <c r="L72" s="615">
        <v>31900000</v>
      </c>
      <c r="M72" s="598">
        <v>0.45839511788219617</v>
      </c>
    </row>
    <row r="73" spans="1:14" s="85" customFormat="1" ht="45">
      <c r="A73" s="86" t="s">
        <v>71</v>
      </c>
      <c r="B73" s="620">
        <v>0</v>
      </c>
      <c r="C73" s="599">
        <v>0</v>
      </c>
      <c r="D73" s="606">
        <v>0</v>
      </c>
      <c r="E73" s="599">
        <v>0</v>
      </c>
      <c r="F73" s="722">
        <v>0</v>
      </c>
      <c r="G73" s="598">
        <v>0</v>
      </c>
      <c r="H73" s="620">
        <v>0</v>
      </c>
      <c r="I73" s="599">
        <v>0</v>
      </c>
      <c r="J73" s="606">
        <v>0</v>
      </c>
      <c r="K73" s="599">
        <v>0</v>
      </c>
      <c r="L73" s="725">
        <v>0</v>
      </c>
      <c r="M73" s="598">
        <v>0</v>
      </c>
    </row>
    <row r="74" spans="1:14" s="85" customFormat="1" ht="45.75" thickBot="1">
      <c r="A74" s="119" t="s">
        <v>72</v>
      </c>
      <c r="B74" s="120">
        <v>26851368.329999998</v>
      </c>
      <c r="C74" s="623">
        <v>0.38127551440000679</v>
      </c>
      <c r="D74" s="120">
        <v>43573737.18</v>
      </c>
      <c r="E74" s="624">
        <v>0.61872448559999338</v>
      </c>
      <c r="F74" s="120">
        <v>70425105.50999999</v>
      </c>
      <c r="G74" s="625">
        <v>1</v>
      </c>
      <c r="H74" s="120">
        <v>25560705</v>
      </c>
      <c r="I74" s="623">
        <v>0.36730101509802637</v>
      </c>
      <c r="J74" s="120">
        <v>44029914</v>
      </c>
      <c r="K74" s="624">
        <v>0.63269898490197363</v>
      </c>
      <c r="L74" s="120">
        <v>69590619</v>
      </c>
      <c r="M74" s="625">
        <v>1</v>
      </c>
    </row>
    <row r="75" spans="1:14" ht="21" thickTop="1">
      <c r="A75" s="130"/>
      <c r="B75" s="131"/>
      <c r="C75" s="132"/>
      <c r="D75" s="131"/>
      <c r="E75" s="132"/>
      <c r="F75" s="131"/>
      <c r="G75" s="132"/>
      <c r="H75" s="131"/>
      <c r="I75" s="132"/>
      <c r="J75" s="131"/>
      <c r="K75" s="132"/>
      <c r="L75" s="131"/>
      <c r="M75" s="132"/>
    </row>
    <row r="76" spans="1:14" s="11" customFormat="1" ht="44.25">
      <c r="A76" s="4" t="s">
        <v>4</v>
      </c>
      <c r="B76" s="2"/>
      <c r="C76" s="4"/>
      <c r="D76" s="2"/>
      <c r="E76" s="4"/>
      <c r="F76" s="2"/>
      <c r="G76" s="4"/>
      <c r="H76" s="2"/>
      <c r="I76" s="4"/>
      <c r="J76" s="2"/>
      <c r="K76" s="4"/>
      <c r="L76" s="2"/>
      <c r="M76" s="4"/>
    </row>
    <row r="77" spans="1:14" s="11" customFormat="1" ht="44.25">
      <c r="A77" s="4" t="s">
        <v>73</v>
      </c>
      <c r="B77" s="2"/>
      <c r="C77" s="4"/>
      <c r="D77" s="2"/>
      <c r="E77" s="4"/>
      <c r="F77" s="2"/>
      <c r="G77" s="4"/>
      <c r="H77" s="2"/>
      <c r="I77" s="4"/>
      <c r="J77" s="2"/>
      <c r="K77" s="4"/>
      <c r="L77" s="2"/>
      <c r="M77" s="4"/>
    </row>
  </sheetData>
  <pageMargins left="0.28999999999999998" right="0.26" top="0.45" bottom="0.3" header="0.3" footer="0.54"/>
  <pageSetup scale="17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7"/>
  <sheetViews>
    <sheetView zoomScale="30" zoomScaleNormal="30" workbookViewId="0">
      <selection activeCell="I27" sqref="I27"/>
    </sheetView>
  </sheetViews>
  <sheetFormatPr defaultColWidth="12.42578125" defaultRowHeight="15"/>
  <cols>
    <col min="1" max="1" width="186.7109375" style="133" customWidth="1"/>
    <col min="2" max="2" width="56.42578125" style="134" customWidth="1"/>
    <col min="3" max="3" width="45.5703125" style="203" customWidth="1"/>
    <col min="4" max="4" width="45.5703125" style="134" customWidth="1"/>
    <col min="5" max="5" width="45.5703125" style="203" customWidth="1"/>
    <col min="6" max="6" width="45.5703125" style="134" customWidth="1"/>
    <col min="7" max="7" width="45.5703125" style="133" customWidth="1"/>
    <col min="8" max="8" width="54.7109375" style="134" customWidth="1"/>
    <col min="9" max="9" width="45.5703125" style="203" customWidth="1"/>
    <col min="10" max="10" width="45.5703125" style="134" customWidth="1"/>
    <col min="11" max="11" width="45.5703125" style="203" customWidth="1"/>
    <col min="12" max="12" width="45.5703125" style="134" customWidth="1"/>
    <col min="13" max="13" width="45.5703125" style="203" customWidth="1"/>
    <col min="14" max="256" width="12.42578125" style="133"/>
    <col min="257" max="257" width="186.7109375" style="133" customWidth="1"/>
    <col min="258" max="258" width="56.42578125" style="133" customWidth="1"/>
    <col min="259" max="263" width="45.5703125" style="133" customWidth="1"/>
    <col min="264" max="264" width="54.7109375" style="133" customWidth="1"/>
    <col min="265" max="269" width="45.5703125" style="133" customWidth="1"/>
    <col min="270" max="512" width="12.42578125" style="133"/>
    <col min="513" max="513" width="186.7109375" style="133" customWidth="1"/>
    <col min="514" max="514" width="56.42578125" style="133" customWidth="1"/>
    <col min="515" max="519" width="45.5703125" style="133" customWidth="1"/>
    <col min="520" max="520" width="54.7109375" style="133" customWidth="1"/>
    <col min="521" max="525" width="45.5703125" style="133" customWidth="1"/>
    <col min="526" max="768" width="12.42578125" style="133"/>
    <col min="769" max="769" width="186.7109375" style="133" customWidth="1"/>
    <col min="770" max="770" width="56.42578125" style="133" customWidth="1"/>
    <col min="771" max="775" width="45.5703125" style="133" customWidth="1"/>
    <col min="776" max="776" width="54.7109375" style="133" customWidth="1"/>
    <col min="777" max="781" width="45.5703125" style="133" customWidth="1"/>
    <col min="782" max="1024" width="12.42578125" style="133"/>
    <col min="1025" max="1025" width="186.7109375" style="133" customWidth="1"/>
    <col min="1026" max="1026" width="56.42578125" style="133" customWidth="1"/>
    <col min="1027" max="1031" width="45.5703125" style="133" customWidth="1"/>
    <col min="1032" max="1032" width="54.7109375" style="133" customWidth="1"/>
    <col min="1033" max="1037" width="45.5703125" style="133" customWidth="1"/>
    <col min="1038" max="1280" width="12.42578125" style="133"/>
    <col min="1281" max="1281" width="186.7109375" style="133" customWidth="1"/>
    <col min="1282" max="1282" width="56.42578125" style="133" customWidth="1"/>
    <col min="1283" max="1287" width="45.5703125" style="133" customWidth="1"/>
    <col min="1288" max="1288" width="54.7109375" style="133" customWidth="1"/>
    <col min="1289" max="1293" width="45.5703125" style="133" customWidth="1"/>
    <col min="1294" max="1536" width="12.42578125" style="133"/>
    <col min="1537" max="1537" width="186.7109375" style="133" customWidth="1"/>
    <col min="1538" max="1538" width="56.42578125" style="133" customWidth="1"/>
    <col min="1539" max="1543" width="45.5703125" style="133" customWidth="1"/>
    <col min="1544" max="1544" width="54.7109375" style="133" customWidth="1"/>
    <col min="1545" max="1549" width="45.5703125" style="133" customWidth="1"/>
    <col min="1550" max="1792" width="12.42578125" style="133"/>
    <col min="1793" max="1793" width="186.7109375" style="133" customWidth="1"/>
    <col min="1794" max="1794" width="56.42578125" style="133" customWidth="1"/>
    <col min="1795" max="1799" width="45.5703125" style="133" customWidth="1"/>
    <col min="1800" max="1800" width="54.7109375" style="133" customWidth="1"/>
    <col min="1801" max="1805" width="45.5703125" style="133" customWidth="1"/>
    <col min="1806" max="2048" width="12.42578125" style="133"/>
    <col min="2049" max="2049" width="186.7109375" style="133" customWidth="1"/>
    <col min="2050" max="2050" width="56.42578125" style="133" customWidth="1"/>
    <col min="2051" max="2055" width="45.5703125" style="133" customWidth="1"/>
    <col min="2056" max="2056" width="54.7109375" style="133" customWidth="1"/>
    <col min="2057" max="2061" width="45.5703125" style="133" customWidth="1"/>
    <col min="2062" max="2304" width="12.42578125" style="133"/>
    <col min="2305" max="2305" width="186.7109375" style="133" customWidth="1"/>
    <col min="2306" max="2306" width="56.42578125" style="133" customWidth="1"/>
    <col min="2307" max="2311" width="45.5703125" style="133" customWidth="1"/>
    <col min="2312" max="2312" width="54.7109375" style="133" customWidth="1"/>
    <col min="2313" max="2317" width="45.5703125" style="133" customWidth="1"/>
    <col min="2318" max="2560" width="12.42578125" style="133"/>
    <col min="2561" max="2561" width="186.7109375" style="133" customWidth="1"/>
    <col min="2562" max="2562" width="56.42578125" style="133" customWidth="1"/>
    <col min="2563" max="2567" width="45.5703125" style="133" customWidth="1"/>
    <col min="2568" max="2568" width="54.7109375" style="133" customWidth="1"/>
    <col min="2569" max="2573" width="45.5703125" style="133" customWidth="1"/>
    <col min="2574" max="2816" width="12.42578125" style="133"/>
    <col min="2817" max="2817" width="186.7109375" style="133" customWidth="1"/>
    <col min="2818" max="2818" width="56.42578125" style="133" customWidth="1"/>
    <col min="2819" max="2823" width="45.5703125" style="133" customWidth="1"/>
    <col min="2824" max="2824" width="54.7109375" style="133" customWidth="1"/>
    <col min="2825" max="2829" width="45.5703125" style="133" customWidth="1"/>
    <col min="2830" max="3072" width="12.42578125" style="133"/>
    <col min="3073" max="3073" width="186.7109375" style="133" customWidth="1"/>
    <col min="3074" max="3074" width="56.42578125" style="133" customWidth="1"/>
    <col min="3075" max="3079" width="45.5703125" style="133" customWidth="1"/>
    <col min="3080" max="3080" width="54.7109375" style="133" customWidth="1"/>
    <col min="3081" max="3085" width="45.5703125" style="133" customWidth="1"/>
    <col min="3086" max="3328" width="12.42578125" style="133"/>
    <col min="3329" max="3329" width="186.7109375" style="133" customWidth="1"/>
    <col min="3330" max="3330" width="56.42578125" style="133" customWidth="1"/>
    <col min="3331" max="3335" width="45.5703125" style="133" customWidth="1"/>
    <col min="3336" max="3336" width="54.7109375" style="133" customWidth="1"/>
    <col min="3337" max="3341" width="45.5703125" style="133" customWidth="1"/>
    <col min="3342" max="3584" width="12.42578125" style="133"/>
    <col min="3585" max="3585" width="186.7109375" style="133" customWidth="1"/>
    <col min="3586" max="3586" width="56.42578125" style="133" customWidth="1"/>
    <col min="3587" max="3591" width="45.5703125" style="133" customWidth="1"/>
    <col min="3592" max="3592" width="54.7109375" style="133" customWidth="1"/>
    <col min="3593" max="3597" width="45.5703125" style="133" customWidth="1"/>
    <col min="3598" max="3840" width="12.42578125" style="133"/>
    <col min="3841" max="3841" width="186.7109375" style="133" customWidth="1"/>
    <col min="3842" max="3842" width="56.42578125" style="133" customWidth="1"/>
    <col min="3843" max="3847" width="45.5703125" style="133" customWidth="1"/>
    <col min="3848" max="3848" width="54.7109375" style="133" customWidth="1"/>
    <col min="3849" max="3853" width="45.5703125" style="133" customWidth="1"/>
    <col min="3854" max="4096" width="12.42578125" style="133"/>
    <col min="4097" max="4097" width="186.7109375" style="133" customWidth="1"/>
    <col min="4098" max="4098" width="56.42578125" style="133" customWidth="1"/>
    <col min="4099" max="4103" width="45.5703125" style="133" customWidth="1"/>
    <col min="4104" max="4104" width="54.7109375" style="133" customWidth="1"/>
    <col min="4105" max="4109" width="45.5703125" style="133" customWidth="1"/>
    <col min="4110" max="4352" width="12.42578125" style="133"/>
    <col min="4353" max="4353" width="186.7109375" style="133" customWidth="1"/>
    <col min="4354" max="4354" width="56.42578125" style="133" customWidth="1"/>
    <col min="4355" max="4359" width="45.5703125" style="133" customWidth="1"/>
    <col min="4360" max="4360" width="54.7109375" style="133" customWidth="1"/>
    <col min="4361" max="4365" width="45.5703125" style="133" customWidth="1"/>
    <col min="4366" max="4608" width="12.42578125" style="133"/>
    <col min="4609" max="4609" width="186.7109375" style="133" customWidth="1"/>
    <col min="4610" max="4610" width="56.42578125" style="133" customWidth="1"/>
    <col min="4611" max="4615" width="45.5703125" style="133" customWidth="1"/>
    <col min="4616" max="4616" width="54.7109375" style="133" customWidth="1"/>
    <col min="4617" max="4621" width="45.5703125" style="133" customWidth="1"/>
    <col min="4622" max="4864" width="12.42578125" style="133"/>
    <col min="4865" max="4865" width="186.7109375" style="133" customWidth="1"/>
    <col min="4866" max="4866" width="56.42578125" style="133" customWidth="1"/>
    <col min="4867" max="4871" width="45.5703125" style="133" customWidth="1"/>
    <col min="4872" max="4872" width="54.7109375" style="133" customWidth="1"/>
    <col min="4873" max="4877" width="45.5703125" style="133" customWidth="1"/>
    <col min="4878" max="5120" width="12.42578125" style="133"/>
    <col min="5121" max="5121" width="186.7109375" style="133" customWidth="1"/>
    <col min="5122" max="5122" width="56.42578125" style="133" customWidth="1"/>
    <col min="5123" max="5127" width="45.5703125" style="133" customWidth="1"/>
    <col min="5128" max="5128" width="54.7109375" style="133" customWidth="1"/>
    <col min="5129" max="5133" width="45.5703125" style="133" customWidth="1"/>
    <col min="5134" max="5376" width="12.42578125" style="133"/>
    <col min="5377" max="5377" width="186.7109375" style="133" customWidth="1"/>
    <col min="5378" max="5378" width="56.42578125" style="133" customWidth="1"/>
    <col min="5379" max="5383" width="45.5703125" style="133" customWidth="1"/>
    <col min="5384" max="5384" width="54.7109375" style="133" customWidth="1"/>
    <col min="5385" max="5389" width="45.5703125" style="133" customWidth="1"/>
    <col min="5390" max="5632" width="12.42578125" style="133"/>
    <col min="5633" max="5633" width="186.7109375" style="133" customWidth="1"/>
    <col min="5634" max="5634" width="56.42578125" style="133" customWidth="1"/>
    <col min="5635" max="5639" width="45.5703125" style="133" customWidth="1"/>
    <col min="5640" max="5640" width="54.7109375" style="133" customWidth="1"/>
    <col min="5641" max="5645" width="45.5703125" style="133" customWidth="1"/>
    <col min="5646" max="5888" width="12.42578125" style="133"/>
    <col min="5889" max="5889" width="186.7109375" style="133" customWidth="1"/>
    <col min="5890" max="5890" width="56.42578125" style="133" customWidth="1"/>
    <col min="5891" max="5895" width="45.5703125" style="133" customWidth="1"/>
    <col min="5896" max="5896" width="54.7109375" style="133" customWidth="1"/>
    <col min="5897" max="5901" width="45.5703125" style="133" customWidth="1"/>
    <col min="5902" max="6144" width="12.42578125" style="133"/>
    <col min="6145" max="6145" width="186.7109375" style="133" customWidth="1"/>
    <col min="6146" max="6146" width="56.42578125" style="133" customWidth="1"/>
    <col min="6147" max="6151" width="45.5703125" style="133" customWidth="1"/>
    <col min="6152" max="6152" width="54.7109375" style="133" customWidth="1"/>
    <col min="6153" max="6157" width="45.5703125" style="133" customWidth="1"/>
    <col min="6158" max="6400" width="12.42578125" style="133"/>
    <col min="6401" max="6401" width="186.7109375" style="133" customWidth="1"/>
    <col min="6402" max="6402" width="56.42578125" style="133" customWidth="1"/>
    <col min="6403" max="6407" width="45.5703125" style="133" customWidth="1"/>
    <col min="6408" max="6408" width="54.7109375" style="133" customWidth="1"/>
    <col min="6409" max="6413" width="45.5703125" style="133" customWidth="1"/>
    <col min="6414" max="6656" width="12.42578125" style="133"/>
    <col min="6657" max="6657" width="186.7109375" style="133" customWidth="1"/>
    <col min="6658" max="6658" width="56.42578125" style="133" customWidth="1"/>
    <col min="6659" max="6663" width="45.5703125" style="133" customWidth="1"/>
    <col min="6664" max="6664" width="54.7109375" style="133" customWidth="1"/>
    <col min="6665" max="6669" width="45.5703125" style="133" customWidth="1"/>
    <col min="6670" max="6912" width="12.42578125" style="133"/>
    <col min="6913" max="6913" width="186.7109375" style="133" customWidth="1"/>
    <col min="6914" max="6914" width="56.42578125" style="133" customWidth="1"/>
    <col min="6915" max="6919" width="45.5703125" style="133" customWidth="1"/>
    <col min="6920" max="6920" width="54.7109375" style="133" customWidth="1"/>
    <col min="6921" max="6925" width="45.5703125" style="133" customWidth="1"/>
    <col min="6926" max="7168" width="12.42578125" style="133"/>
    <col min="7169" max="7169" width="186.7109375" style="133" customWidth="1"/>
    <col min="7170" max="7170" width="56.42578125" style="133" customWidth="1"/>
    <col min="7171" max="7175" width="45.5703125" style="133" customWidth="1"/>
    <col min="7176" max="7176" width="54.7109375" style="133" customWidth="1"/>
    <col min="7177" max="7181" width="45.5703125" style="133" customWidth="1"/>
    <col min="7182" max="7424" width="12.42578125" style="133"/>
    <col min="7425" max="7425" width="186.7109375" style="133" customWidth="1"/>
    <col min="7426" max="7426" width="56.42578125" style="133" customWidth="1"/>
    <col min="7427" max="7431" width="45.5703125" style="133" customWidth="1"/>
    <col min="7432" max="7432" width="54.7109375" style="133" customWidth="1"/>
    <col min="7433" max="7437" width="45.5703125" style="133" customWidth="1"/>
    <col min="7438" max="7680" width="12.42578125" style="133"/>
    <col min="7681" max="7681" width="186.7109375" style="133" customWidth="1"/>
    <col min="7682" max="7682" width="56.42578125" style="133" customWidth="1"/>
    <col min="7683" max="7687" width="45.5703125" style="133" customWidth="1"/>
    <col min="7688" max="7688" width="54.7109375" style="133" customWidth="1"/>
    <col min="7689" max="7693" width="45.5703125" style="133" customWidth="1"/>
    <col min="7694" max="7936" width="12.42578125" style="133"/>
    <col min="7937" max="7937" width="186.7109375" style="133" customWidth="1"/>
    <col min="7938" max="7938" width="56.42578125" style="133" customWidth="1"/>
    <col min="7939" max="7943" width="45.5703125" style="133" customWidth="1"/>
    <col min="7944" max="7944" width="54.7109375" style="133" customWidth="1"/>
    <col min="7945" max="7949" width="45.5703125" style="133" customWidth="1"/>
    <col min="7950" max="8192" width="12.42578125" style="133"/>
    <col min="8193" max="8193" width="186.7109375" style="133" customWidth="1"/>
    <col min="8194" max="8194" width="56.42578125" style="133" customWidth="1"/>
    <col min="8195" max="8199" width="45.5703125" style="133" customWidth="1"/>
    <col min="8200" max="8200" width="54.7109375" style="133" customWidth="1"/>
    <col min="8201" max="8205" width="45.5703125" style="133" customWidth="1"/>
    <col min="8206" max="8448" width="12.42578125" style="133"/>
    <col min="8449" max="8449" width="186.7109375" style="133" customWidth="1"/>
    <col min="8450" max="8450" width="56.42578125" style="133" customWidth="1"/>
    <col min="8451" max="8455" width="45.5703125" style="133" customWidth="1"/>
    <col min="8456" max="8456" width="54.7109375" style="133" customWidth="1"/>
    <col min="8457" max="8461" width="45.5703125" style="133" customWidth="1"/>
    <col min="8462" max="8704" width="12.42578125" style="133"/>
    <col min="8705" max="8705" width="186.7109375" style="133" customWidth="1"/>
    <col min="8706" max="8706" width="56.42578125" style="133" customWidth="1"/>
    <col min="8707" max="8711" width="45.5703125" style="133" customWidth="1"/>
    <col min="8712" max="8712" width="54.7109375" style="133" customWidth="1"/>
    <col min="8713" max="8717" width="45.5703125" style="133" customWidth="1"/>
    <col min="8718" max="8960" width="12.42578125" style="133"/>
    <col min="8961" max="8961" width="186.7109375" style="133" customWidth="1"/>
    <col min="8962" max="8962" width="56.42578125" style="133" customWidth="1"/>
    <col min="8963" max="8967" width="45.5703125" style="133" customWidth="1"/>
    <col min="8968" max="8968" width="54.7109375" style="133" customWidth="1"/>
    <col min="8969" max="8973" width="45.5703125" style="133" customWidth="1"/>
    <col min="8974" max="9216" width="12.42578125" style="133"/>
    <col min="9217" max="9217" width="186.7109375" style="133" customWidth="1"/>
    <col min="9218" max="9218" width="56.42578125" style="133" customWidth="1"/>
    <col min="9219" max="9223" width="45.5703125" style="133" customWidth="1"/>
    <col min="9224" max="9224" width="54.7109375" style="133" customWidth="1"/>
    <col min="9225" max="9229" width="45.5703125" style="133" customWidth="1"/>
    <col min="9230" max="9472" width="12.42578125" style="133"/>
    <col min="9473" max="9473" width="186.7109375" style="133" customWidth="1"/>
    <col min="9474" max="9474" width="56.42578125" style="133" customWidth="1"/>
    <col min="9475" max="9479" width="45.5703125" style="133" customWidth="1"/>
    <col min="9480" max="9480" width="54.7109375" style="133" customWidth="1"/>
    <col min="9481" max="9485" width="45.5703125" style="133" customWidth="1"/>
    <col min="9486" max="9728" width="12.42578125" style="133"/>
    <col min="9729" max="9729" width="186.7109375" style="133" customWidth="1"/>
    <col min="9730" max="9730" width="56.42578125" style="133" customWidth="1"/>
    <col min="9731" max="9735" width="45.5703125" style="133" customWidth="1"/>
    <col min="9736" max="9736" width="54.7109375" style="133" customWidth="1"/>
    <col min="9737" max="9741" width="45.5703125" style="133" customWidth="1"/>
    <col min="9742" max="9984" width="12.42578125" style="133"/>
    <col min="9985" max="9985" width="186.7109375" style="133" customWidth="1"/>
    <col min="9986" max="9986" width="56.42578125" style="133" customWidth="1"/>
    <col min="9987" max="9991" width="45.5703125" style="133" customWidth="1"/>
    <col min="9992" max="9992" width="54.7109375" style="133" customWidth="1"/>
    <col min="9993" max="9997" width="45.5703125" style="133" customWidth="1"/>
    <col min="9998" max="10240" width="12.42578125" style="133"/>
    <col min="10241" max="10241" width="186.7109375" style="133" customWidth="1"/>
    <col min="10242" max="10242" width="56.42578125" style="133" customWidth="1"/>
    <col min="10243" max="10247" width="45.5703125" style="133" customWidth="1"/>
    <col min="10248" max="10248" width="54.7109375" style="133" customWidth="1"/>
    <col min="10249" max="10253" width="45.5703125" style="133" customWidth="1"/>
    <col min="10254" max="10496" width="12.42578125" style="133"/>
    <col min="10497" max="10497" width="186.7109375" style="133" customWidth="1"/>
    <col min="10498" max="10498" width="56.42578125" style="133" customWidth="1"/>
    <col min="10499" max="10503" width="45.5703125" style="133" customWidth="1"/>
    <col min="10504" max="10504" width="54.7109375" style="133" customWidth="1"/>
    <col min="10505" max="10509" width="45.5703125" style="133" customWidth="1"/>
    <col min="10510" max="10752" width="12.42578125" style="133"/>
    <col min="10753" max="10753" width="186.7109375" style="133" customWidth="1"/>
    <col min="10754" max="10754" width="56.42578125" style="133" customWidth="1"/>
    <col min="10755" max="10759" width="45.5703125" style="133" customWidth="1"/>
    <col min="10760" max="10760" width="54.7109375" style="133" customWidth="1"/>
    <col min="10761" max="10765" width="45.5703125" style="133" customWidth="1"/>
    <col min="10766" max="11008" width="12.42578125" style="133"/>
    <col min="11009" max="11009" width="186.7109375" style="133" customWidth="1"/>
    <col min="11010" max="11010" width="56.42578125" style="133" customWidth="1"/>
    <col min="11011" max="11015" width="45.5703125" style="133" customWidth="1"/>
    <col min="11016" max="11016" width="54.7109375" style="133" customWidth="1"/>
    <col min="11017" max="11021" width="45.5703125" style="133" customWidth="1"/>
    <col min="11022" max="11264" width="12.42578125" style="133"/>
    <col min="11265" max="11265" width="186.7109375" style="133" customWidth="1"/>
    <col min="11266" max="11266" width="56.42578125" style="133" customWidth="1"/>
    <col min="11267" max="11271" width="45.5703125" style="133" customWidth="1"/>
    <col min="11272" max="11272" width="54.7109375" style="133" customWidth="1"/>
    <col min="11273" max="11277" width="45.5703125" style="133" customWidth="1"/>
    <col min="11278" max="11520" width="12.42578125" style="133"/>
    <col min="11521" max="11521" width="186.7109375" style="133" customWidth="1"/>
    <col min="11522" max="11522" width="56.42578125" style="133" customWidth="1"/>
    <col min="11523" max="11527" width="45.5703125" style="133" customWidth="1"/>
    <col min="11528" max="11528" width="54.7109375" style="133" customWidth="1"/>
    <col min="11529" max="11533" width="45.5703125" style="133" customWidth="1"/>
    <col min="11534" max="11776" width="12.42578125" style="133"/>
    <col min="11777" max="11777" width="186.7109375" style="133" customWidth="1"/>
    <col min="11778" max="11778" width="56.42578125" style="133" customWidth="1"/>
    <col min="11779" max="11783" width="45.5703125" style="133" customWidth="1"/>
    <col min="11784" max="11784" width="54.7109375" style="133" customWidth="1"/>
    <col min="11785" max="11789" width="45.5703125" style="133" customWidth="1"/>
    <col min="11790" max="12032" width="12.42578125" style="133"/>
    <col min="12033" max="12033" width="186.7109375" style="133" customWidth="1"/>
    <col min="12034" max="12034" width="56.42578125" style="133" customWidth="1"/>
    <col min="12035" max="12039" width="45.5703125" style="133" customWidth="1"/>
    <col min="12040" max="12040" width="54.7109375" style="133" customWidth="1"/>
    <col min="12041" max="12045" width="45.5703125" style="133" customWidth="1"/>
    <col min="12046" max="12288" width="12.42578125" style="133"/>
    <col min="12289" max="12289" width="186.7109375" style="133" customWidth="1"/>
    <col min="12290" max="12290" width="56.42578125" style="133" customWidth="1"/>
    <col min="12291" max="12295" width="45.5703125" style="133" customWidth="1"/>
    <col min="12296" max="12296" width="54.7109375" style="133" customWidth="1"/>
    <col min="12297" max="12301" width="45.5703125" style="133" customWidth="1"/>
    <col min="12302" max="12544" width="12.42578125" style="133"/>
    <col min="12545" max="12545" width="186.7109375" style="133" customWidth="1"/>
    <col min="12546" max="12546" width="56.42578125" style="133" customWidth="1"/>
    <col min="12547" max="12551" width="45.5703125" style="133" customWidth="1"/>
    <col min="12552" max="12552" width="54.7109375" style="133" customWidth="1"/>
    <col min="12553" max="12557" width="45.5703125" style="133" customWidth="1"/>
    <col min="12558" max="12800" width="12.42578125" style="133"/>
    <col min="12801" max="12801" width="186.7109375" style="133" customWidth="1"/>
    <col min="12802" max="12802" width="56.42578125" style="133" customWidth="1"/>
    <col min="12803" max="12807" width="45.5703125" style="133" customWidth="1"/>
    <col min="12808" max="12808" width="54.7109375" style="133" customWidth="1"/>
    <col min="12809" max="12813" width="45.5703125" style="133" customWidth="1"/>
    <col min="12814" max="13056" width="12.42578125" style="133"/>
    <col min="13057" max="13057" width="186.7109375" style="133" customWidth="1"/>
    <col min="13058" max="13058" width="56.42578125" style="133" customWidth="1"/>
    <col min="13059" max="13063" width="45.5703125" style="133" customWidth="1"/>
    <col min="13064" max="13064" width="54.7109375" style="133" customWidth="1"/>
    <col min="13065" max="13069" width="45.5703125" style="133" customWidth="1"/>
    <col min="13070" max="13312" width="12.42578125" style="133"/>
    <col min="13313" max="13313" width="186.7109375" style="133" customWidth="1"/>
    <col min="13314" max="13314" width="56.42578125" style="133" customWidth="1"/>
    <col min="13315" max="13319" width="45.5703125" style="133" customWidth="1"/>
    <col min="13320" max="13320" width="54.7109375" style="133" customWidth="1"/>
    <col min="13321" max="13325" width="45.5703125" style="133" customWidth="1"/>
    <col min="13326" max="13568" width="12.42578125" style="133"/>
    <col min="13569" max="13569" width="186.7109375" style="133" customWidth="1"/>
    <col min="13570" max="13570" width="56.42578125" style="133" customWidth="1"/>
    <col min="13571" max="13575" width="45.5703125" style="133" customWidth="1"/>
    <col min="13576" max="13576" width="54.7109375" style="133" customWidth="1"/>
    <col min="13577" max="13581" width="45.5703125" style="133" customWidth="1"/>
    <col min="13582" max="13824" width="12.42578125" style="133"/>
    <col min="13825" max="13825" width="186.7109375" style="133" customWidth="1"/>
    <col min="13826" max="13826" width="56.42578125" style="133" customWidth="1"/>
    <col min="13827" max="13831" width="45.5703125" style="133" customWidth="1"/>
    <col min="13832" max="13832" width="54.7109375" style="133" customWidth="1"/>
    <col min="13833" max="13837" width="45.5703125" style="133" customWidth="1"/>
    <col min="13838" max="14080" width="12.42578125" style="133"/>
    <col min="14081" max="14081" width="186.7109375" style="133" customWidth="1"/>
    <col min="14082" max="14082" width="56.42578125" style="133" customWidth="1"/>
    <col min="14083" max="14087" width="45.5703125" style="133" customWidth="1"/>
    <col min="14088" max="14088" width="54.7109375" style="133" customWidth="1"/>
    <col min="14089" max="14093" width="45.5703125" style="133" customWidth="1"/>
    <col min="14094" max="14336" width="12.42578125" style="133"/>
    <col min="14337" max="14337" width="186.7109375" style="133" customWidth="1"/>
    <col min="14338" max="14338" width="56.42578125" style="133" customWidth="1"/>
    <col min="14339" max="14343" width="45.5703125" style="133" customWidth="1"/>
    <col min="14344" max="14344" width="54.7109375" style="133" customWidth="1"/>
    <col min="14345" max="14349" width="45.5703125" style="133" customWidth="1"/>
    <col min="14350" max="14592" width="12.42578125" style="133"/>
    <col min="14593" max="14593" width="186.7109375" style="133" customWidth="1"/>
    <col min="14594" max="14594" width="56.42578125" style="133" customWidth="1"/>
    <col min="14595" max="14599" width="45.5703125" style="133" customWidth="1"/>
    <col min="14600" max="14600" width="54.7109375" style="133" customWidth="1"/>
    <col min="14601" max="14605" width="45.5703125" style="133" customWidth="1"/>
    <col min="14606" max="14848" width="12.42578125" style="133"/>
    <col min="14849" max="14849" width="186.7109375" style="133" customWidth="1"/>
    <col min="14850" max="14850" width="56.42578125" style="133" customWidth="1"/>
    <col min="14851" max="14855" width="45.5703125" style="133" customWidth="1"/>
    <col min="14856" max="14856" width="54.7109375" style="133" customWidth="1"/>
    <col min="14857" max="14861" width="45.5703125" style="133" customWidth="1"/>
    <col min="14862" max="15104" width="12.42578125" style="133"/>
    <col min="15105" max="15105" width="186.7109375" style="133" customWidth="1"/>
    <col min="15106" max="15106" width="56.42578125" style="133" customWidth="1"/>
    <col min="15107" max="15111" width="45.5703125" style="133" customWidth="1"/>
    <col min="15112" max="15112" width="54.7109375" style="133" customWidth="1"/>
    <col min="15113" max="15117" width="45.5703125" style="133" customWidth="1"/>
    <col min="15118" max="15360" width="12.42578125" style="133"/>
    <col min="15361" max="15361" width="186.7109375" style="133" customWidth="1"/>
    <col min="15362" max="15362" width="56.42578125" style="133" customWidth="1"/>
    <col min="15363" max="15367" width="45.5703125" style="133" customWidth="1"/>
    <col min="15368" max="15368" width="54.7109375" style="133" customWidth="1"/>
    <col min="15369" max="15373" width="45.5703125" style="133" customWidth="1"/>
    <col min="15374" max="15616" width="12.42578125" style="133"/>
    <col min="15617" max="15617" width="186.7109375" style="133" customWidth="1"/>
    <col min="15618" max="15618" width="56.42578125" style="133" customWidth="1"/>
    <col min="15619" max="15623" width="45.5703125" style="133" customWidth="1"/>
    <col min="15624" max="15624" width="54.7109375" style="133" customWidth="1"/>
    <col min="15625" max="15629" width="45.5703125" style="133" customWidth="1"/>
    <col min="15630" max="15872" width="12.42578125" style="133"/>
    <col min="15873" max="15873" width="186.7109375" style="133" customWidth="1"/>
    <col min="15874" max="15874" width="56.42578125" style="133" customWidth="1"/>
    <col min="15875" max="15879" width="45.5703125" style="133" customWidth="1"/>
    <col min="15880" max="15880" width="54.7109375" style="133" customWidth="1"/>
    <col min="15881" max="15885" width="45.5703125" style="133" customWidth="1"/>
    <col min="15886" max="16128" width="12.42578125" style="133"/>
    <col min="16129" max="16129" width="186.7109375" style="133" customWidth="1"/>
    <col min="16130" max="16130" width="56.42578125" style="133" customWidth="1"/>
    <col min="16131" max="16135" width="45.5703125" style="133" customWidth="1"/>
    <col min="16136" max="16136" width="54.7109375" style="133" customWidth="1"/>
    <col min="16137" max="16141" width="45.5703125" style="133" customWidth="1"/>
    <col min="16142" max="16384" width="12.42578125" style="133"/>
  </cols>
  <sheetData>
    <row r="1" spans="1:17" s="11" customFormat="1" ht="45">
      <c r="A1" s="1" t="s">
        <v>0</v>
      </c>
      <c r="B1" s="2"/>
      <c r="C1" s="135"/>
      <c r="D1" s="2"/>
      <c r="E1" s="135"/>
      <c r="F1" s="5"/>
      <c r="G1" s="4"/>
      <c r="H1" s="5"/>
      <c r="I1" s="136"/>
      <c r="J1" s="7" t="s">
        <v>1</v>
      </c>
      <c r="K1" s="137" t="s">
        <v>80</v>
      </c>
      <c r="L1" s="9"/>
      <c r="M1" s="137"/>
      <c r="N1" s="10"/>
      <c r="O1" s="10"/>
      <c r="P1" s="10"/>
      <c r="Q1" s="10"/>
    </row>
    <row r="2" spans="1:17" s="11" customFormat="1" ht="45">
      <c r="A2" s="1" t="s">
        <v>2</v>
      </c>
      <c r="B2" s="2"/>
      <c r="C2" s="135"/>
      <c r="D2" s="2"/>
      <c r="E2" s="135"/>
      <c r="F2" s="2"/>
      <c r="G2" s="3"/>
      <c r="H2" s="2"/>
      <c r="I2" s="135"/>
      <c r="J2" s="2"/>
      <c r="K2" s="135"/>
      <c r="L2" s="2"/>
      <c r="M2" s="135"/>
    </row>
    <row r="3" spans="1:17" s="11" customFormat="1" ht="45.75" thickBot="1">
      <c r="A3" s="12" t="s">
        <v>3</v>
      </c>
      <c r="B3" s="13"/>
      <c r="C3" s="138"/>
      <c r="D3" s="13"/>
      <c r="E3" s="138"/>
      <c r="F3" s="13"/>
      <c r="G3" s="14"/>
      <c r="H3" s="13"/>
      <c r="I3" s="138"/>
      <c r="J3" s="13"/>
      <c r="K3" s="138"/>
      <c r="L3" s="13"/>
      <c r="M3" s="138"/>
      <c r="N3" s="16"/>
      <c r="O3" s="16"/>
      <c r="P3" s="16"/>
      <c r="Q3" s="16"/>
    </row>
    <row r="4" spans="1:17" s="11" customFormat="1" ht="45" thickTop="1">
      <c r="A4" s="17"/>
      <c r="B4" s="18"/>
      <c r="C4" s="139"/>
      <c r="D4" s="18"/>
      <c r="E4" s="139"/>
      <c r="F4" s="18"/>
      <c r="G4" s="140"/>
      <c r="H4" s="18" t="s">
        <v>4</v>
      </c>
      <c r="I4" s="139"/>
      <c r="J4" s="18"/>
      <c r="K4" s="139"/>
      <c r="L4" s="18"/>
      <c r="M4" s="140"/>
    </row>
    <row r="5" spans="1:17" s="11" customFormat="1" ht="44.25">
      <c r="A5" s="21"/>
      <c r="B5" s="5"/>
      <c r="C5" s="136"/>
      <c r="D5" s="5"/>
      <c r="E5" s="136"/>
      <c r="F5" s="5"/>
      <c r="G5" s="141"/>
      <c r="H5" s="5"/>
      <c r="I5" s="136"/>
      <c r="J5" s="5"/>
      <c r="K5" s="136"/>
      <c r="L5" s="5"/>
      <c r="M5" s="141"/>
    </row>
    <row r="6" spans="1:17" s="11" customFormat="1" ht="45">
      <c r="A6" s="24"/>
      <c r="B6" s="25" t="s">
        <v>148</v>
      </c>
      <c r="C6" s="142"/>
      <c r="D6" s="27"/>
      <c r="E6" s="142"/>
      <c r="F6" s="27"/>
      <c r="G6" s="726"/>
      <c r="H6" s="25" t="s">
        <v>5</v>
      </c>
      <c r="I6" s="142"/>
      <c r="J6" s="27"/>
      <c r="K6" s="142"/>
      <c r="L6" s="27"/>
      <c r="M6" s="143" t="s">
        <v>4</v>
      </c>
    </row>
    <row r="7" spans="1:17" s="11" customFormat="1" ht="44.25">
      <c r="A7" s="21" t="s">
        <v>4</v>
      </c>
      <c r="B7" s="5" t="s">
        <v>4</v>
      </c>
      <c r="C7" s="136"/>
      <c r="D7" s="5" t="s">
        <v>4</v>
      </c>
      <c r="E7" s="136"/>
      <c r="F7" s="5" t="s">
        <v>4</v>
      </c>
      <c r="G7" s="141"/>
      <c r="H7" s="5" t="s">
        <v>4</v>
      </c>
      <c r="I7" s="136"/>
      <c r="J7" s="5" t="s">
        <v>4</v>
      </c>
      <c r="K7" s="136"/>
      <c r="L7" s="5" t="s">
        <v>4</v>
      </c>
      <c r="M7" s="141"/>
    </row>
    <row r="8" spans="1:17" s="11" customFormat="1" ht="44.25">
      <c r="A8" s="21" t="s">
        <v>4</v>
      </c>
      <c r="B8" s="5" t="s">
        <v>4</v>
      </c>
      <c r="C8" s="136"/>
      <c r="D8" s="5" t="s">
        <v>4</v>
      </c>
      <c r="E8" s="136"/>
      <c r="F8" s="5" t="s">
        <v>4</v>
      </c>
      <c r="G8" s="141"/>
      <c r="H8" s="5" t="s">
        <v>4</v>
      </c>
      <c r="I8" s="136"/>
      <c r="J8" s="5" t="s">
        <v>4</v>
      </c>
      <c r="K8" s="136"/>
      <c r="L8" s="5" t="s">
        <v>4</v>
      </c>
      <c r="M8" s="141"/>
    </row>
    <row r="9" spans="1:17" s="11" customFormat="1" ht="45">
      <c r="A9" s="30" t="s">
        <v>4</v>
      </c>
      <c r="B9" s="570" t="s">
        <v>4</v>
      </c>
      <c r="C9" s="727" t="s">
        <v>6</v>
      </c>
      <c r="D9" s="572" t="s">
        <v>4</v>
      </c>
      <c r="E9" s="727" t="s">
        <v>6</v>
      </c>
      <c r="F9" s="572" t="s">
        <v>4</v>
      </c>
      <c r="G9" s="728" t="s">
        <v>6</v>
      </c>
      <c r="H9" s="31" t="s">
        <v>4</v>
      </c>
      <c r="I9" s="144" t="s">
        <v>6</v>
      </c>
      <c r="J9" s="33" t="s">
        <v>4</v>
      </c>
      <c r="K9" s="144" t="s">
        <v>6</v>
      </c>
      <c r="L9" s="33" t="s">
        <v>4</v>
      </c>
      <c r="M9" s="145" t="s">
        <v>6</v>
      </c>
      <c r="N9" s="35"/>
    </row>
    <row r="10" spans="1:17" s="11" customFormat="1" ht="45">
      <c r="A10" s="36" t="s">
        <v>7</v>
      </c>
      <c r="B10" s="37" t="s">
        <v>8</v>
      </c>
      <c r="C10" s="146" t="s">
        <v>9</v>
      </c>
      <c r="D10" s="39" t="s">
        <v>10</v>
      </c>
      <c r="E10" s="146" t="s">
        <v>9</v>
      </c>
      <c r="F10" s="39" t="s">
        <v>9</v>
      </c>
      <c r="G10" s="147" t="s">
        <v>9</v>
      </c>
      <c r="H10" s="37" t="s">
        <v>8</v>
      </c>
      <c r="I10" s="146" t="s">
        <v>9</v>
      </c>
      <c r="J10" s="39" t="s">
        <v>10</v>
      </c>
      <c r="K10" s="146" t="s">
        <v>9</v>
      </c>
      <c r="L10" s="39" t="s">
        <v>9</v>
      </c>
      <c r="M10" s="147" t="s">
        <v>9</v>
      </c>
      <c r="N10" s="35"/>
    </row>
    <row r="11" spans="1:17" s="11" customFormat="1" ht="44.25">
      <c r="A11" s="41" t="s">
        <v>11</v>
      </c>
      <c r="B11" s="575" t="s">
        <v>4</v>
      </c>
      <c r="C11" s="729"/>
      <c r="D11" s="577" t="s">
        <v>4</v>
      </c>
      <c r="E11" s="729"/>
      <c r="F11" s="577" t="s">
        <v>4</v>
      </c>
      <c r="G11" s="730"/>
      <c r="H11" s="42" t="s">
        <v>4</v>
      </c>
      <c r="I11" s="148"/>
      <c r="J11" s="44" t="s">
        <v>4</v>
      </c>
      <c r="K11" s="148"/>
      <c r="L11" s="44" t="s">
        <v>4</v>
      </c>
      <c r="M11" s="149" t="s">
        <v>11</v>
      </c>
      <c r="N11" s="35"/>
    </row>
    <row r="12" spans="1:17" s="11" customFormat="1" ht="45">
      <c r="A12" s="24" t="s">
        <v>12</v>
      </c>
      <c r="B12" s="46" t="s">
        <v>4</v>
      </c>
      <c r="C12" s="150" t="s">
        <v>4</v>
      </c>
      <c r="D12" s="48"/>
      <c r="E12" s="150"/>
      <c r="F12" s="48"/>
      <c r="G12" s="151"/>
      <c r="H12" s="46"/>
      <c r="I12" s="150"/>
      <c r="J12" s="48"/>
      <c r="K12" s="150"/>
      <c r="L12" s="48"/>
      <c r="M12" s="151"/>
      <c r="N12" s="35"/>
    </row>
    <row r="13" spans="1:17" s="10" customFormat="1" ht="44.25">
      <c r="A13" s="51" t="s">
        <v>13</v>
      </c>
      <c r="B13" s="9">
        <v>13413387</v>
      </c>
      <c r="C13" s="152">
        <v>1</v>
      </c>
      <c r="D13" s="53">
        <v>0</v>
      </c>
      <c r="E13" s="153">
        <v>0</v>
      </c>
      <c r="F13" s="55">
        <v>13413387</v>
      </c>
      <c r="G13" s="154">
        <v>0.24239347296743813</v>
      </c>
      <c r="H13" s="9">
        <v>12119229</v>
      </c>
      <c r="I13" s="152">
        <v>1</v>
      </c>
      <c r="J13" s="53">
        <v>0</v>
      </c>
      <c r="K13" s="153">
        <v>0</v>
      </c>
      <c r="L13" s="55">
        <v>12119229</v>
      </c>
      <c r="M13" s="154">
        <v>0.22341605636282952</v>
      </c>
      <c r="N13" s="57"/>
    </row>
    <row r="14" spans="1:17" s="11" customFormat="1" ht="44.25">
      <c r="A14" s="21" t="s">
        <v>14</v>
      </c>
      <c r="B14" s="155">
        <v>0</v>
      </c>
      <c r="C14" s="731">
        <v>0</v>
      </c>
      <c r="D14" s="157">
        <v>0</v>
      </c>
      <c r="E14" s="732">
        <v>0</v>
      </c>
      <c r="F14" s="159">
        <v>0</v>
      </c>
      <c r="G14" s="733">
        <v>0</v>
      </c>
      <c r="H14" s="155">
        <v>0</v>
      </c>
      <c r="I14" s="156">
        <v>0</v>
      </c>
      <c r="J14" s="157">
        <v>0</v>
      </c>
      <c r="K14" s="158">
        <v>0</v>
      </c>
      <c r="L14" s="159">
        <v>0</v>
      </c>
      <c r="M14" s="160">
        <v>0</v>
      </c>
      <c r="N14" s="35"/>
    </row>
    <row r="15" spans="1:17" s="11" customFormat="1" ht="44.25">
      <c r="A15" s="41" t="s">
        <v>15</v>
      </c>
      <c r="B15" s="734">
        <v>517755</v>
      </c>
      <c r="C15" s="735">
        <v>1</v>
      </c>
      <c r="D15" s="736">
        <v>0</v>
      </c>
      <c r="E15" s="737">
        <v>0</v>
      </c>
      <c r="F15" s="165">
        <v>517755</v>
      </c>
      <c r="G15" s="738">
        <v>1</v>
      </c>
      <c r="H15" s="161">
        <v>470057</v>
      </c>
      <c r="I15" s="162">
        <v>1</v>
      </c>
      <c r="J15" s="163">
        <v>0</v>
      </c>
      <c r="K15" s="164">
        <v>0</v>
      </c>
      <c r="L15" s="165">
        <v>470057</v>
      </c>
      <c r="M15" s="166">
        <v>8.6654259281463003E-3</v>
      </c>
      <c r="N15" s="35"/>
    </row>
    <row r="16" spans="1:17" s="11" customFormat="1" ht="44.25">
      <c r="A16" s="68" t="s">
        <v>16</v>
      </c>
      <c r="B16" s="6">
        <v>10847</v>
      </c>
      <c r="C16" s="152">
        <v>1</v>
      </c>
      <c r="D16" s="157">
        <v>0</v>
      </c>
      <c r="E16" s="153">
        <v>0</v>
      </c>
      <c r="F16" s="97">
        <v>10847</v>
      </c>
      <c r="G16" s="154">
        <v>1.9601626354907983E-4</v>
      </c>
      <c r="H16" s="155">
        <v>0</v>
      </c>
      <c r="I16" s="152">
        <v>0</v>
      </c>
      <c r="J16" s="157">
        <v>0</v>
      </c>
      <c r="K16" s="153">
        <v>0</v>
      </c>
      <c r="L16" s="167">
        <v>0</v>
      </c>
      <c r="M16" s="154">
        <v>0</v>
      </c>
      <c r="N16" s="35"/>
    </row>
    <row r="17" spans="1:14" s="11" customFormat="1" ht="44.25">
      <c r="A17" s="70" t="s">
        <v>17</v>
      </c>
      <c r="B17" s="739">
        <v>506908</v>
      </c>
      <c r="C17" s="731">
        <v>1</v>
      </c>
      <c r="D17" s="736">
        <v>0</v>
      </c>
      <c r="E17" s="732">
        <v>0</v>
      </c>
      <c r="F17" s="591">
        <v>506908</v>
      </c>
      <c r="G17" s="733">
        <v>9.1603403819615521E-3</v>
      </c>
      <c r="H17" s="168">
        <v>470057</v>
      </c>
      <c r="I17" s="156">
        <v>1</v>
      </c>
      <c r="J17" s="169">
        <v>0</v>
      </c>
      <c r="K17" s="158">
        <v>0</v>
      </c>
      <c r="L17" s="74">
        <v>470057</v>
      </c>
      <c r="M17" s="160">
        <v>8.6654259281463003E-3</v>
      </c>
      <c r="N17" s="35"/>
    </row>
    <row r="18" spans="1:14" s="11" customFormat="1" ht="44.25">
      <c r="A18" s="70" t="s">
        <v>18</v>
      </c>
      <c r="B18" s="740">
        <v>0</v>
      </c>
      <c r="C18" s="731">
        <v>0</v>
      </c>
      <c r="D18" s="736">
        <v>0</v>
      </c>
      <c r="E18" s="732">
        <v>0</v>
      </c>
      <c r="F18" s="741">
        <v>0</v>
      </c>
      <c r="G18" s="733">
        <v>0</v>
      </c>
      <c r="H18" s="163">
        <v>0</v>
      </c>
      <c r="I18" s="156">
        <v>0</v>
      </c>
      <c r="J18" s="169">
        <v>0</v>
      </c>
      <c r="K18" s="158">
        <v>0</v>
      </c>
      <c r="L18" s="170">
        <v>0</v>
      </c>
      <c r="M18" s="160">
        <v>0</v>
      </c>
      <c r="N18" s="35"/>
    </row>
    <row r="19" spans="1:14" s="11" customFormat="1" ht="44.25">
      <c r="A19" s="70" t="s">
        <v>19</v>
      </c>
      <c r="B19" s="740">
        <v>0</v>
      </c>
      <c r="C19" s="731">
        <v>0</v>
      </c>
      <c r="D19" s="736">
        <v>0</v>
      </c>
      <c r="E19" s="732">
        <v>0</v>
      </c>
      <c r="F19" s="741">
        <v>0</v>
      </c>
      <c r="G19" s="733">
        <v>0</v>
      </c>
      <c r="H19" s="163">
        <v>0</v>
      </c>
      <c r="I19" s="156">
        <v>0</v>
      </c>
      <c r="J19" s="169">
        <v>0</v>
      </c>
      <c r="K19" s="158">
        <v>0</v>
      </c>
      <c r="L19" s="170">
        <v>0</v>
      </c>
      <c r="M19" s="160">
        <v>0</v>
      </c>
      <c r="N19" s="35"/>
    </row>
    <row r="20" spans="1:14" s="11" customFormat="1" ht="44.25">
      <c r="A20" s="70" t="s">
        <v>20</v>
      </c>
      <c r="B20" s="740">
        <v>0</v>
      </c>
      <c r="C20" s="731">
        <v>0</v>
      </c>
      <c r="D20" s="736">
        <v>0</v>
      </c>
      <c r="E20" s="732">
        <v>0</v>
      </c>
      <c r="F20" s="741">
        <v>0</v>
      </c>
      <c r="G20" s="733">
        <v>0</v>
      </c>
      <c r="H20" s="163">
        <v>0</v>
      </c>
      <c r="I20" s="156">
        <v>0</v>
      </c>
      <c r="J20" s="169">
        <v>0</v>
      </c>
      <c r="K20" s="158">
        <v>0</v>
      </c>
      <c r="L20" s="170">
        <v>0</v>
      </c>
      <c r="M20" s="160">
        <v>0</v>
      </c>
      <c r="N20" s="35"/>
    </row>
    <row r="21" spans="1:14" s="11" customFormat="1" ht="44.25">
      <c r="A21" s="70" t="s">
        <v>21</v>
      </c>
      <c r="B21" s="740">
        <v>0</v>
      </c>
      <c r="C21" s="731">
        <v>0</v>
      </c>
      <c r="D21" s="736">
        <v>0</v>
      </c>
      <c r="E21" s="732">
        <v>0</v>
      </c>
      <c r="F21" s="741">
        <v>0</v>
      </c>
      <c r="G21" s="733">
        <v>0</v>
      </c>
      <c r="H21" s="163">
        <v>0</v>
      </c>
      <c r="I21" s="156">
        <v>0</v>
      </c>
      <c r="J21" s="169">
        <v>0</v>
      </c>
      <c r="K21" s="158">
        <v>0</v>
      </c>
      <c r="L21" s="170">
        <v>0</v>
      </c>
      <c r="M21" s="160">
        <v>0</v>
      </c>
      <c r="N21" s="35"/>
    </row>
    <row r="22" spans="1:14" s="11" customFormat="1" ht="44.25">
      <c r="A22" s="70" t="s">
        <v>22</v>
      </c>
      <c r="B22" s="740">
        <v>0</v>
      </c>
      <c r="C22" s="731">
        <v>0</v>
      </c>
      <c r="D22" s="736">
        <v>0</v>
      </c>
      <c r="E22" s="732">
        <v>0</v>
      </c>
      <c r="F22" s="741">
        <v>0</v>
      </c>
      <c r="G22" s="733">
        <v>0</v>
      </c>
      <c r="H22" s="163">
        <v>0</v>
      </c>
      <c r="I22" s="156">
        <v>0</v>
      </c>
      <c r="J22" s="169">
        <v>0</v>
      </c>
      <c r="K22" s="158">
        <v>0</v>
      </c>
      <c r="L22" s="170">
        <v>0</v>
      </c>
      <c r="M22" s="160">
        <v>0</v>
      </c>
      <c r="N22" s="35"/>
    </row>
    <row r="23" spans="1:14" s="11" customFormat="1" ht="44.25">
      <c r="A23" s="70" t="s">
        <v>23</v>
      </c>
      <c r="B23" s="740">
        <v>0</v>
      </c>
      <c r="C23" s="731">
        <v>0</v>
      </c>
      <c r="D23" s="736">
        <v>0</v>
      </c>
      <c r="E23" s="732">
        <v>0</v>
      </c>
      <c r="F23" s="741">
        <v>0</v>
      </c>
      <c r="G23" s="733">
        <v>0</v>
      </c>
      <c r="H23" s="163">
        <v>0</v>
      </c>
      <c r="I23" s="156">
        <v>0</v>
      </c>
      <c r="J23" s="169">
        <v>0</v>
      </c>
      <c r="K23" s="158">
        <v>0</v>
      </c>
      <c r="L23" s="170">
        <v>0</v>
      </c>
      <c r="M23" s="160">
        <v>0</v>
      </c>
      <c r="N23" s="35"/>
    </row>
    <row r="24" spans="1:14" s="11" customFormat="1" ht="44.25">
      <c r="A24" s="70" t="s">
        <v>24</v>
      </c>
      <c r="B24" s="740">
        <v>0</v>
      </c>
      <c r="C24" s="731">
        <v>0</v>
      </c>
      <c r="D24" s="736">
        <v>0</v>
      </c>
      <c r="E24" s="732">
        <v>0</v>
      </c>
      <c r="F24" s="741">
        <v>0</v>
      </c>
      <c r="G24" s="733">
        <v>0</v>
      </c>
      <c r="H24" s="163">
        <v>0</v>
      </c>
      <c r="I24" s="156">
        <v>0</v>
      </c>
      <c r="J24" s="169">
        <v>0</v>
      </c>
      <c r="K24" s="158">
        <v>0</v>
      </c>
      <c r="L24" s="170">
        <v>0</v>
      </c>
      <c r="M24" s="160">
        <v>0</v>
      </c>
      <c r="N24" s="35"/>
    </row>
    <row r="25" spans="1:14" s="11" customFormat="1" ht="44.25">
      <c r="A25" s="70" t="s">
        <v>25</v>
      </c>
      <c r="B25" s="740">
        <v>0</v>
      </c>
      <c r="C25" s="731">
        <v>0</v>
      </c>
      <c r="D25" s="736">
        <v>0</v>
      </c>
      <c r="E25" s="732">
        <v>0</v>
      </c>
      <c r="F25" s="741">
        <v>0</v>
      </c>
      <c r="G25" s="733">
        <v>0</v>
      </c>
      <c r="H25" s="163">
        <v>0</v>
      </c>
      <c r="I25" s="156">
        <v>0</v>
      </c>
      <c r="J25" s="169">
        <v>0</v>
      </c>
      <c r="K25" s="158">
        <v>0</v>
      </c>
      <c r="L25" s="170">
        <v>0</v>
      </c>
      <c r="M25" s="160">
        <v>0</v>
      </c>
      <c r="N25" s="35"/>
    </row>
    <row r="26" spans="1:14" s="11" customFormat="1" ht="44.25">
      <c r="A26" s="70" t="s">
        <v>26</v>
      </c>
      <c r="B26" s="740">
        <v>0</v>
      </c>
      <c r="C26" s="731">
        <v>0</v>
      </c>
      <c r="D26" s="736">
        <v>0</v>
      </c>
      <c r="E26" s="732">
        <v>0</v>
      </c>
      <c r="F26" s="741">
        <v>0</v>
      </c>
      <c r="G26" s="733">
        <v>0</v>
      </c>
      <c r="H26" s="163">
        <v>0</v>
      </c>
      <c r="I26" s="156">
        <v>0</v>
      </c>
      <c r="J26" s="169">
        <v>0</v>
      </c>
      <c r="K26" s="158">
        <v>0</v>
      </c>
      <c r="L26" s="170">
        <v>0</v>
      </c>
      <c r="M26" s="160">
        <v>0</v>
      </c>
      <c r="N26" s="35"/>
    </row>
    <row r="27" spans="1:14" s="11" customFormat="1" ht="44.25">
      <c r="A27" s="70" t="s">
        <v>27</v>
      </c>
      <c r="B27" s="740">
        <v>0</v>
      </c>
      <c r="C27" s="731">
        <v>0</v>
      </c>
      <c r="D27" s="736">
        <v>0</v>
      </c>
      <c r="E27" s="732">
        <v>0</v>
      </c>
      <c r="F27" s="741">
        <v>0</v>
      </c>
      <c r="G27" s="733">
        <v>0</v>
      </c>
      <c r="H27" s="163">
        <v>0</v>
      </c>
      <c r="I27" s="156">
        <v>0</v>
      </c>
      <c r="J27" s="169">
        <v>0</v>
      </c>
      <c r="K27" s="158">
        <v>0</v>
      </c>
      <c r="L27" s="170">
        <v>0</v>
      </c>
      <c r="M27" s="160">
        <v>0</v>
      </c>
      <c r="N27" s="35"/>
    </row>
    <row r="28" spans="1:14" s="11" customFormat="1" ht="44.25">
      <c r="A28" s="71" t="s">
        <v>28</v>
      </c>
      <c r="B28" s="740">
        <v>0</v>
      </c>
      <c r="C28" s="731">
        <v>0</v>
      </c>
      <c r="D28" s="736">
        <v>0</v>
      </c>
      <c r="E28" s="732">
        <v>0</v>
      </c>
      <c r="F28" s="741">
        <v>0</v>
      </c>
      <c r="G28" s="733">
        <v>0</v>
      </c>
      <c r="H28" s="163">
        <v>0</v>
      </c>
      <c r="I28" s="156">
        <v>0</v>
      </c>
      <c r="J28" s="169">
        <v>0</v>
      </c>
      <c r="K28" s="158">
        <v>0</v>
      </c>
      <c r="L28" s="170">
        <v>0</v>
      </c>
      <c r="M28" s="160">
        <v>0</v>
      </c>
      <c r="N28" s="35"/>
    </row>
    <row r="29" spans="1:14" s="11" customFormat="1" ht="44.25">
      <c r="A29" s="71" t="s">
        <v>29</v>
      </c>
      <c r="B29" s="740">
        <v>0</v>
      </c>
      <c r="C29" s="731">
        <v>0</v>
      </c>
      <c r="D29" s="736">
        <v>0</v>
      </c>
      <c r="E29" s="732">
        <v>0</v>
      </c>
      <c r="F29" s="741">
        <v>0</v>
      </c>
      <c r="G29" s="733">
        <v>0</v>
      </c>
      <c r="H29" s="163">
        <v>0</v>
      </c>
      <c r="I29" s="156">
        <v>0</v>
      </c>
      <c r="J29" s="169">
        <v>0</v>
      </c>
      <c r="K29" s="158">
        <v>0</v>
      </c>
      <c r="L29" s="170">
        <v>0</v>
      </c>
      <c r="M29" s="160">
        <v>0</v>
      </c>
      <c r="N29" s="35"/>
    </row>
    <row r="30" spans="1:14" s="11" customFormat="1" ht="44.25">
      <c r="A30" s="71" t="s">
        <v>30</v>
      </c>
      <c r="B30" s="740">
        <v>0</v>
      </c>
      <c r="C30" s="731">
        <v>0</v>
      </c>
      <c r="D30" s="736">
        <v>0</v>
      </c>
      <c r="E30" s="732">
        <v>0</v>
      </c>
      <c r="F30" s="741">
        <v>0</v>
      </c>
      <c r="G30" s="733">
        <v>0</v>
      </c>
      <c r="H30" s="163">
        <v>0</v>
      </c>
      <c r="I30" s="156">
        <v>0</v>
      </c>
      <c r="J30" s="169">
        <v>0</v>
      </c>
      <c r="K30" s="158">
        <v>0</v>
      </c>
      <c r="L30" s="170">
        <v>0</v>
      </c>
      <c r="M30" s="160">
        <v>0</v>
      </c>
      <c r="N30" s="35"/>
    </row>
    <row r="31" spans="1:14" s="11" customFormat="1" ht="44.25">
      <c r="A31" s="71" t="s">
        <v>31</v>
      </c>
      <c r="B31" s="740">
        <v>0</v>
      </c>
      <c r="C31" s="731">
        <v>0</v>
      </c>
      <c r="D31" s="736">
        <v>0</v>
      </c>
      <c r="E31" s="732">
        <v>0</v>
      </c>
      <c r="F31" s="741">
        <v>0</v>
      </c>
      <c r="G31" s="733">
        <v>0</v>
      </c>
      <c r="H31" s="163">
        <v>0</v>
      </c>
      <c r="I31" s="156">
        <v>0</v>
      </c>
      <c r="J31" s="169">
        <v>0</v>
      </c>
      <c r="K31" s="158">
        <v>0</v>
      </c>
      <c r="L31" s="170">
        <v>0</v>
      </c>
      <c r="M31" s="160">
        <v>0</v>
      </c>
      <c r="N31" s="35"/>
    </row>
    <row r="32" spans="1:14" s="11" customFormat="1" ht="44.25">
      <c r="A32" s="71" t="s">
        <v>32</v>
      </c>
      <c r="B32" s="740">
        <v>0</v>
      </c>
      <c r="C32" s="731">
        <v>0</v>
      </c>
      <c r="D32" s="736">
        <v>0</v>
      </c>
      <c r="E32" s="732">
        <v>0</v>
      </c>
      <c r="F32" s="741">
        <v>0</v>
      </c>
      <c r="G32" s="733">
        <v>0</v>
      </c>
      <c r="H32" s="163">
        <v>0</v>
      </c>
      <c r="I32" s="156">
        <v>0</v>
      </c>
      <c r="J32" s="169">
        <v>0</v>
      </c>
      <c r="K32" s="158">
        <v>0</v>
      </c>
      <c r="L32" s="170">
        <v>0</v>
      </c>
      <c r="M32" s="160">
        <v>0</v>
      </c>
      <c r="N32" s="35"/>
    </row>
    <row r="33" spans="1:14" s="11" customFormat="1" ht="44.25">
      <c r="A33" s="71" t="s">
        <v>33</v>
      </c>
      <c r="B33" s="740">
        <v>0</v>
      </c>
      <c r="C33" s="731">
        <v>0</v>
      </c>
      <c r="D33" s="736">
        <v>0</v>
      </c>
      <c r="E33" s="732">
        <v>0</v>
      </c>
      <c r="F33" s="741">
        <v>0</v>
      </c>
      <c r="G33" s="733">
        <v>0</v>
      </c>
      <c r="H33" s="163">
        <v>0</v>
      </c>
      <c r="I33" s="156">
        <v>0</v>
      </c>
      <c r="J33" s="169">
        <v>0</v>
      </c>
      <c r="K33" s="158">
        <v>0</v>
      </c>
      <c r="L33" s="170">
        <v>0</v>
      </c>
      <c r="M33" s="160">
        <v>0</v>
      </c>
      <c r="N33" s="35"/>
    </row>
    <row r="34" spans="1:14" s="11" customFormat="1" ht="45">
      <c r="A34" s="72" t="s">
        <v>34</v>
      </c>
      <c r="B34" s="742"/>
      <c r="C34" s="729" t="s">
        <v>4</v>
      </c>
      <c r="D34" s="736"/>
      <c r="E34" s="743" t="s">
        <v>4</v>
      </c>
      <c r="F34" s="741"/>
      <c r="G34" s="730" t="s">
        <v>4</v>
      </c>
      <c r="H34" s="172" t="s">
        <v>4</v>
      </c>
      <c r="I34" s="148" t="s">
        <v>4</v>
      </c>
      <c r="J34" s="169"/>
      <c r="K34" s="171" t="s">
        <v>4</v>
      </c>
      <c r="L34" s="170"/>
      <c r="M34" s="149" t="s">
        <v>4</v>
      </c>
      <c r="N34" s="35"/>
    </row>
    <row r="35" spans="1:14" s="11" customFormat="1" ht="44.25">
      <c r="A35" s="68" t="s">
        <v>35</v>
      </c>
      <c r="B35" s="740">
        <v>0</v>
      </c>
      <c r="C35" s="731">
        <v>0</v>
      </c>
      <c r="D35" s="736">
        <v>0</v>
      </c>
      <c r="E35" s="732">
        <v>0</v>
      </c>
      <c r="F35" s="741">
        <v>0</v>
      </c>
      <c r="G35" s="733">
        <v>0</v>
      </c>
      <c r="H35" s="163">
        <v>0</v>
      </c>
      <c r="I35" s="156">
        <v>0</v>
      </c>
      <c r="J35" s="169">
        <v>0</v>
      </c>
      <c r="K35" s="158">
        <v>0</v>
      </c>
      <c r="L35" s="170">
        <v>0</v>
      </c>
      <c r="M35" s="160">
        <v>0</v>
      </c>
      <c r="N35" s="35"/>
    </row>
    <row r="36" spans="1:14" s="11" customFormat="1" ht="45">
      <c r="A36" s="72" t="s">
        <v>36</v>
      </c>
      <c r="B36" s="742"/>
      <c r="C36" s="729" t="s">
        <v>4</v>
      </c>
      <c r="D36" s="736"/>
      <c r="E36" s="743" t="s">
        <v>4</v>
      </c>
      <c r="F36" s="741"/>
      <c r="G36" s="730" t="s">
        <v>4</v>
      </c>
      <c r="H36" s="172"/>
      <c r="I36" s="148" t="s">
        <v>4</v>
      </c>
      <c r="J36" s="169"/>
      <c r="K36" s="171" t="s">
        <v>4</v>
      </c>
      <c r="L36" s="170"/>
      <c r="M36" s="149" t="s">
        <v>4</v>
      </c>
      <c r="N36" s="35"/>
    </row>
    <row r="37" spans="1:14" s="11" customFormat="1" ht="44.25">
      <c r="A37" s="70" t="s">
        <v>35</v>
      </c>
      <c r="B37" s="744">
        <v>0</v>
      </c>
      <c r="C37" s="731">
        <v>0</v>
      </c>
      <c r="D37" s="745">
        <v>0</v>
      </c>
      <c r="E37" s="732">
        <v>0</v>
      </c>
      <c r="F37" s="746">
        <v>0</v>
      </c>
      <c r="G37" s="733">
        <v>0</v>
      </c>
      <c r="H37" s="173">
        <v>0</v>
      </c>
      <c r="I37" s="156">
        <v>0</v>
      </c>
      <c r="J37" s="174">
        <v>0</v>
      </c>
      <c r="K37" s="158">
        <v>0</v>
      </c>
      <c r="L37" s="175">
        <v>0</v>
      </c>
      <c r="M37" s="160">
        <v>0</v>
      </c>
      <c r="N37" s="35"/>
    </row>
    <row r="38" spans="1:14" s="11" customFormat="1" ht="44.25">
      <c r="A38" s="70" t="s">
        <v>76</v>
      </c>
      <c r="B38" s="594"/>
      <c r="C38" s="731" t="s">
        <v>11</v>
      </c>
      <c r="D38" s="595"/>
      <c r="E38" s="732" t="s">
        <v>11</v>
      </c>
      <c r="F38" s="741">
        <v>0</v>
      </c>
      <c r="G38" s="733">
        <v>0</v>
      </c>
      <c r="H38" s="77"/>
      <c r="I38" s="156" t="s">
        <v>11</v>
      </c>
      <c r="J38" s="78"/>
      <c r="K38" s="158" t="s">
        <v>11</v>
      </c>
      <c r="L38" s="170">
        <v>0</v>
      </c>
      <c r="M38" s="160">
        <v>0</v>
      </c>
      <c r="N38" s="35"/>
    </row>
    <row r="39" spans="1:14" s="85" customFormat="1" ht="45">
      <c r="A39" s="72" t="s">
        <v>37</v>
      </c>
      <c r="B39" s="597">
        <v>13931142</v>
      </c>
      <c r="C39" s="747">
        <v>1</v>
      </c>
      <c r="D39" s="597">
        <v>0</v>
      </c>
      <c r="E39" s="748">
        <v>0</v>
      </c>
      <c r="F39" s="597">
        <v>13931142</v>
      </c>
      <c r="G39" s="749">
        <v>0.25174982961294873</v>
      </c>
      <c r="H39" s="80">
        <v>12589286</v>
      </c>
      <c r="I39" s="176">
        <v>1</v>
      </c>
      <c r="J39" s="80">
        <v>0</v>
      </c>
      <c r="K39" s="177">
        <v>0</v>
      </c>
      <c r="L39" s="80">
        <v>12589286</v>
      </c>
      <c r="M39" s="178">
        <v>0.23208148229097583</v>
      </c>
      <c r="N39" s="84"/>
    </row>
    <row r="40" spans="1:14" s="11" customFormat="1" ht="45">
      <c r="A40" s="86" t="s">
        <v>38</v>
      </c>
      <c r="B40" s="582"/>
      <c r="C40" s="729" t="s">
        <v>4</v>
      </c>
      <c r="D40" s="587"/>
      <c r="E40" s="743" t="s">
        <v>4</v>
      </c>
      <c r="F40" s="577"/>
      <c r="G40" s="730" t="s">
        <v>4</v>
      </c>
      <c r="H40" s="63"/>
      <c r="I40" s="148" t="s">
        <v>4</v>
      </c>
      <c r="J40" s="65"/>
      <c r="K40" s="171" t="s">
        <v>4</v>
      </c>
      <c r="L40" s="44"/>
      <c r="M40" s="149" t="s">
        <v>4</v>
      </c>
      <c r="N40" s="35"/>
    </row>
    <row r="41" spans="1:14" s="11" customFormat="1" ht="44.25">
      <c r="A41" s="21" t="s">
        <v>39</v>
      </c>
      <c r="B41" s="179">
        <v>0</v>
      </c>
      <c r="C41" s="152">
        <v>0</v>
      </c>
      <c r="D41" s="180">
        <v>0</v>
      </c>
      <c r="E41" s="153">
        <v>0</v>
      </c>
      <c r="F41" s="181">
        <v>0</v>
      </c>
      <c r="G41" s="154">
        <v>0</v>
      </c>
      <c r="H41" s="179">
        <v>0</v>
      </c>
      <c r="I41" s="152">
        <v>0</v>
      </c>
      <c r="J41" s="180">
        <v>0</v>
      </c>
      <c r="K41" s="153">
        <v>0</v>
      </c>
      <c r="L41" s="181">
        <v>0</v>
      </c>
      <c r="M41" s="154">
        <v>0</v>
      </c>
      <c r="N41" s="35"/>
    </row>
    <row r="42" spans="1:14" s="11" customFormat="1" ht="44.25">
      <c r="A42" s="88" t="s">
        <v>40</v>
      </c>
      <c r="B42" s="740">
        <v>0</v>
      </c>
      <c r="C42" s="731">
        <v>0</v>
      </c>
      <c r="D42" s="736">
        <v>0</v>
      </c>
      <c r="E42" s="732">
        <v>0</v>
      </c>
      <c r="F42" s="741">
        <v>0</v>
      </c>
      <c r="G42" s="733">
        <v>0</v>
      </c>
      <c r="H42" s="163">
        <v>0</v>
      </c>
      <c r="I42" s="156">
        <v>0</v>
      </c>
      <c r="J42" s="169">
        <v>0</v>
      </c>
      <c r="K42" s="158">
        <v>0</v>
      </c>
      <c r="L42" s="170">
        <v>0</v>
      </c>
      <c r="M42" s="160">
        <v>0</v>
      </c>
      <c r="N42" s="35"/>
    </row>
    <row r="43" spans="1:14" s="11" customFormat="1" ht="44.25">
      <c r="A43" s="89" t="s">
        <v>41</v>
      </c>
      <c r="B43" s="740">
        <v>0</v>
      </c>
      <c r="C43" s="731">
        <v>0</v>
      </c>
      <c r="D43" s="736">
        <v>0</v>
      </c>
      <c r="E43" s="732">
        <v>0</v>
      </c>
      <c r="F43" s="746">
        <v>0</v>
      </c>
      <c r="G43" s="733">
        <v>0</v>
      </c>
      <c r="H43" s="163">
        <v>0</v>
      </c>
      <c r="I43" s="156">
        <v>0</v>
      </c>
      <c r="J43" s="169">
        <v>0</v>
      </c>
      <c r="K43" s="158">
        <v>0</v>
      </c>
      <c r="L43" s="175">
        <v>0</v>
      </c>
      <c r="M43" s="160">
        <v>0</v>
      </c>
      <c r="N43" s="35"/>
    </row>
    <row r="44" spans="1:14" s="11" customFormat="1" ht="44.25">
      <c r="A44" s="41" t="s">
        <v>42</v>
      </c>
      <c r="B44" s="740">
        <v>0</v>
      </c>
      <c r="C44" s="731">
        <v>0</v>
      </c>
      <c r="D44" s="736">
        <v>0</v>
      </c>
      <c r="E44" s="732">
        <v>0</v>
      </c>
      <c r="F44" s="746">
        <v>0</v>
      </c>
      <c r="G44" s="733">
        <v>0</v>
      </c>
      <c r="H44" s="163">
        <v>0</v>
      </c>
      <c r="I44" s="156">
        <v>0</v>
      </c>
      <c r="J44" s="169">
        <v>0</v>
      </c>
      <c r="K44" s="158">
        <v>0</v>
      </c>
      <c r="L44" s="175">
        <v>0</v>
      </c>
      <c r="M44" s="160">
        <v>0</v>
      </c>
      <c r="N44" s="35"/>
    </row>
    <row r="45" spans="1:14" s="11" customFormat="1" ht="44.25">
      <c r="A45" s="88" t="s">
        <v>43</v>
      </c>
      <c r="B45" s="740">
        <v>0</v>
      </c>
      <c r="C45" s="731">
        <v>0</v>
      </c>
      <c r="D45" s="736">
        <v>0</v>
      </c>
      <c r="E45" s="732">
        <v>0</v>
      </c>
      <c r="F45" s="746">
        <v>0</v>
      </c>
      <c r="G45" s="733">
        <v>0</v>
      </c>
      <c r="H45" s="163">
        <v>0</v>
      </c>
      <c r="I45" s="156">
        <v>0</v>
      </c>
      <c r="J45" s="169">
        <v>0</v>
      </c>
      <c r="K45" s="158">
        <v>0</v>
      </c>
      <c r="L45" s="175">
        <v>0</v>
      </c>
      <c r="M45" s="160">
        <v>0</v>
      </c>
      <c r="N45" s="35"/>
    </row>
    <row r="46" spans="1:14" s="85" customFormat="1" ht="45">
      <c r="A46" s="86" t="s">
        <v>44</v>
      </c>
      <c r="B46" s="750">
        <v>0</v>
      </c>
      <c r="C46" s="747">
        <v>0</v>
      </c>
      <c r="D46" s="751">
        <v>0</v>
      </c>
      <c r="E46" s="748">
        <v>0</v>
      </c>
      <c r="F46" s="752">
        <v>0</v>
      </c>
      <c r="G46" s="749">
        <v>0</v>
      </c>
      <c r="H46" s="90">
        <v>0</v>
      </c>
      <c r="I46" s="176">
        <v>0</v>
      </c>
      <c r="J46" s="91">
        <v>0</v>
      </c>
      <c r="K46" s="177">
        <v>0</v>
      </c>
      <c r="L46" s="92">
        <v>0</v>
      </c>
      <c r="M46" s="178">
        <v>0</v>
      </c>
      <c r="N46" s="84"/>
    </row>
    <row r="47" spans="1:14" s="85" customFormat="1" ht="45">
      <c r="A47" s="93" t="s">
        <v>45</v>
      </c>
      <c r="B47" s="606">
        <v>4198079</v>
      </c>
      <c r="C47" s="747">
        <v>1</v>
      </c>
      <c r="D47" s="606">
        <v>0</v>
      </c>
      <c r="E47" s="748">
        <v>0</v>
      </c>
      <c r="F47" s="608">
        <v>4198079</v>
      </c>
      <c r="G47" s="749">
        <v>7.5863534586877251E-2</v>
      </c>
      <c r="H47" s="94">
        <v>0</v>
      </c>
      <c r="I47" s="176">
        <v>0</v>
      </c>
      <c r="J47" s="94">
        <v>0</v>
      </c>
      <c r="K47" s="177">
        <v>0</v>
      </c>
      <c r="L47" s="95">
        <v>0</v>
      </c>
      <c r="M47" s="178">
        <v>0</v>
      </c>
      <c r="N47" s="84"/>
    </row>
    <row r="48" spans="1:14" s="11" customFormat="1" ht="45">
      <c r="A48" s="24" t="s">
        <v>46</v>
      </c>
      <c r="B48" s="96"/>
      <c r="C48" s="182" t="s">
        <v>4</v>
      </c>
      <c r="D48" s="59"/>
      <c r="E48" s="183" t="s">
        <v>4</v>
      </c>
      <c r="F48" s="48"/>
      <c r="G48" s="184" t="s">
        <v>4</v>
      </c>
      <c r="H48" s="96"/>
      <c r="I48" s="182" t="s">
        <v>4</v>
      </c>
      <c r="J48" s="59"/>
      <c r="K48" s="183" t="s">
        <v>4</v>
      </c>
      <c r="L48" s="48"/>
      <c r="M48" s="184" t="s">
        <v>4</v>
      </c>
      <c r="N48" s="35"/>
    </row>
    <row r="49" spans="1:14" s="11" customFormat="1" ht="44.25">
      <c r="A49" s="21" t="s">
        <v>47</v>
      </c>
      <c r="B49" s="96">
        <v>13003994</v>
      </c>
      <c r="C49" s="152">
        <v>1</v>
      </c>
      <c r="D49" s="157">
        <v>0</v>
      </c>
      <c r="E49" s="153">
        <v>0</v>
      </c>
      <c r="F49" s="100">
        <v>13003994</v>
      </c>
      <c r="G49" s="154">
        <v>0.23499532728815828</v>
      </c>
      <c r="H49" s="96">
        <v>16461000</v>
      </c>
      <c r="I49" s="152">
        <v>1</v>
      </c>
      <c r="J49" s="157">
        <v>0</v>
      </c>
      <c r="K49" s="153">
        <v>0</v>
      </c>
      <c r="L49" s="100">
        <v>16461000</v>
      </c>
      <c r="M49" s="154">
        <v>0.30345591322587739</v>
      </c>
      <c r="N49" s="35"/>
    </row>
    <row r="50" spans="1:14" s="11" customFormat="1" ht="44.25">
      <c r="A50" s="41" t="s">
        <v>48</v>
      </c>
      <c r="B50" s="734">
        <v>614894</v>
      </c>
      <c r="C50" s="731">
        <v>1</v>
      </c>
      <c r="D50" s="736">
        <v>0</v>
      </c>
      <c r="E50" s="732">
        <v>0</v>
      </c>
      <c r="F50" s="592">
        <v>614894</v>
      </c>
      <c r="G50" s="733">
        <v>1.111175664780565E-2</v>
      </c>
      <c r="H50" s="161">
        <v>887544</v>
      </c>
      <c r="I50" s="156">
        <v>1</v>
      </c>
      <c r="J50" s="169">
        <v>0</v>
      </c>
      <c r="K50" s="158">
        <v>0</v>
      </c>
      <c r="L50" s="75">
        <v>887544</v>
      </c>
      <c r="M50" s="160">
        <v>1.6361732279214392E-2</v>
      </c>
      <c r="N50" s="35"/>
    </row>
    <row r="51" spans="1:14" s="11" customFormat="1" ht="44.25">
      <c r="A51" s="102" t="s">
        <v>49</v>
      </c>
      <c r="B51" s="753">
        <v>0</v>
      </c>
      <c r="C51" s="731">
        <v>0</v>
      </c>
      <c r="D51" s="754">
        <v>1112636</v>
      </c>
      <c r="E51" s="732">
        <v>1</v>
      </c>
      <c r="F51" s="755">
        <v>1112636</v>
      </c>
      <c r="G51" s="733">
        <v>2.0106458136829906E-2</v>
      </c>
      <c r="H51" s="185">
        <v>0</v>
      </c>
      <c r="I51" s="156">
        <v>0</v>
      </c>
      <c r="J51" s="186">
        <v>1239000</v>
      </c>
      <c r="K51" s="158">
        <v>1</v>
      </c>
      <c r="L51" s="187">
        <v>1239000</v>
      </c>
      <c r="M51" s="160">
        <v>2.2840767662162816E-2</v>
      </c>
      <c r="N51" s="35"/>
    </row>
    <row r="52" spans="1:14" s="11" customFormat="1" ht="44.25">
      <c r="A52" s="102" t="s">
        <v>50</v>
      </c>
      <c r="B52" s="753">
        <v>0</v>
      </c>
      <c r="C52" s="731">
        <v>0</v>
      </c>
      <c r="D52" s="754">
        <v>400745</v>
      </c>
      <c r="E52" s="732">
        <v>1</v>
      </c>
      <c r="F52" s="755">
        <v>400745</v>
      </c>
      <c r="G52" s="733">
        <v>7.2418675703859129E-3</v>
      </c>
      <c r="H52" s="185">
        <v>0</v>
      </c>
      <c r="I52" s="156">
        <v>0</v>
      </c>
      <c r="J52" s="186">
        <v>531000</v>
      </c>
      <c r="K52" s="158">
        <v>1</v>
      </c>
      <c r="L52" s="187">
        <v>531000</v>
      </c>
      <c r="M52" s="160">
        <v>9.7889004266412064E-3</v>
      </c>
      <c r="N52" s="35"/>
    </row>
    <row r="53" spans="1:14" s="11" customFormat="1" ht="44.25">
      <c r="A53" s="41" t="s">
        <v>51</v>
      </c>
      <c r="B53" s="734">
        <v>191895</v>
      </c>
      <c r="C53" s="731">
        <v>5.4109877777292155E-2</v>
      </c>
      <c r="D53" s="756">
        <v>3354500</v>
      </c>
      <c r="E53" s="732">
        <v>17.718022257786792</v>
      </c>
      <c r="F53" s="592">
        <v>3546395</v>
      </c>
      <c r="G53" s="733">
        <v>6.4086945419852395E-2</v>
      </c>
      <c r="H53" s="161">
        <v>189327</v>
      </c>
      <c r="I53" s="156">
        <v>4.9843068062810685E-2</v>
      </c>
      <c r="J53" s="188">
        <v>3609135</v>
      </c>
      <c r="K53" s="158">
        <v>0.95015693193718931</v>
      </c>
      <c r="L53" s="75">
        <v>3798462</v>
      </c>
      <c r="M53" s="160">
        <v>7.0024041981884014E-2</v>
      </c>
      <c r="N53" s="35"/>
    </row>
    <row r="54" spans="1:14" s="85" customFormat="1" ht="45">
      <c r="A54" s="93" t="s">
        <v>52</v>
      </c>
      <c r="B54" s="614">
        <v>13810783</v>
      </c>
      <c r="C54" s="747">
        <v>0.73938815966709392</v>
      </c>
      <c r="D54" s="603">
        <v>4867881</v>
      </c>
      <c r="E54" s="748">
        <v>0.27756396429190294</v>
      </c>
      <c r="F54" s="615">
        <v>18678664</v>
      </c>
      <c r="G54" s="749">
        <v>0.33754235506303215</v>
      </c>
      <c r="H54" s="106">
        <v>17537871</v>
      </c>
      <c r="I54" s="176">
        <v>0.76527758468972784</v>
      </c>
      <c r="J54" s="91">
        <v>5379135</v>
      </c>
      <c r="K54" s="177">
        <v>0.23472241531027221</v>
      </c>
      <c r="L54" s="107">
        <v>22917006</v>
      </c>
      <c r="M54" s="178">
        <v>0.42247135557577981</v>
      </c>
      <c r="N54" s="84"/>
    </row>
    <row r="55" spans="1:14" s="11" customFormat="1" ht="44.25">
      <c r="A55" s="51" t="s">
        <v>53</v>
      </c>
      <c r="B55" s="757">
        <v>0</v>
      </c>
      <c r="C55" s="731">
        <v>0</v>
      </c>
      <c r="D55" s="758">
        <v>0</v>
      </c>
      <c r="E55" s="732">
        <v>0</v>
      </c>
      <c r="F55" s="759">
        <v>0</v>
      </c>
      <c r="G55" s="733">
        <v>0</v>
      </c>
      <c r="H55" s="189">
        <v>0</v>
      </c>
      <c r="I55" s="156">
        <v>0</v>
      </c>
      <c r="J55" s="190">
        <v>0</v>
      </c>
      <c r="K55" s="158">
        <v>0</v>
      </c>
      <c r="L55" s="191">
        <v>0</v>
      </c>
      <c r="M55" s="160">
        <v>0</v>
      </c>
      <c r="N55" s="35"/>
    </row>
    <row r="56" spans="1:14" s="11" customFormat="1" ht="44.25">
      <c r="A56" s="111" t="s">
        <v>54</v>
      </c>
      <c r="B56" s="740">
        <v>0</v>
      </c>
      <c r="C56" s="731">
        <v>0</v>
      </c>
      <c r="D56" s="736">
        <v>0</v>
      </c>
      <c r="E56" s="732">
        <v>0</v>
      </c>
      <c r="F56" s="741">
        <v>0</v>
      </c>
      <c r="G56" s="733">
        <v>0</v>
      </c>
      <c r="H56" s="163">
        <v>0</v>
      </c>
      <c r="I56" s="156">
        <v>0</v>
      </c>
      <c r="J56" s="169">
        <v>0</v>
      </c>
      <c r="K56" s="158">
        <v>0</v>
      </c>
      <c r="L56" s="170">
        <v>0</v>
      </c>
      <c r="M56" s="160">
        <v>0</v>
      </c>
      <c r="N56" s="35"/>
    </row>
    <row r="57" spans="1:14" s="11" customFormat="1" ht="44.25">
      <c r="A57" s="89" t="s">
        <v>55</v>
      </c>
      <c r="B57" s="740">
        <v>0</v>
      </c>
      <c r="C57" s="731">
        <v>0</v>
      </c>
      <c r="D57" s="736">
        <v>0</v>
      </c>
      <c r="E57" s="732">
        <v>0</v>
      </c>
      <c r="F57" s="741">
        <v>0</v>
      </c>
      <c r="G57" s="733">
        <v>0</v>
      </c>
      <c r="H57" s="163">
        <v>0</v>
      </c>
      <c r="I57" s="156">
        <v>0</v>
      </c>
      <c r="J57" s="169">
        <v>0</v>
      </c>
      <c r="K57" s="158">
        <v>0</v>
      </c>
      <c r="L57" s="170">
        <v>0</v>
      </c>
      <c r="M57" s="160">
        <v>0</v>
      </c>
      <c r="N57" s="35"/>
    </row>
    <row r="58" spans="1:14" s="11" customFormat="1" ht="44.25">
      <c r="A58" s="88" t="s">
        <v>56</v>
      </c>
      <c r="B58" s="744">
        <v>0</v>
      </c>
      <c r="C58" s="731">
        <v>0</v>
      </c>
      <c r="D58" s="760">
        <v>1389038</v>
      </c>
      <c r="E58" s="732">
        <v>1</v>
      </c>
      <c r="F58" s="761">
        <v>1389038</v>
      </c>
      <c r="G58" s="733">
        <v>2.5101321903538927E-2</v>
      </c>
      <c r="H58" s="173">
        <v>0</v>
      </c>
      <c r="I58" s="156">
        <v>0</v>
      </c>
      <c r="J58" s="192">
        <v>1400000</v>
      </c>
      <c r="K58" s="158">
        <v>1</v>
      </c>
      <c r="L58" s="193">
        <v>1400000</v>
      </c>
      <c r="M58" s="160">
        <v>2.580877701939301E-2</v>
      </c>
      <c r="N58" s="35"/>
    </row>
    <row r="59" spans="1:14" s="11" customFormat="1" ht="44.25">
      <c r="A59" s="112" t="s">
        <v>57</v>
      </c>
      <c r="B59" s="740">
        <v>0</v>
      </c>
      <c r="C59" s="731">
        <v>0</v>
      </c>
      <c r="D59" s="736">
        <v>0</v>
      </c>
      <c r="E59" s="732">
        <v>0</v>
      </c>
      <c r="F59" s="741">
        <v>0</v>
      </c>
      <c r="G59" s="733">
        <v>0</v>
      </c>
      <c r="H59" s="163">
        <v>0</v>
      </c>
      <c r="I59" s="156">
        <v>0</v>
      </c>
      <c r="J59" s="169">
        <v>0</v>
      </c>
      <c r="K59" s="158">
        <v>0</v>
      </c>
      <c r="L59" s="170">
        <v>0</v>
      </c>
      <c r="M59" s="160">
        <v>0</v>
      </c>
      <c r="N59" s="35"/>
    </row>
    <row r="60" spans="1:14" s="11" customFormat="1" ht="44.25">
      <c r="A60" s="112" t="s">
        <v>58</v>
      </c>
      <c r="B60" s="740">
        <v>0</v>
      </c>
      <c r="C60" s="731">
        <v>0</v>
      </c>
      <c r="D60" s="756">
        <v>12289</v>
      </c>
      <c r="E60" s="732">
        <v>1</v>
      </c>
      <c r="F60" s="591">
        <v>12289</v>
      </c>
      <c r="G60" s="733">
        <v>2.2207466237251239E-4</v>
      </c>
      <c r="H60" s="163">
        <v>0</v>
      </c>
      <c r="I60" s="156">
        <v>0</v>
      </c>
      <c r="J60" s="169">
        <v>0</v>
      </c>
      <c r="K60" s="158">
        <v>0</v>
      </c>
      <c r="L60" s="170">
        <v>0</v>
      </c>
      <c r="M60" s="160">
        <v>0</v>
      </c>
      <c r="N60" s="35"/>
    </row>
    <row r="61" spans="1:14" s="11" customFormat="1" ht="44.25">
      <c r="A61" s="113" t="s">
        <v>59</v>
      </c>
      <c r="B61" s="740">
        <v>0</v>
      </c>
      <c r="C61" s="731">
        <v>0</v>
      </c>
      <c r="D61" s="756">
        <v>333160</v>
      </c>
      <c r="E61" s="732">
        <v>1</v>
      </c>
      <c r="F61" s="591">
        <v>333160</v>
      </c>
      <c r="G61" s="733">
        <v>6.0205382468895945E-3</v>
      </c>
      <c r="H61" s="163">
        <v>0</v>
      </c>
      <c r="I61" s="156">
        <v>0</v>
      </c>
      <c r="J61" s="188">
        <v>337000</v>
      </c>
      <c r="K61" s="158">
        <v>1</v>
      </c>
      <c r="L61" s="74">
        <v>337000</v>
      </c>
      <c r="M61" s="160">
        <v>6.2125413253824599E-3</v>
      </c>
      <c r="N61" s="35"/>
    </row>
    <row r="62" spans="1:14" s="11" customFormat="1" ht="44.25">
      <c r="A62" s="113" t="s">
        <v>60</v>
      </c>
      <c r="B62" s="740">
        <v>0</v>
      </c>
      <c r="C62" s="731">
        <v>0</v>
      </c>
      <c r="D62" s="736">
        <v>0</v>
      </c>
      <c r="E62" s="732">
        <v>0</v>
      </c>
      <c r="F62" s="741">
        <v>0</v>
      </c>
      <c r="G62" s="733">
        <v>0</v>
      </c>
      <c r="H62" s="163">
        <v>0</v>
      </c>
      <c r="I62" s="156">
        <v>0</v>
      </c>
      <c r="J62" s="169">
        <v>0</v>
      </c>
      <c r="K62" s="158">
        <v>0</v>
      </c>
      <c r="L62" s="170">
        <v>0</v>
      </c>
      <c r="M62" s="160">
        <v>0</v>
      </c>
      <c r="N62" s="35"/>
    </row>
    <row r="63" spans="1:14" s="11" customFormat="1" ht="44.25">
      <c r="A63" s="89" t="s">
        <v>61</v>
      </c>
      <c r="B63" s="740">
        <v>0</v>
      </c>
      <c r="C63" s="731">
        <v>0</v>
      </c>
      <c r="D63" s="736">
        <v>0</v>
      </c>
      <c r="E63" s="732">
        <v>0</v>
      </c>
      <c r="F63" s="741">
        <v>0</v>
      </c>
      <c r="G63" s="733">
        <v>0</v>
      </c>
      <c r="H63" s="163">
        <v>0</v>
      </c>
      <c r="I63" s="156">
        <v>0</v>
      </c>
      <c r="J63" s="169">
        <v>0</v>
      </c>
      <c r="K63" s="158">
        <v>0</v>
      </c>
      <c r="L63" s="170">
        <v>0</v>
      </c>
      <c r="M63" s="160">
        <v>0</v>
      </c>
      <c r="N63" s="35"/>
    </row>
    <row r="64" spans="1:14" s="11" customFormat="1" ht="44.25">
      <c r="A64" s="88" t="s">
        <v>62</v>
      </c>
      <c r="B64" s="739">
        <v>99619</v>
      </c>
      <c r="C64" s="731">
        <v>6.9753047087630513E-2</v>
      </c>
      <c r="D64" s="756">
        <v>1328548</v>
      </c>
      <c r="E64" s="732">
        <v>12.701223709369025</v>
      </c>
      <c r="F64" s="591">
        <v>1428167</v>
      </c>
      <c r="G64" s="733">
        <v>2.5808422519046619E-2</v>
      </c>
      <c r="H64" s="168">
        <v>104600</v>
      </c>
      <c r="I64" s="156">
        <v>6.9753096710734708E-2</v>
      </c>
      <c r="J64" s="188">
        <v>1394975</v>
      </c>
      <c r="K64" s="158">
        <v>0.93024690328926529</v>
      </c>
      <c r="L64" s="74">
        <v>1499575</v>
      </c>
      <c r="M64" s="160">
        <v>2.7644426284897338E-2</v>
      </c>
      <c r="N64" s="35"/>
    </row>
    <row r="65" spans="1:14" s="85" customFormat="1" ht="45">
      <c r="A65" s="114" t="s">
        <v>63</v>
      </c>
      <c r="B65" s="602">
        <v>13910402</v>
      </c>
      <c r="C65" s="747">
        <v>0.63688473378758548</v>
      </c>
      <c r="D65" s="603">
        <v>7930916</v>
      </c>
      <c r="E65" s="748">
        <v>0.44953544205910839</v>
      </c>
      <c r="F65" s="602">
        <v>21841318</v>
      </c>
      <c r="G65" s="749">
        <v>0.3946947123948798</v>
      </c>
      <c r="H65" s="90">
        <v>17642471</v>
      </c>
      <c r="I65" s="176">
        <v>0.67457190661577093</v>
      </c>
      <c r="J65" s="91">
        <v>8511110</v>
      </c>
      <c r="K65" s="177">
        <v>0.32542809338422912</v>
      </c>
      <c r="L65" s="90">
        <v>26153581</v>
      </c>
      <c r="M65" s="178">
        <v>0.48213710020545264</v>
      </c>
      <c r="N65" s="84"/>
    </row>
    <row r="66" spans="1:14" s="11" customFormat="1" ht="45">
      <c r="A66" s="24" t="s">
        <v>64</v>
      </c>
      <c r="B66" s="582"/>
      <c r="C66" s="729" t="s">
        <v>4</v>
      </c>
      <c r="D66" s="736"/>
      <c r="E66" s="743" t="s">
        <v>4</v>
      </c>
      <c r="F66" s="577"/>
      <c r="G66" s="730" t="s">
        <v>4</v>
      </c>
      <c r="H66" s="63"/>
      <c r="I66" s="148" t="s">
        <v>4</v>
      </c>
      <c r="J66" s="65"/>
      <c r="K66" s="171" t="s">
        <v>4</v>
      </c>
      <c r="L66" s="44"/>
      <c r="M66" s="149" t="s">
        <v>4</v>
      </c>
    </row>
    <row r="67" spans="1:14" s="11" customFormat="1" ht="44.25">
      <c r="A67" s="115" t="s">
        <v>65</v>
      </c>
      <c r="B67" s="155">
        <v>0</v>
      </c>
      <c r="C67" s="152">
        <v>0</v>
      </c>
      <c r="D67" s="157">
        <v>0</v>
      </c>
      <c r="E67" s="153">
        <v>0</v>
      </c>
      <c r="F67" s="167">
        <v>0</v>
      </c>
      <c r="G67" s="154">
        <v>0</v>
      </c>
      <c r="H67" s="155">
        <v>0</v>
      </c>
      <c r="I67" s="152">
        <v>0</v>
      </c>
      <c r="J67" s="157">
        <v>0</v>
      </c>
      <c r="K67" s="153">
        <v>0</v>
      </c>
      <c r="L67" s="167">
        <v>0</v>
      </c>
      <c r="M67" s="154">
        <v>0</v>
      </c>
    </row>
    <row r="68" spans="1:14" s="11" customFormat="1" ht="44.25">
      <c r="A68" s="41" t="s">
        <v>66</v>
      </c>
      <c r="B68" s="740">
        <v>0</v>
      </c>
      <c r="C68" s="731">
        <v>0</v>
      </c>
      <c r="D68" s="736">
        <v>0</v>
      </c>
      <c r="E68" s="732">
        <v>0</v>
      </c>
      <c r="F68" s="741">
        <v>0</v>
      </c>
      <c r="G68" s="733">
        <v>0</v>
      </c>
      <c r="H68" s="163">
        <v>0</v>
      </c>
      <c r="I68" s="156">
        <v>0</v>
      </c>
      <c r="J68" s="169">
        <v>0</v>
      </c>
      <c r="K68" s="158">
        <v>0</v>
      </c>
      <c r="L68" s="170">
        <v>0</v>
      </c>
      <c r="M68" s="160">
        <v>0</v>
      </c>
    </row>
    <row r="69" spans="1:14" s="11" customFormat="1" ht="45">
      <c r="A69" s="116" t="s">
        <v>67</v>
      </c>
      <c r="B69" s="762"/>
      <c r="C69" s="729" t="s">
        <v>4</v>
      </c>
      <c r="D69" s="587"/>
      <c r="E69" s="743" t="s">
        <v>4</v>
      </c>
      <c r="F69" s="577"/>
      <c r="G69" s="730" t="s">
        <v>4</v>
      </c>
      <c r="H69" s="194"/>
      <c r="I69" s="148" t="s">
        <v>4</v>
      </c>
      <c r="J69" s="65"/>
      <c r="K69" s="171" t="s">
        <v>4</v>
      </c>
      <c r="L69" s="44"/>
      <c r="M69" s="149" t="s">
        <v>4</v>
      </c>
    </row>
    <row r="70" spans="1:14" s="11" customFormat="1" ht="44.25">
      <c r="A70" s="89" t="s">
        <v>68</v>
      </c>
      <c r="B70" s="155">
        <v>0</v>
      </c>
      <c r="C70" s="152">
        <v>0</v>
      </c>
      <c r="D70" s="195">
        <v>13974993</v>
      </c>
      <c r="E70" s="153">
        <v>1</v>
      </c>
      <c r="F70" s="97">
        <v>13974993</v>
      </c>
      <c r="G70" s="154">
        <v>0.25254226154554676</v>
      </c>
      <c r="H70" s="155">
        <v>0</v>
      </c>
      <c r="I70" s="152">
        <v>0</v>
      </c>
      <c r="J70" s="195">
        <v>14000000</v>
      </c>
      <c r="K70" s="153">
        <v>1</v>
      </c>
      <c r="L70" s="97">
        <v>14000000</v>
      </c>
      <c r="M70" s="154">
        <v>0.25808777019393009</v>
      </c>
    </row>
    <row r="71" spans="1:14" s="11" customFormat="1" ht="44.25">
      <c r="A71" s="41" t="s">
        <v>69</v>
      </c>
      <c r="B71" s="740">
        <v>0</v>
      </c>
      <c r="C71" s="731">
        <v>0</v>
      </c>
      <c r="D71" s="756">
        <v>1391713</v>
      </c>
      <c r="E71" s="732">
        <v>1</v>
      </c>
      <c r="F71" s="591">
        <v>1391713</v>
      </c>
      <c r="G71" s="733">
        <v>2.5149661859747444E-2</v>
      </c>
      <c r="H71" s="163">
        <v>0</v>
      </c>
      <c r="I71" s="156">
        <v>0</v>
      </c>
      <c r="J71" s="188">
        <v>1502245</v>
      </c>
      <c r="K71" s="158">
        <v>1</v>
      </c>
      <c r="L71" s="74">
        <v>1502245</v>
      </c>
      <c r="M71" s="160">
        <v>2.7693647309641467E-2</v>
      </c>
    </row>
    <row r="72" spans="1:14" s="85" customFormat="1" ht="45">
      <c r="A72" s="86" t="s">
        <v>70</v>
      </c>
      <c r="B72" s="620">
        <v>0</v>
      </c>
      <c r="C72" s="747">
        <v>0</v>
      </c>
      <c r="D72" s="607">
        <v>15366706</v>
      </c>
      <c r="E72" s="748">
        <v>1</v>
      </c>
      <c r="F72" s="615">
        <v>15366706</v>
      </c>
      <c r="G72" s="763">
        <v>0.27769192340529419</v>
      </c>
      <c r="H72" s="117">
        <v>0</v>
      </c>
      <c r="I72" s="176">
        <v>0</v>
      </c>
      <c r="J72" s="118">
        <v>15502245</v>
      </c>
      <c r="K72" s="177">
        <v>1</v>
      </c>
      <c r="L72" s="128">
        <v>15502245</v>
      </c>
      <c r="M72" s="178">
        <v>0.28578141750357156</v>
      </c>
    </row>
    <row r="73" spans="1:14" s="85" customFormat="1" ht="45">
      <c r="A73" s="86" t="s">
        <v>71</v>
      </c>
      <c r="B73" s="764">
        <v>0</v>
      </c>
      <c r="C73" s="748">
        <v>0</v>
      </c>
      <c r="D73" s="765">
        <v>0</v>
      </c>
      <c r="E73" s="748">
        <v>0</v>
      </c>
      <c r="F73" s="766">
        <v>0</v>
      </c>
      <c r="G73" s="749">
        <v>0</v>
      </c>
      <c r="H73" s="196">
        <v>0</v>
      </c>
      <c r="I73" s="177">
        <v>0</v>
      </c>
      <c r="J73" s="197">
        <v>0</v>
      </c>
      <c r="K73" s="177">
        <v>0</v>
      </c>
      <c r="L73" s="198">
        <v>0</v>
      </c>
      <c r="M73" s="178">
        <v>0</v>
      </c>
    </row>
    <row r="74" spans="1:14" s="85" customFormat="1" ht="45.75" thickBot="1">
      <c r="A74" s="119" t="s">
        <v>72</v>
      </c>
      <c r="B74" s="120">
        <v>32039623</v>
      </c>
      <c r="C74" s="767">
        <v>0.57898840103080662</v>
      </c>
      <c r="D74" s="120">
        <v>23297622</v>
      </c>
      <c r="E74" s="768">
        <v>0.42101159896919338</v>
      </c>
      <c r="F74" s="120">
        <v>55337245</v>
      </c>
      <c r="G74" s="769">
        <v>1</v>
      </c>
      <c r="H74" s="120">
        <v>30231757</v>
      </c>
      <c r="I74" s="199">
        <v>0.55731762522676698</v>
      </c>
      <c r="J74" s="120">
        <v>24013355</v>
      </c>
      <c r="K74" s="200">
        <v>0.44268237477323302</v>
      </c>
      <c r="L74" s="120">
        <v>54245112</v>
      </c>
      <c r="M74" s="201">
        <v>1</v>
      </c>
    </row>
    <row r="75" spans="1:14" ht="21" thickTop="1">
      <c r="A75" s="130"/>
      <c r="B75" s="131"/>
      <c r="C75" s="202"/>
      <c r="D75" s="131"/>
      <c r="E75" s="202"/>
      <c r="F75" s="131"/>
      <c r="G75" s="132"/>
      <c r="H75" s="131"/>
      <c r="I75" s="202"/>
      <c r="J75" s="131"/>
      <c r="K75" s="202"/>
      <c r="L75" s="131"/>
      <c r="M75" s="202"/>
    </row>
    <row r="76" spans="1:14" s="11" customFormat="1" ht="44.25">
      <c r="A76" s="4" t="s">
        <v>4</v>
      </c>
      <c r="B76" s="2"/>
      <c r="C76" s="135"/>
      <c r="D76" s="2"/>
      <c r="E76" s="135"/>
      <c r="F76" s="2"/>
      <c r="G76" s="4"/>
      <c r="H76" s="2"/>
      <c r="I76" s="135"/>
      <c r="J76" s="2"/>
      <c r="K76" s="135"/>
      <c r="L76" s="2"/>
      <c r="M76" s="135"/>
    </row>
    <row r="77" spans="1:14" s="11" customFormat="1" ht="44.25">
      <c r="A77" s="4" t="s">
        <v>73</v>
      </c>
      <c r="B77" s="2"/>
      <c r="C77" s="135"/>
      <c r="D77" s="2"/>
      <c r="E77" s="135"/>
      <c r="F77" s="2"/>
      <c r="G77" s="4"/>
      <c r="H77" s="2"/>
      <c r="I77" s="135"/>
      <c r="J77" s="2"/>
      <c r="K77" s="135"/>
      <c r="L77" s="2"/>
      <c r="M77" s="135"/>
    </row>
  </sheetData>
  <pageMargins left="0.28999999999999998" right="0.26" top="0.45" bottom="0.3" header="0.3" footer="0.54"/>
  <pageSetup scale="17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7"/>
  <sheetViews>
    <sheetView zoomScale="30" zoomScaleNormal="30" workbookViewId="0">
      <selection activeCell="E32" sqref="E32"/>
    </sheetView>
  </sheetViews>
  <sheetFormatPr defaultColWidth="12.42578125" defaultRowHeight="15"/>
  <cols>
    <col min="1" max="1" width="186.7109375" style="133" customWidth="1"/>
    <col min="2" max="2" width="56.42578125" style="134" customWidth="1"/>
    <col min="3" max="3" width="45.5703125" style="133" customWidth="1"/>
    <col min="4" max="4" width="45.5703125" style="134" customWidth="1"/>
    <col min="5" max="5" width="45.5703125" style="133" customWidth="1"/>
    <col min="6" max="6" width="45.5703125" style="134" customWidth="1"/>
    <col min="7" max="7" width="45.5703125" style="133" customWidth="1"/>
    <col min="8" max="8" width="54.7109375" style="134" customWidth="1"/>
    <col min="9" max="9" width="45.5703125" style="133" customWidth="1"/>
    <col min="10" max="10" width="45.5703125" style="134" customWidth="1"/>
    <col min="11" max="11" width="45.5703125" style="133" customWidth="1"/>
    <col min="12" max="12" width="45.5703125" style="134" customWidth="1"/>
    <col min="13" max="13" width="45.5703125" style="133" customWidth="1"/>
    <col min="14" max="256" width="12.42578125" style="133"/>
    <col min="257" max="257" width="186.7109375" style="133" customWidth="1"/>
    <col min="258" max="258" width="56.42578125" style="133" customWidth="1"/>
    <col min="259" max="263" width="45.5703125" style="133" customWidth="1"/>
    <col min="264" max="264" width="54.7109375" style="133" customWidth="1"/>
    <col min="265" max="269" width="45.5703125" style="133" customWidth="1"/>
    <col min="270" max="512" width="12.42578125" style="133"/>
    <col min="513" max="513" width="186.7109375" style="133" customWidth="1"/>
    <col min="514" max="514" width="56.42578125" style="133" customWidth="1"/>
    <col min="515" max="519" width="45.5703125" style="133" customWidth="1"/>
    <col min="520" max="520" width="54.7109375" style="133" customWidth="1"/>
    <col min="521" max="525" width="45.5703125" style="133" customWidth="1"/>
    <col min="526" max="768" width="12.42578125" style="133"/>
    <col min="769" max="769" width="186.7109375" style="133" customWidth="1"/>
    <col min="770" max="770" width="56.42578125" style="133" customWidth="1"/>
    <col min="771" max="775" width="45.5703125" style="133" customWidth="1"/>
    <col min="776" max="776" width="54.7109375" style="133" customWidth="1"/>
    <col min="777" max="781" width="45.5703125" style="133" customWidth="1"/>
    <col min="782" max="1024" width="12.42578125" style="133"/>
    <col min="1025" max="1025" width="186.7109375" style="133" customWidth="1"/>
    <col min="1026" max="1026" width="56.42578125" style="133" customWidth="1"/>
    <col min="1027" max="1031" width="45.5703125" style="133" customWidth="1"/>
    <col min="1032" max="1032" width="54.7109375" style="133" customWidth="1"/>
    <col min="1033" max="1037" width="45.5703125" style="133" customWidth="1"/>
    <col min="1038" max="1280" width="12.42578125" style="133"/>
    <col min="1281" max="1281" width="186.7109375" style="133" customWidth="1"/>
    <col min="1282" max="1282" width="56.42578125" style="133" customWidth="1"/>
    <col min="1283" max="1287" width="45.5703125" style="133" customWidth="1"/>
    <col min="1288" max="1288" width="54.7109375" style="133" customWidth="1"/>
    <col min="1289" max="1293" width="45.5703125" style="133" customWidth="1"/>
    <col min="1294" max="1536" width="12.42578125" style="133"/>
    <col min="1537" max="1537" width="186.7109375" style="133" customWidth="1"/>
    <col min="1538" max="1538" width="56.42578125" style="133" customWidth="1"/>
    <col min="1539" max="1543" width="45.5703125" style="133" customWidth="1"/>
    <col min="1544" max="1544" width="54.7109375" style="133" customWidth="1"/>
    <col min="1545" max="1549" width="45.5703125" style="133" customWidth="1"/>
    <col min="1550" max="1792" width="12.42578125" style="133"/>
    <col min="1793" max="1793" width="186.7109375" style="133" customWidth="1"/>
    <col min="1794" max="1794" width="56.42578125" style="133" customWidth="1"/>
    <col min="1795" max="1799" width="45.5703125" style="133" customWidth="1"/>
    <col min="1800" max="1800" width="54.7109375" style="133" customWidth="1"/>
    <col min="1801" max="1805" width="45.5703125" style="133" customWidth="1"/>
    <col min="1806" max="2048" width="12.42578125" style="133"/>
    <col min="2049" max="2049" width="186.7109375" style="133" customWidth="1"/>
    <col min="2050" max="2050" width="56.42578125" style="133" customWidth="1"/>
    <col min="2051" max="2055" width="45.5703125" style="133" customWidth="1"/>
    <col min="2056" max="2056" width="54.7109375" style="133" customWidth="1"/>
    <col min="2057" max="2061" width="45.5703125" style="133" customWidth="1"/>
    <col min="2062" max="2304" width="12.42578125" style="133"/>
    <col min="2305" max="2305" width="186.7109375" style="133" customWidth="1"/>
    <col min="2306" max="2306" width="56.42578125" style="133" customWidth="1"/>
    <col min="2307" max="2311" width="45.5703125" style="133" customWidth="1"/>
    <col min="2312" max="2312" width="54.7109375" style="133" customWidth="1"/>
    <col min="2313" max="2317" width="45.5703125" style="133" customWidth="1"/>
    <col min="2318" max="2560" width="12.42578125" style="133"/>
    <col min="2561" max="2561" width="186.7109375" style="133" customWidth="1"/>
    <col min="2562" max="2562" width="56.42578125" style="133" customWidth="1"/>
    <col min="2563" max="2567" width="45.5703125" style="133" customWidth="1"/>
    <col min="2568" max="2568" width="54.7109375" style="133" customWidth="1"/>
    <col min="2569" max="2573" width="45.5703125" style="133" customWidth="1"/>
    <col min="2574" max="2816" width="12.42578125" style="133"/>
    <col min="2817" max="2817" width="186.7109375" style="133" customWidth="1"/>
    <col min="2818" max="2818" width="56.42578125" style="133" customWidth="1"/>
    <col min="2819" max="2823" width="45.5703125" style="133" customWidth="1"/>
    <col min="2824" max="2824" width="54.7109375" style="133" customWidth="1"/>
    <col min="2825" max="2829" width="45.5703125" style="133" customWidth="1"/>
    <col min="2830" max="3072" width="12.42578125" style="133"/>
    <col min="3073" max="3073" width="186.7109375" style="133" customWidth="1"/>
    <col min="3074" max="3074" width="56.42578125" style="133" customWidth="1"/>
    <col min="3075" max="3079" width="45.5703125" style="133" customWidth="1"/>
    <col min="3080" max="3080" width="54.7109375" style="133" customWidth="1"/>
    <col min="3081" max="3085" width="45.5703125" style="133" customWidth="1"/>
    <col min="3086" max="3328" width="12.42578125" style="133"/>
    <col min="3329" max="3329" width="186.7109375" style="133" customWidth="1"/>
    <col min="3330" max="3330" width="56.42578125" style="133" customWidth="1"/>
    <col min="3331" max="3335" width="45.5703125" style="133" customWidth="1"/>
    <col min="3336" max="3336" width="54.7109375" style="133" customWidth="1"/>
    <col min="3337" max="3341" width="45.5703125" style="133" customWidth="1"/>
    <col min="3342" max="3584" width="12.42578125" style="133"/>
    <col min="3585" max="3585" width="186.7109375" style="133" customWidth="1"/>
    <col min="3586" max="3586" width="56.42578125" style="133" customWidth="1"/>
    <col min="3587" max="3591" width="45.5703125" style="133" customWidth="1"/>
    <col min="3592" max="3592" width="54.7109375" style="133" customWidth="1"/>
    <col min="3593" max="3597" width="45.5703125" style="133" customWidth="1"/>
    <col min="3598" max="3840" width="12.42578125" style="133"/>
    <col min="3841" max="3841" width="186.7109375" style="133" customWidth="1"/>
    <col min="3842" max="3842" width="56.42578125" style="133" customWidth="1"/>
    <col min="3843" max="3847" width="45.5703125" style="133" customWidth="1"/>
    <col min="3848" max="3848" width="54.7109375" style="133" customWidth="1"/>
    <col min="3849" max="3853" width="45.5703125" style="133" customWidth="1"/>
    <col min="3854" max="4096" width="12.42578125" style="133"/>
    <col min="4097" max="4097" width="186.7109375" style="133" customWidth="1"/>
    <col min="4098" max="4098" width="56.42578125" style="133" customWidth="1"/>
    <col min="4099" max="4103" width="45.5703125" style="133" customWidth="1"/>
    <col min="4104" max="4104" width="54.7109375" style="133" customWidth="1"/>
    <col min="4105" max="4109" width="45.5703125" style="133" customWidth="1"/>
    <col min="4110" max="4352" width="12.42578125" style="133"/>
    <col min="4353" max="4353" width="186.7109375" style="133" customWidth="1"/>
    <col min="4354" max="4354" width="56.42578125" style="133" customWidth="1"/>
    <col min="4355" max="4359" width="45.5703125" style="133" customWidth="1"/>
    <col min="4360" max="4360" width="54.7109375" style="133" customWidth="1"/>
    <col min="4361" max="4365" width="45.5703125" style="133" customWidth="1"/>
    <col min="4366" max="4608" width="12.42578125" style="133"/>
    <col min="4609" max="4609" width="186.7109375" style="133" customWidth="1"/>
    <col min="4610" max="4610" width="56.42578125" style="133" customWidth="1"/>
    <col min="4611" max="4615" width="45.5703125" style="133" customWidth="1"/>
    <col min="4616" max="4616" width="54.7109375" style="133" customWidth="1"/>
    <col min="4617" max="4621" width="45.5703125" style="133" customWidth="1"/>
    <col min="4622" max="4864" width="12.42578125" style="133"/>
    <col min="4865" max="4865" width="186.7109375" style="133" customWidth="1"/>
    <col min="4866" max="4866" width="56.42578125" style="133" customWidth="1"/>
    <col min="4867" max="4871" width="45.5703125" style="133" customWidth="1"/>
    <col min="4872" max="4872" width="54.7109375" style="133" customWidth="1"/>
    <col min="4873" max="4877" width="45.5703125" style="133" customWidth="1"/>
    <col min="4878" max="5120" width="12.42578125" style="133"/>
    <col min="5121" max="5121" width="186.7109375" style="133" customWidth="1"/>
    <col min="5122" max="5122" width="56.42578125" style="133" customWidth="1"/>
    <col min="5123" max="5127" width="45.5703125" style="133" customWidth="1"/>
    <col min="5128" max="5128" width="54.7109375" style="133" customWidth="1"/>
    <col min="5129" max="5133" width="45.5703125" style="133" customWidth="1"/>
    <col min="5134" max="5376" width="12.42578125" style="133"/>
    <col min="5377" max="5377" width="186.7109375" style="133" customWidth="1"/>
    <col min="5378" max="5378" width="56.42578125" style="133" customWidth="1"/>
    <col min="5379" max="5383" width="45.5703125" style="133" customWidth="1"/>
    <col min="5384" max="5384" width="54.7109375" style="133" customWidth="1"/>
    <col min="5385" max="5389" width="45.5703125" style="133" customWidth="1"/>
    <col min="5390" max="5632" width="12.42578125" style="133"/>
    <col min="5633" max="5633" width="186.7109375" style="133" customWidth="1"/>
    <col min="5634" max="5634" width="56.42578125" style="133" customWidth="1"/>
    <col min="5635" max="5639" width="45.5703125" style="133" customWidth="1"/>
    <col min="5640" max="5640" width="54.7109375" style="133" customWidth="1"/>
    <col min="5641" max="5645" width="45.5703125" style="133" customWidth="1"/>
    <col min="5646" max="5888" width="12.42578125" style="133"/>
    <col min="5889" max="5889" width="186.7109375" style="133" customWidth="1"/>
    <col min="5890" max="5890" width="56.42578125" style="133" customWidth="1"/>
    <col min="5891" max="5895" width="45.5703125" style="133" customWidth="1"/>
    <col min="5896" max="5896" width="54.7109375" style="133" customWidth="1"/>
    <col min="5897" max="5901" width="45.5703125" style="133" customWidth="1"/>
    <col min="5902" max="6144" width="12.42578125" style="133"/>
    <col min="6145" max="6145" width="186.7109375" style="133" customWidth="1"/>
    <col min="6146" max="6146" width="56.42578125" style="133" customWidth="1"/>
    <col min="6147" max="6151" width="45.5703125" style="133" customWidth="1"/>
    <col min="6152" max="6152" width="54.7109375" style="133" customWidth="1"/>
    <col min="6153" max="6157" width="45.5703125" style="133" customWidth="1"/>
    <col min="6158" max="6400" width="12.42578125" style="133"/>
    <col min="6401" max="6401" width="186.7109375" style="133" customWidth="1"/>
    <col min="6402" max="6402" width="56.42578125" style="133" customWidth="1"/>
    <col min="6403" max="6407" width="45.5703125" style="133" customWidth="1"/>
    <col min="6408" max="6408" width="54.7109375" style="133" customWidth="1"/>
    <col min="6409" max="6413" width="45.5703125" style="133" customWidth="1"/>
    <col min="6414" max="6656" width="12.42578125" style="133"/>
    <col min="6657" max="6657" width="186.7109375" style="133" customWidth="1"/>
    <col min="6658" max="6658" width="56.42578125" style="133" customWidth="1"/>
    <col min="6659" max="6663" width="45.5703125" style="133" customWidth="1"/>
    <col min="6664" max="6664" width="54.7109375" style="133" customWidth="1"/>
    <col min="6665" max="6669" width="45.5703125" style="133" customWidth="1"/>
    <col min="6670" max="6912" width="12.42578125" style="133"/>
    <col min="6913" max="6913" width="186.7109375" style="133" customWidth="1"/>
    <col min="6914" max="6914" width="56.42578125" style="133" customWidth="1"/>
    <col min="6915" max="6919" width="45.5703125" style="133" customWidth="1"/>
    <col min="6920" max="6920" width="54.7109375" style="133" customWidth="1"/>
    <col min="6921" max="6925" width="45.5703125" style="133" customWidth="1"/>
    <col min="6926" max="7168" width="12.42578125" style="133"/>
    <col min="7169" max="7169" width="186.7109375" style="133" customWidth="1"/>
    <col min="7170" max="7170" width="56.42578125" style="133" customWidth="1"/>
    <col min="7171" max="7175" width="45.5703125" style="133" customWidth="1"/>
    <col min="7176" max="7176" width="54.7109375" style="133" customWidth="1"/>
    <col min="7177" max="7181" width="45.5703125" style="133" customWidth="1"/>
    <col min="7182" max="7424" width="12.42578125" style="133"/>
    <col min="7425" max="7425" width="186.7109375" style="133" customWidth="1"/>
    <col min="7426" max="7426" width="56.42578125" style="133" customWidth="1"/>
    <col min="7427" max="7431" width="45.5703125" style="133" customWidth="1"/>
    <col min="7432" max="7432" width="54.7109375" style="133" customWidth="1"/>
    <col min="7433" max="7437" width="45.5703125" style="133" customWidth="1"/>
    <col min="7438" max="7680" width="12.42578125" style="133"/>
    <col min="7681" max="7681" width="186.7109375" style="133" customWidth="1"/>
    <col min="7682" max="7682" width="56.42578125" style="133" customWidth="1"/>
    <col min="7683" max="7687" width="45.5703125" style="133" customWidth="1"/>
    <col min="7688" max="7688" width="54.7109375" style="133" customWidth="1"/>
    <col min="7689" max="7693" width="45.5703125" style="133" customWidth="1"/>
    <col min="7694" max="7936" width="12.42578125" style="133"/>
    <col min="7937" max="7937" width="186.7109375" style="133" customWidth="1"/>
    <col min="7938" max="7938" width="56.42578125" style="133" customWidth="1"/>
    <col min="7939" max="7943" width="45.5703125" style="133" customWidth="1"/>
    <col min="7944" max="7944" width="54.7109375" style="133" customWidth="1"/>
    <col min="7945" max="7949" width="45.5703125" style="133" customWidth="1"/>
    <col min="7950" max="8192" width="12.42578125" style="133"/>
    <col min="8193" max="8193" width="186.7109375" style="133" customWidth="1"/>
    <col min="8194" max="8194" width="56.42578125" style="133" customWidth="1"/>
    <col min="8195" max="8199" width="45.5703125" style="133" customWidth="1"/>
    <col min="8200" max="8200" width="54.7109375" style="133" customWidth="1"/>
    <col min="8201" max="8205" width="45.5703125" style="133" customWidth="1"/>
    <col min="8206" max="8448" width="12.42578125" style="133"/>
    <col min="8449" max="8449" width="186.7109375" style="133" customWidth="1"/>
    <col min="8450" max="8450" width="56.42578125" style="133" customWidth="1"/>
    <col min="8451" max="8455" width="45.5703125" style="133" customWidth="1"/>
    <col min="8456" max="8456" width="54.7109375" style="133" customWidth="1"/>
    <col min="8457" max="8461" width="45.5703125" style="133" customWidth="1"/>
    <col min="8462" max="8704" width="12.42578125" style="133"/>
    <col min="8705" max="8705" width="186.7109375" style="133" customWidth="1"/>
    <col min="8706" max="8706" width="56.42578125" style="133" customWidth="1"/>
    <col min="8707" max="8711" width="45.5703125" style="133" customWidth="1"/>
    <col min="8712" max="8712" width="54.7109375" style="133" customWidth="1"/>
    <col min="8713" max="8717" width="45.5703125" style="133" customWidth="1"/>
    <col min="8718" max="8960" width="12.42578125" style="133"/>
    <col min="8961" max="8961" width="186.7109375" style="133" customWidth="1"/>
    <col min="8962" max="8962" width="56.42578125" style="133" customWidth="1"/>
    <col min="8963" max="8967" width="45.5703125" style="133" customWidth="1"/>
    <col min="8968" max="8968" width="54.7109375" style="133" customWidth="1"/>
    <col min="8969" max="8973" width="45.5703125" style="133" customWidth="1"/>
    <col min="8974" max="9216" width="12.42578125" style="133"/>
    <col min="9217" max="9217" width="186.7109375" style="133" customWidth="1"/>
    <col min="9218" max="9218" width="56.42578125" style="133" customWidth="1"/>
    <col min="9219" max="9223" width="45.5703125" style="133" customWidth="1"/>
    <col min="9224" max="9224" width="54.7109375" style="133" customWidth="1"/>
    <col min="9225" max="9229" width="45.5703125" style="133" customWidth="1"/>
    <col min="9230" max="9472" width="12.42578125" style="133"/>
    <col min="9473" max="9473" width="186.7109375" style="133" customWidth="1"/>
    <col min="9474" max="9474" width="56.42578125" style="133" customWidth="1"/>
    <col min="9475" max="9479" width="45.5703125" style="133" customWidth="1"/>
    <col min="9480" max="9480" width="54.7109375" style="133" customWidth="1"/>
    <col min="9481" max="9485" width="45.5703125" style="133" customWidth="1"/>
    <col min="9486" max="9728" width="12.42578125" style="133"/>
    <col min="9729" max="9729" width="186.7109375" style="133" customWidth="1"/>
    <col min="9730" max="9730" width="56.42578125" style="133" customWidth="1"/>
    <col min="9731" max="9735" width="45.5703125" style="133" customWidth="1"/>
    <col min="9736" max="9736" width="54.7109375" style="133" customWidth="1"/>
    <col min="9737" max="9741" width="45.5703125" style="133" customWidth="1"/>
    <col min="9742" max="9984" width="12.42578125" style="133"/>
    <col min="9985" max="9985" width="186.7109375" style="133" customWidth="1"/>
    <col min="9986" max="9986" width="56.42578125" style="133" customWidth="1"/>
    <col min="9987" max="9991" width="45.5703125" style="133" customWidth="1"/>
    <col min="9992" max="9992" width="54.7109375" style="133" customWidth="1"/>
    <col min="9993" max="9997" width="45.5703125" style="133" customWidth="1"/>
    <col min="9998" max="10240" width="12.42578125" style="133"/>
    <col min="10241" max="10241" width="186.7109375" style="133" customWidth="1"/>
    <col min="10242" max="10242" width="56.42578125" style="133" customWidth="1"/>
    <col min="10243" max="10247" width="45.5703125" style="133" customWidth="1"/>
    <col min="10248" max="10248" width="54.7109375" style="133" customWidth="1"/>
    <col min="10249" max="10253" width="45.5703125" style="133" customWidth="1"/>
    <col min="10254" max="10496" width="12.42578125" style="133"/>
    <col min="10497" max="10497" width="186.7109375" style="133" customWidth="1"/>
    <col min="10498" max="10498" width="56.42578125" style="133" customWidth="1"/>
    <col min="10499" max="10503" width="45.5703125" style="133" customWidth="1"/>
    <col min="10504" max="10504" width="54.7109375" style="133" customWidth="1"/>
    <col min="10505" max="10509" width="45.5703125" style="133" customWidth="1"/>
    <col min="10510" max="10752" width="12.42578125" style="133"/>
    <col min="10753" max="10753" width="186.7109375" style="133" customWidth="1"/>
    <col min="10754" max="10754" width="56.42578125" style="133" customWidth="1"/>
    <col min="10755" max="10759" width="45.5703125" style="133" customWidth="1"/>
    <col min="10760" max="10760" width="54.7109375" style="133" customWidth="1"/>
    <col min="10761" max="10765" width="45.5703125" style="133" customWidth="1"/>
    <col min="10766" max="11008" width="12.42578125" style="133"/>
    <col min="11009" max="11009" width="186.7109375" style="133" customWidth="1"/>
    <col min="11010" max="11010" width="56.42578125" style="133" customWidth="1"/>
    <col min="11011" max="11015" width="45.5703125" style="133" customWidth="1"/>
    <col min="11016" max="11016" width="54.7109375" style="133" customWidth="1"/>
    <col min="11017" max="11021" width="45.5703125" style="133" customWidth="1"/>
    <col min="11022" max="11264" width="12.42578125" style="133"/>
    <col min="11265" max="11265" width="186.7109375" style="133" customWidth="1"/>
    <col min="11266" max="11266" width="56.42578125" style="133" customWidth="1"/>
    <col min="11267" max="11271" width="45.5703125" style="133" customWidth="1"/>
    <col min="11272" max="11272" width="54.7109375" style="133" customWidth="1"/>
    <col min="11273" max="11277" width="45.5703125" style="133" customWidth="1"/>
    <col min="11278" max="11520" width="12.42578125" style="133"/>
    <col min="11521" max="11521" width="186.7109375" style="133" customWidth="1"/>
    <col min="11522" max="11522" width="56.42578125" style="133" customWidth="1"/>
    <col min="11523" max="11527" width="45.5703125" style="133" customWidth="1"/>
    <col min="11528" max="11528" width="54.7109375" style="133" customWidth="1"/>
    <col min="11529" max="11533" width="45.5703125" style="133" customWidth="1"/>
    <col min="11534" max="11776" width="12.42578125" style="133"/>
    <col min="11777" max="11777" width="186.7109375" style="133" customWidth="1"/>
    <col min="11778" max="11778" width="56.42578125" style="133" customWidth="1"/>
    <col min="11779" max="11783" width="45.5703125" style="133" customWidth="1"/>
    <col min="11784" max="11784" width="54.7109375" style="133" customWidth="1"/>
    <col min="11785" max="11789" width="45.5703125" style="133" customWidth="1"/>
    <col min="11790" max="12032" width="12.42578125" style="133"/>
    <col min="12033" max="12033" width="186.7109375" style="133" customWidth="1"/>
    <col min="12034" max="12034" width="56.42578125" style="133" customWidth="1"/>
    <col min="12035" max="12039" width="45.5703125" style="133" customWidth="1"/>
    <col min="12040" max="12040" width="54.7109375" style="133" customWidth="1"/>
    <col min="12041" max="12045" width="45.5703125" style="133" customWidth="1"/>
    <col min="12046" max="12288" width="12.42578125" style="133"/>
    <col min="12289" max="12289" width="186.7109375" style="133" customWidth="1"/>
    <col min="12290" max="12290" width="56.42578125" style="133" customWidth="1"/>
    <col min="12291" max="12295" width="45.5703125" style="133" customWidth="1"/>
    <col min="12296" max="12296" width="54.7109375" style="133" customWidth="1"/>
    <col min="12297" max="12301" width="45.5703125" style="133" customWidth="1"/>
    <col min="12302" max="12544" width="12.42578125" style="133"/>
    <col min="12545" max="12545" width="186.7109375" style="133" customWidth="1"/>
    <col min="12546" max="12546" width="56.42578125" style="133" customWidth="1"/>
    <col min="12547" max="12551" width="45.5703125" style="133" customWidth="1"/>
    <col min="12552" max="12552" width="54.7109375" style="133" customWidth="1"/>
    <col min="12553" max="12557" width="45.5703125" style="133" customWidth="1"/>
    <col min="12558" max="12800" width="12.42578125" style="133"/>
    <col min="12801" max="12801" width="186.7109375" style="133" customWidth="1"/>
    <col min="12802" max="12802" width="56.42578125" style="133" customWidth="1"/>
    <col min="12803" max="12807" width="45.5703125" style="133" customWidth="1"/>
    <col min="12808" max="12808" width="54.7109375" style="133" customWidth="1"/>
    <col min="12809" max="12813" width="45.5703125" style="133" customWidth="1"/>
    <col min="12814" max="13056" width="12.42578125" style="133"/>
    <col min="13057" max="13057" width="186.7109375" style="133" customWidth="1"/>
    <col min="13058" max="13058" width="56.42578125" style="133" customWidth="1"/>
    <col min="13059" max="13063" width="45.5703125" style="133" customWidth="1"/>
    <col min="13064" max="13064" width="54.7109375" style="133" customWidth="1"/>
    <col min="13065" max="13069" width="45.5703125" style="133" customWidth="1"/>
    <col min="13070" max="13312" width="12.42578125" style="133"/>
    <col min="13313" max="13313" width="186.7109375" style="133" customWidth="1"/>
    <col min="13314" max="13314" width="56.42578125" style="133" customWidth="1"/>
    <col min="13315" max="13319" width="45.5703125" style="133" customWidth="1"/>
    <col min="13320" max="13320" width="54.7109375" style="133" customWidth="1"/>
    <col min="13321" max="13325" width="45.5703125" style="133" customWidth="1"/>
    <col min="13326" max="13568" width="12.42578125" style="133"/>
    <col min="13569" max="13569" width="186.7109375" style="133" customWidth="1"/>
    <col min="13570" max="13570" width="56.42578125" style="133" customWidth="1"/>
    <col min="13571" max="13575" width="45.5703125" style="133" customWidth="1"/>
    <col min="13576" max="13576" width="54.7109375" style="133" customWidth="1"/>
    <col min="13577" max="13581" width="45.5703125" style="133" customWidth="1"/>
    <col min="13582" max="13824" width="12.42578125" style="133"/>
    <col min="13825" max="13825" width="186.7109375" style="133" customWidth="1"/>
    <col min="13826" max="13826" width="56.42578125" style="133" customWidth="1"/>
    <col min="13827" max="13831" width="45.5703125" style="133" customWidth="1"/>
    <col min="13832" max="13832" width="54.7109375" style="133" customWidth="1"/>
    <col min="13833" max="13837" width="45.5703125" style="133" customWidth="1"/>
    <col min="13838" max="14080" width="12.42578125" style="133"/>
    <col min="14081" max="14081" width="186.7109375" style="133" customWidth="1"/>
    <col min="14082" max="14082" width="56.42578125" style="133" customWidth="1"/>
    <col min="14083" max="14087" width="45.5703125" style="133" customWidth="1"/>
    <col min="14088" max="14088" width="54.7109375" style="133" customWidth="1"/>
    <col min="14089" max="14093" width="45.5703125" style="133" customWidth="1"/>
    <col min="14094" max="14336" width="12.42578125" style="133"/>
    <col min="14337" max="14337" width="186.7109375" style="133" customWidth="1"/>
    <col min="14338" max="14338" width="56.42578125" style="133" customWidth="1"/>
    <col min="14339" max="14343" width="45.5703125" style="133" customWidth="1"/>
    <col min="14344" max="14344" width="54.7109375" style="133" customWidth="1"/>
    <col min="14345" max="14349" width="45.5703125" style="133" customWidth="1"/>
    <col min="14350" max="14592" width="12.42578125" style="133"/>
    <col min="14593" max="14593" width="186.7109375" style="133" customWidth="1"/>
    <col min="14594" max="14594" width="56.42578125" style="133" customWidth="1"/>
    <col min="14595" max="14599" width="45.5703125" style="133" customWidth="1"/>
    <col min="14600" max="14600" width="54.7109375" style="133" customWidth="1"/>
    <col min="14601" max="14605" width="45.5703125" style="133" customWidth="1"/>
    <col min="14606" max="14848" width="12.42578125" style="133"/>
    <col min="14849" max="14849" width="186.7109375" style="133" customWidth="1"/>
    <col min="14850" max="14850" width="56.42578125" style="133" customWidth="1"/>
    <col min="14851" max="14855" width="45.5703125" style="133" customWidth="1"/>
    <col min="14856" max="14856" width="54.7109375" style="133" customWidth="1"/>
    <col min="14857" max="14861" width="45.5703125" style="133" customWidth="1"/>
    <col min="14862" max="15104" width="12.42578125" style="133"/>
    <col min="15105" max="15105" width="186.7109375" style="133" customWidth="1"/>
    <col min="15106" max="15106" width="56.42578125" style="133" customWidth="1"/>
    <col min="15107" max="15111" width="45.5703125" style="133" customWidth="1"/>
    <col min="15112" max="15112" width="54.7109375" style="133" customWidth="1"/>
    <col min="15113" max="15117" width="45.5703125" style="133" customWidth="1"/>
    <col min="15118" max="15360" width="12.42578125" style="133"/>
    <col min="15361" max="15361" width="186.7109375" style="133" customWidth="1"/>
    <col min="15362" max="15362" width="56.42578125" style="133" customWidth="1"/>
    <col min="15363" max="15367" width="45.5703125" style="133" customWidth="1"/>
    <col min="15368" max="15368" width="54.7109375" style="133" customWidth="1"/>
    <col min="15369" max="15373" width="45.5703125" style="133" customWidth="1"/>
    <col min="15374" max="15616" width="12.42578125" style="133"/>
    <col min="15617" max="15617" width="186.7109375" style="133" customWidth="1"/>
    <col min="15618" max="15618" width="56.42578125" style="133" customWidth="1"/>
    <col min="15619" max="15623" width="45.5703125" style="133" customWidth="1"/>
    <col min="15624" max="15624" width="54.7109375" style="133" customWidth="1"/>
    <col min="15625" max="15629" width="45.5703125" style="133" customWidth="1"/>
    <col min="15630" max="15872" width="12.42578125" style="133"/>
    <col min="15873" max="15873" width="186.7109375" style="133" customWidth="1"/>
    <col min="15874" max="15874" width="56.42578125" style="133" customWidth="1"/>
    <col min="15875" max="15879" width="45.5703125" style="133" customWidth="1"/>
    <col min="15880" max="15880" width="54.7109375" style="133" customWidth="1"/>
    <col min="15881" max="15885" width="45.5703125" style="133" customWidth="1"/>
    <col min="15886" max="16128" width="12.42578125" style="133"/>
    <col min="16129" max="16129" width="186.7109375" style="133" customWidth="1"/>
    <col min="16130" max="16130" width="56.42578125" style="133" customWidth="1"/>
    <col min="16131" max="16135" width="45.5703125" style="133" customWidth="1"/>
    <col min="16136" max="16136" width="54.7109375" style="133" customWidth="1"/>
    <col min="16137" max="16141" width="45.5703125" style="133" customWidth="1"/>
    <col min="16142" max="16384" width="12.42578125" style="133"/>
  </cols>
  <sheetData>
    <row r="1" spans="1:17" s="11" customFormat="1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81</v>
      </c>
      <c r="L1" s="9"/>
      <c r="M1" s="8"/>
      <c r="N1" s="10"/>
      <c r="O1" s="10"/>
      <c r="P1" s="10"/>
      <c r="Q1" s="10"/>
    </row>
    <row r="2" spans="1:17" s="11" customFormat="1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s="11" customFormat="1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s="11" customFormat="1" ht="45" thickTop="1">
      <c r="A4" s="17"/>
      <c r="B4" s="18"/>
      <c r="C4" s="19"/>
      <c r="D4" s="18"/>
      <c r="E4" s="19"/>
      <c r="F4" s="18"/>
      <c r="G4" s="20"/>
      <c r="H4" s="18" t="s">
        <v>4</v>
      </c>
      <c r="I4" s="19"/>
      <c r="J4" s="18"/>
      <c r="K4" s="19"/>
      <c r="L4" s="18"/>
      <c r="M4" s="20"/>
    </row>
    <row r="5" spans="1:17" s="11" customFormat="1" ht="44.25">
      <c r="A5" s="21"/>
      <c r="B5" s="5"/>
      <c r="C5" s="22"/>
      <c r="D5" s="5"/>
      <c r="E5" s="22"/>
      <c r="F5" s="5"/>
      <c r="G5" s="23"/>
      <c r="H5" s="5"/>
      <c r="I5" s="22"/>
      <c r="J5" s="5"/>
      <c r="K5" s="22"/>
      <c r="L5" s="5"/>
      <c r="M5" s="23"/>
    </row>
    <row r="6" spans="1:17" s="11" customFormat="1" ht="45">
      <c r="A6" s="24"/>
      <c r="B6" s="25" t="s">
        <v>148</v>
      </c>
      <c r="C6" s="26"/>
      <c r="D6" s="27"/>
      <c r="E6" s="26"/>
      <c r="F6" s="27"/>
      <c r="G6" s="28"/>
      <c r="H6" s="25" t="s">
        <v>5</v>
      </c>
      <c r="I6" s="26"/>
      <c r="J6" s="27"/>
      <c r="K6" s="26"/>
      <c r="L6" s="27"/>
      <c r="M6" s="29" t="s">
        <v>4</v>
      </c>
    </row>
    <row r="7" spans="1:17" s="11" customFormat="1" ht="44.25">
      <c r="A7" s="21" t="s">
        <v>4</v>
      </c>
      <c r="B7" s="5" t="s">
        <v>4</v>
      </c>
      <c r="C7" s="22"/>
      <c r="D7" s="5" t="s">
        <v>4</v>
      </c>
      <c r="E7" s="22"/>
      <c r="F7" s="5" t="s">
        <v>4</v>
      </c>
      <c r="G7" s="23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 s="11" customFormat="1" ht="44.25">
      <c r="A8" s="21" t="s">
        <v>4</v>
      </c>
      <c r="B8" s="5" t="s">
        <v>4</v>
      </c>
      <c r="C8" s="22"/>
      <c r="D8" s="5" t="s">
        <v>4</v>
      </c>
      <c r="E8" s="22"/>
      <c r="F8" s="5" t="s">
        <v>4</v>
      </c>
      <c r="G8" s="23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s="11" customFormat="1" ht="45">
      <c r="A9" s="30" t="s">
        <v>4</v>
      </c>
      <c r="B9" s="570" t="s">
        <v>4</v>
      </c>
      <c r="C9" s="571" t="s">
        <v>6</v>
      </c>
      <c r="D9" s="572" t="s">
        <v>4</v>
      </c>
      <c r="E9" s="571" t="s">
        <v>6</v>
      </c>
      <c r="F9" s="572" t="s">
        <v>4</v>
      </c>
      <c r="G9" s="573" t="s">
        <v>6</v>
      </c>
      <c r="H9" s="570" t="s">
        <v>4</v>
      </c>
      <c r="I9" s="571" t="s">
        <v>6</v>
      </c>
      <c r="J9" s="572" t="s">
        <v>4</v>
      </c>
      <c r="K9" s="571" t="s">
        <v>6</v>
      </c>
      <c r="L9" s="572" t="s">
        <v>4</v>
      </c>
      <c r="M9" s="573" t="s">
        <v>6</v>
      </c>
      <c r="N9" s="35"/>
    </row>
    <row r="10" spans="1:17" s="11" customFormat="1" ht="45">
      <c r="A10" s="36" t="s">
        <v>7</v>
      </c>
      <c r="B10" s="37" t="s">
        <v>8</v>
      </c>
      <c r="C10" s="38" t="s">
        <v>9</v>
      </c>
      <c r="D10" s="39" t="s">
        <v>10</v>
      </c>
      <c r="E10" s="38" t="s">
        <v>9</v>
      </c>
      <c r="F10" s="39" t="s">
        <v>9</v>
      </c>
      <c r="G10" s="40" t="s">
        <v>9</v>
      </c>
      <c r="H10" s="37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35"/>
    </row>
    <row r="11" spans="1:17" s="11" customFormat="1" ht="44.25">
      <c r="A11" s="574" t="s">
        <v>11</v>
      </c>
      <c r="B11" s="575" t="s">
        <v>4</v>
      </c>
      <c r="C11" s="576"/>
      <c r="D11" s="577" t="s">
        <v>4</v>
      </c>
      <c r="E11" s="576"/>
      <c r="F11" s="577" t="s">
        <v>4</v>
      </c>
      <c r="G11" s="578"/>
      <c r="H11" s="575" t="s">
        <v>4</v>
      </c>
      <c r="I11" s="576"/>
      <c r="J11" s="577" t="s">
        <v>4</v>
      </c>
      <c r="K11" s="576"/>
      <c r="L11" s="577" t="s">
        <v>4</v>
      </c>
      <c r="M11" s="578" t="s">
        <v>11</v>
      </c>
      <c r="N11" s="35"/>
    </row>
    <row r="12" spans="1:17" s="11" customFormat="1" ht="45">
      <c r="A12" s="24" t="s">
        <v>12</v>
      </c>
      <c r="B12" s="46" t="s">
        <v>4</v>
      </c>
      <c r="C12" s="47" t="s">
        <v>4</v>
      </c>
      <c r="D12" s="48"/>
      <c r="E12" s="49"/>
      <c r="F12" s="48"/>
      <c r="G12" s="50"/>
      <c r="H12" s="46"/>
      <c r="I12" s="49"/>
      <c r="J12" s="48"/>
      <c r="K12" s="49"/>
      <c r="L12" s="48"/>
      <c r="M12" s="50"/>
      <c r="N12" s="35"/>
    </row>
    <row r="13" spans="1:17" s="10" customFormat="1" ht="44.25">
      <c r="A13" s="51" t="s">
        <v>13</v>
      </c>
      <c r="B13" s="9">
        <v>33729556</v>
      </c>
      <c r="C13" s="52">
        <v>1</v>
      </c>
      <c r="D13" s="53">
        <v>0</v>
      </c>
      <c r="E13" s="54">
        <v>0</v>
      </c>
      <c r="F13" s="55">
        <v>33729556</v>
      </c>
      <c r="G13" s="56">
        <v>0.21099452191458737</v>
      </c>
      <c r="H13" s="9">
        <v>33152413</v>
      </c>
      <c r="I13" s="52">
        <v>1</v>
      </c>
      <c r="J13" s="53">
        <v>0</v>
      </c>
      <c r="K13" s="54">
        <v>0</v>
      </c>
      <c r="L13" s="55">
        <v>33152413</v>
      </c>
      <c r="M13" s="56">
        <v>0.20311810218396906</v>
      </c>
      <c r="N13" s="57"/>
    </row>
    <row r="14" spans="1:17" s="11" customFormat="1" ht="44.25">
      <c r="A14" s="21" t="s">
        <v>14</v>
      </c>
      <c r="B14" s="5">
        <v>0</v>
      </c>
      <c r="C14" s="563">
        <v>0</v>
      </c>
      <c r="D14" s="59">
        <v>0</v>
      </c>
      <c r="E14" s="579">
        <v>0</v>
      </c>
      <c r="F14" s="61">
        <v>0</v>
      </c>
      <c r="G14" s="581">
        <v>0</v>
      </c>
      <c r="H14" s="5">
        <v>0</v>
      </c>
      <c r="I14" s="563">
        <v>0</v>
      </c>
      <c r="J14" s="59">
        <v>0</v>
      </c>
      <c r="K14" s="579">
        <v>0</v>
      </c>
      <c r="L14" s="61">
        <v>0</v>
      </c>
      <c r="M14" s="581">
        <v>0</v>
      </c>
      <c r="N14" s="35"/>
    </row>
    <row r="15" spans="1:17" s="11" customFormat="1" ht="44.25">
      <c r="A15" s="574" t="s">
        <v>15</v>
      </c>
      <c r="B15" s="582">
        <v>1305113</v>
      </c>
      <c r="C15" s="632">
        <v>1</v>
      </c>
      <c r="D15" s="587">
        <v>0</v>
      </c>
      <c r="E15" s="584">
        <v>0</v>
      </c>
      <c r="F15" s="48">
        <v>1305113</v>
      </c>
      <c r="G15" s="585">
        <v>1</v>
      </c>
      <c r="H15" s="582">
        <v>2751832</v>
      </c>
      <c r="I15" s="632">
        <v>1</v>
      </c>
      <c r="J15" s="587">
        <v>0</v>
      </c>
      <c r="K15" s="584">
        <v>0</v>
      </c>
      <c r="L15" s="48">
        <v>2751832</v>
      </c>
      <c r="M15" s="585">
        <v>1</v>
      </c>
      <c r="N15" s="35"/>
    </row>
    <row r="16" spans="1:17" s="11" customFormat="1" ht="44.25">
      <c r="A16" s="68" t="s">
        <v>16</v>
      </c>
      <c r="B16" s="5">
        <v>27342</v>
      </c>
      <c r="C16" s="52">
        <v>1</v>
      </c>
      <c r="D16" s="59">
        <v>0</v>
      </c>
      <c r="E16" s="54">
        <v>0</v>
      </c>
      <c r="F16" s="69">
        <v>27342</v>
      </c>
      <c r="G16" s="56">
        <v>1.7103730088201125E-4</v>
      </c>
      <c r="H16" s="5">
        <v>0</v>
      </c>
      <c r="I16" s="52">
        <v>0</v>
      </c>
      <c r="J16" s="59">
        <v>0</v>
      </c>
      <c r="K16" s="54">
        <v>0</v>
      </c>
      <c r="L16" s="69">
        <v>0</v>
      </c>
      <c r="M16" s="56">
        <v>0</v>
      </c>
      <c r="N16" s="35"/>
    </row>
    <row r="17" spans="1:14" s="11" customFormat="1" ht="44.25">
      <c r="A17" s="586" t="s">
        <v>17</v>
      </c>
      <c r="B17" s="575">
        <v>1277771</v>
      </c>
      <c r="C17" s="563">
        <v>1</v>
      </c>
      <c r="D17" s="587">
        <v>0</v>
      </c>
      <c r="E17" s="579">
        <v>0</v>
      </c>
      <c r="F17" s="577">
        <v>1277771</v>
      </c>
      <c r="G17" s="581">
        <v>7.9930693799030207E-3</v>
      </c>
      <c r="H17" s="575">
        <v>1285852</v>
      </c>
      <c r="I17" s="563">
        <v>1</v>
      </c>
      <c r="J17" s="587">
        <v>0</v>
      </c>
      <c r="K17" s="579">
        <v>0</v>
      </c>
      <c r="L17" s="577">
        <v>1285852</v>
      </c>
      <c r="M17" s="581">
        <v>7.8781540857813578E-3</v>
      </c>
      <c r="N17" s="35"/>
    </row>
    <row r="18" spans="1:14" s="11" customFormat="1" ht="44.25">
      <c r="A18" s="586" t="s">
        <v>18</v>
      </c>
      <c r="B18" s="575">
        <v>0</v>
      </c>
      <c r="C18" s="563">
        <v>0</v>
      </c>
      <c r="D18" s="587">
        <v>0</v>
      </c>
      <c r="E18" s="579">
        <v>0</v>
      </c>
      <c r="F18" s="577">
        <v>0</v>
      </c>
      <c r="G18" s="581">
        <v>0</v>
      </c>
      <c r="H18" s="575">
        <v>0</v>
      </c>
      <c r="I18" s="563">
        <v>0</v>
      </c>
      <c r="J18" s="587">
        <v>0</v>
      </c>
      <c r="K18" s="579">
        <v>0</v>
      </c>
      <c r="L18" s="577">
        <v>0</v>
      </c>
      <c r="M18" s="581">
        <v>0</v>
      </c>
      <c r="N18" s="35"/>
    </row>
    <row r="19" spans="1:14" s="11" customFormat="1" ht="44.25">
      <c r="A19" s="586" t="s">
        <v>19</v>
      </c>
      <c r="B19" s="575">
        <v>0</v>
      </c>
      <c r="C19" s="563">
        <v>0</v>
      </c>
      <c r="D19" s="587">
        <v>0</v>
      </c>
      <c r="E19" s="579">
        <v>0</v>
      </c>
      <c r="F19" s="577">
        <v>0</v>
      </c>
      <c r="G19" s="581">
        <v>0</v>
      </c>
      <c r="H19" s="575">
        <v>0</v>
      </c>
      <c r="I19" s="563">
        <v>0</v>
      </c>
      <c r="J19" s="587">
        <v>0</v>
      </c>
      <c r="K19" s="579">
        <v>0</v>
      </c>
      <c r="L19" s="577">
        <v>0</v>
      </c>
      <c r="M19" s="581">
        <v>0</v>
      </c>
      <c r="N19" s="35"/>
    </row>
    <row r="20" spans="1:14" s="11" customFormat="1" ht="44.25">
      <c r="A20" s="586" t="s">
        <v>20</v>
      </c>
      <c r="B20" s="575">
        <v>0</v>
      </c>
      <c r="C20" s="563">
        <v>0</v>
      </c>
      <c r="D20" s="587">
        <v>0</v>
      </c>
      <c r="E20" s="579">
        <v>0</v>
      </c>
      <c r="F20" s="577">
        <v>0</v>
      </c>
      <c r="G20" s="581">
        <v>0</v>
      </c>
      <c r="H20" s="575">
        <v>0</v>
      </c>
      <c r="I20" s="563">
        <v>0</v>
      </c>
      <c r="J20" s="587">
        <v>0</v>
      </c>
      <c r="K20" s="579">
        <v>0</v>
      </c>
      <c r="L20" s="577">
        <v>0</v>
      </c>
      <c r="M20" s="581">
        <v>0</v>
      </c>
      <c r="N20" s="35"/>
    </row>
    <row r="21" spans="1:14" s="11" customFormat="1" ht="44.25">
      <c r="A21" s="586" t="s">
        <v>21</v>
      </c>
      <c r="B21" s="575">
        <v>0</v>
      </c>
      <c r="C21" s="563">
        <v>0</v>
      </c>
      <c r="D21" s="587">
        <v>0</v>
      </c>
      <c r="E21" s="579">
        <v>0</v>
      </c>
      <c r="F21" s="577">
        <v>0</v>
      </c>
      <c r="G21" s="581">
        <v>0</v>
      </c>
      <c r="H21" s="575">
        <v>0</v>
      </c>
      <c r="I21" s="563">
        <v>0</v>
      </c>
      <c r="J21" s="587">
        <v>0</v>
      </c>
      <c r="K21" s="579">
        <v>0</v>
      </c>
      <c r="L21" s="577">
        <v>0</v>
      </c>
      <c r="M21" s="581">
        <v>0</v>
      </c>
      <c r="N21" s="35"/>
    </row>
    <row r="22" spans="1:14" s="11" customFormat="1" ht="44.25">
      <c r="A22" s="586" t="s">
        <v>22</v>
      </c>
      <c r="B22" s="575">
        <v>0</v>
      </c>
      <c r="C22" s="563">
        <v>0</v>
      </c>
      <c r="D22" s="587">
        <v>0</v>
      </c>
      <c r="E22" s="579">
        <v>0</v>
      </c>
      <c r="F22" s="577">
        <v>0</v>
      </c>
      <c r="G22" s="581">
        <v>0</v>
      </c>
      <c r="H22" s="575">
        <v>0</v>
      </c>
      <c r="I22" s="563">
        <v>0</v>
      </c>
      <c r="J22" s="587">
        <v>0</v>
      </c>
      <c r="K22" s="579">
        <v>0</v>
      </c>
      <c r="L22" s="577">
        <v>0</v>
      </c>
      <c r="M22" s="581">
        <v>0</v>
      </c>
      <c r="N22" s="35"/>
    </row>
    <row r="23" spans="1:14" s="11" customFormat="1" ht="44.25">
      <c r="A23" s="586" t="s">
        <v>23</v>
      </c>
      <c r="B23" s="575">
        <v>0</v>
      </c>
      <c r="C23" s="563">
        <v>0</v>
      </c>
      <c r="D23" s="587">
        <v>0</v>
      </c>
      <c r="E23" s="579">
        <v>0</v>
      </c>
      <c r="F23" s="577">
        <v>0</v>
      </c>
      <c r="G23" s="581">
        <v>0</v>
      </c>
      <c r="H23" s="575">
        <v>0</v>
      </c>
      <c r="I23" s="563">
        <v>0</v>
      </c>
      <c r="J23" s="587">
        <v>0</v>
      </c>
      <c r="K23" s="579">
        <v>0</v>
      </c>
      <c r="L23" s="577">
        <v>0</v>
      </c>
      <c r="M23" s="581">
        <v>0</v>
      </c>
      <c r="N23" s="35"/>
    </row>
    <row r="24" spans="1:14" s="11" customFormat="1" ht="44.25">
      <c r="A24" s="586" t="s">
        <v>24</v>
      </c>
      <c r="B24" s="575">
        <v>0</v>
      </c>
      <c r="C24" s="563">
        <v>0</v>
      </c>
      <c r="D24" s="587">
        <v>0</v>
      </c>
      <c r="E24" s="579">
        <v>0</v>
      </c>
      <c r="F24" s="577">
        <v>0</v>
      </c>
      <c r="G24" s="581">
        <v>0</v>
      </c>
      <c r="H24" s="575">
        <v>0</v>
      </c>
      <c r="I24" s="563">
        <v>0</v>
      </c>
      <c r="J24" s="587">
        <v>0</v>
      </c>
      <c r="K24" s="579">
        <v>0</v>
      </c>
      <c r="L24" s="577">
        <v>0</v>
      </c>
      <c r="M24" s="581">
        <v>0</v>
      </c>
      <c r="N24" s="35"/>
    </row>
    <row r="25" spans="1:14" s="11" customFormat="1" ht="44.25">
      <c r="A25" s="586" t="s">
        <v>25</v>
      </c>
      <c r="B25" s="575">
        <v>0</v>
      </c>
      <c r="C25" s="563">
        <v>0</v>
      </c>
      <c r="D25" s="587">
        <v>0</v>
      </c>
      <c r="E25" s="579">
        <v>0</v>
      </c>
      <c r="F25" s="577">
        <v>0</v>
      </c>
      <c r="G25" s="581">
        <v>0</v>
      </c>
      <c r="H25" s="575">
        <v>0</v>
      </c>
      <c r="I25" s="563">
        <v>0</v>
      </c>
      <c r="J25" s="587">
        <v>0</v>
      </c>
      <c r="K25" s="579">
        <v>0</v>
      </c>
      <c r="L25" s="577">
        <v>0</v>
      </c>
      <c r="M25" s="581">
        <v>0</v>
      </c>
      <c r="N25" s="35"/>
    </row>
    <row r="26" spans="1:14" s="11" customFormat="1" ht="44.25">
      <c r="A26" s="586" t="s">
        <v>26</v>
      </c>
      <c r="B26" s="575">
        <v>0</v>
      </c>
      <c r="C26" s="563">
        <v>0</v>
      </c>
      <c r="D26" s="587">
        <v>0</v>
      </c>
      <c r="E26" s="579">
        <v>0</v>
      </c>
      <c r="F26" s="577">
        <v>0</v>
      </c>
      <c r="G26" s="581">
        <v>0</v>
      </c>
      <c r="H26" s="575">
        <v>0</v>
      </c>
      <c r="I26" s="563">
        <v>0</v>
      </c>
      <c r="J26" s="587">
        <v>0</v>
      </c>
      <c r="K26" s="579">
        <v>0</v>
      </c>
      <c r="L26" s="577">
        <v>0</v>
      </c>
      <c r="M26" s="581">
        <v>0</v>
      </c>
      <c r="N26" s="35"/>
    </row>
    <row r="27" spans="1:14" s="11" customFormat="1" ht="44.25">
      <c r="A27" s="586" t="s">
        <v>27</v>
      </c>
      <c r="B27" s="575">
        <v>0</v>
      </c>
      <c r="C27" s="563">
        <v>0</v>
      </c>
      <c r="D27" s="587">
        <v>0</v>
      </c>
      <c r="E27" s="579">
        <v>0</v>
      </c>
      <c r="F27" s="577">
        <v>0</v>
      </c>
      <c r="G27" s="581">
        <v>0</v>
      </c>
      <c r="H27" s="575">
        <v>0</v>
      </c>
      <c r="I27" s="563">
        <v>0</v>
      </c>
      <c r="J27" s="587">
        <v>0</v>
      </c>
      <c r="K27" s="579">
        <v>0</v>
      </c>
      <c r="L27" s="577">
        <v>0</v>
      </c>
      <c r="M27" s="581">
        <v>0</v>
      </c>
      <c r="N27" s="35"/>
    </row>
    <row r="28" spans="1:14" s="11" customFormat="1" ht="44.25">
      <c r="A28" s="588" t="s">
        <v>28</v>
      </c>
      <c r="B28" s="575">
        <v>0</v>
      </c>
      <c r="C28" s="563">
        <v>0</v>
      </c>
      <c r="D28" s="587">
        <v>0</v>
      </c>
      <c r="E28" s="579">
        <v>0</v>
      </c>
      <c r="F28" s="577">
        <v>0</v>
      </c>
      <c r="G28" s="581">
        <v>0</v>
      </c>
      <c r="H28" s="575">
        <v>0</v>
      </c>
      <c r="I28" s="563">
        <v>0</v>
      </c>
      <c r="J28" s="587">
        <v>0</v>
      </c>
      <c r="K28" s="579">
        <v>0</v>
      </c>
      <c r="L28" s="577">
        <v>0</v>
      </c>
      <c r="M28" s="581">
        <v>0</v>
      </c>
      <c r="N28" s="35"/>
    </row>
    <row r="29" spans="1:14" s="11" customFormat="1" ht="44.25">
      <c r="A29" s="588" t="s">
        <v>29</v>
      </c>
      <c r="B29" s="575">
        <v>0</v>
      </c>
      <c r="C29" s="563">
        <v>0</v>
      </c>
      <c r="D29" s="587">
        <v>0</v>
      </c>
      <c r="E29" s="579">
        <v>0</v>
      </c>
      <c r="F29" s="577">
        <v>0</v>
      </c>
      <c r="G29" s="581">
        <v>0</v>
      </c>
      <c r="H29" s="575">
        <v>0</v>
      </c>
      <c r="I29" s="563">
        <v>0</v>
      </c>
      <c r="J29" s="587">
        <v>0</v>
      </c>
      <c r="K29" s="579">
        <v>0</v>
      </c>
      <c r="L29" s="577">
        <v>0</v>
      </c>
      <c r="M29" s="581">
        <v>0</v>
      </c>
      <c r="N29" s="35"/>
    </row>
    <row r="30" spans="1:14" s="11" customFormat="1" ht="44.25">
      <c r="A30" s="588" t="s">
        <v>30</v>
      </c>
      <c r="B30" s="575">
        <v>0</v>
      </c>
      <c r="C30" s="563">
        <v>0</v>
      </c>
      <c r="D30" s="587">
        <v>0</v>
      </c>
      <c r="E30" s="579">
        <v>0</v>
      </c>
      <c r="F30" s="577">
        <v>0</v>
      </c>
      <c r="G30" s="581">
        <v>0</v>
      </c>
      <c r="H30" s="575">
        <v>0</v>
      </c>
      <c r="I30" s="563">
        <v>0</v>
      </c>
      <c r="J30" s="587">
        <v>0</v>
      </c>
      <c r="K30" s="579">
        <v>0</v>
      </c>
      <c r="L30" s="577">
        <v>0</v>
      </c>
      <c r="M30" s="581">
        <v>0</v>
      </c>
      <c r="N30" s="35"/>
    </row>
    <row r="31" spans="1:14" s="11" customFormat="1" ht="44.25">
      <c r="A31" s="588" t="s">
        <v>31</v>
      </c>
      <c r="B31" s="575">
        <v>0</v>
      </c>
      <c r="C31" s="563">
        <v>0</v>
      </c>
      <c r="D31" s="587">
        <v>0</v>
      </c>
      <c r="E31" s="579">
        <v>0</v>
      </c>
      <c r="F31" s="577">
        <v>0</v>
      </c>
      <c r="G31" s="581">
        <v>0</v>
      </c>
      <c r="H31" s="575">
        <v>1465980</v>
      </c>
      <c r="I31" s="563">
        <v>1</v>
      </c>
      <c r="J31" s="587">
        <v>0</v>
      </c>
      <c r="K31" s="579">
        <v>0</v>
      </c>
      <c r="L31" s="577">
        <v>1465980</v>
      </c>
      <c r="M31" s="581">
        <v>1</v>
      </c>
      <c r="N31" s="35"/>
    </row>
    <row r="32" spans="1:14" s="11" customFormat="1" ht="44.25">
      <c r="A32" s="588" t="s">
        <v>32</v>
      </c>
      <c r="B32" s="575">
        <v>0</v>
      </c>
      <c r="C32" s="563">
        <v>0</v>
      </c>
      <c r="D32" s="587">
        <v>0</v>
      </c>
      <c r="E32" s="579">
        <v>0</v>
      </c>
      <c r="F32" s="577">
        <v>0</v>
      </c>
      <c r="G32" s="581">
        <v>0</v>
      </c>
      <c r="H32" s="575">
        <v>0</v>
      </c>
      <c r="I32" s="563">
        <v>0</v>
      </c>
      <c r="J32" s="587">
        <v>0</v>
      </c>
      <c r="K32" s="579">
        <v>0</v>
      </c>
      <c r="L32" s="577">
        <v>0</v>
      </c>
      <c r="M32" s="581">
        <v>0</v>
      </c>
      <c r="N32" s="35"/>
    </row>
    <row r="33" spans="1:14" s="11" customFormat="1" ht="44.25">
      <c r="A33" s="588" t="s">
        <v>33</v>
      </c>
      <c r="B33" s="575">
        <v>0</v>
      </c>
      <c r="C33" s="563">
        <v>0</v>
      </c>
      <c r="D33" s="587">
        <v>0</v>
      </c>
      <c r="E33" s="579">
        <v>0</v>
      </c>
      <c r="F33" s="577">
        <v>0</v>
      </c>
      <c r="G33" s="581">
        <v>0</v>
      </c>
      <c r="H33" s="575">
        <v>0</v>
      </c>
      <c r="I33" s="563">
        <v>0</v>
      </c>
      <c r="J33" s="587">
        <v>0</v>
      </c>
      <c r="K33" s="579">
        <v>0</v>
      </c>
      <c r="L33" s="577">
        <v>0</v>
      </c>
      <c r="M33" s="581">
        <v>0</v>
      </c>
      <c r="N33" s="35"/>
    </row>
    <row r="34" spans="1:14" s="11" customFormat="1" ht="45">
      <c r="A34" s="589" t="s">
        <v>34</v>
      </c>
      <c r="B34" s="590"/>
      <c r="C34" s="591" t="s">
        <v>4</v>
      </c>
      <c r="D34" s="587"/>
      <c r="E34" s="592" t="s">
        <v>4</v>
      </c>
      <c r="F34" s="577"/>
      <c r="G34" s="593" t="s">
        <v>4</v>
      </c>
      <c r="H34" s="590" t="s">
        <v>4</v>
      </c>
      <c r="I34" s="591" t="s">
        <v>4</v>
      </c>
      <c r="J34" s="587"/>
      <c r="K34" s="592" t="s">
        <v>4</v>
      </c>
      <c r="L34" s="577"/>
      <c r="M34" s="593" t="s">
        <v>4</v>
      </c>
      <c r="N34" s="35"/>
    </row>
    <row r="35" spans="1:14" s="11" customFormat="1" ht="44.25">
      <c r="A35" s="68" t="s">
        <v>35</v>
      </c>
      <c r="B35" s="575">
        <v>0</v>
      </c>
      <c r="C35" s="563">
        <v>0</v>
      </c>
      <c r="D35" s="587">
        <v>0</v>
      </c>
      <c r="E35" s="579">
        <v>0</v>
      </c>
      <c r="F35" s="577">
        <v>0</v>
      </c>
      <c r="G35" s="581">
        <v>0</v>
      </c>
      <c r="H35" s="575">
        <v>0</v>
      </c>
      <c r="I35" s="563">
        <v>0</v>
      </c>
      <c r="J35" s="587">
        <v>0</v>
      </c>
      <c r="K35" s="579">
        <v>0</v>
      </c>
      <c r="L35" s="577">
        <v>0</v>
      </c>
      <c r="M35" s="581">
        <v>0</v>
      </c>
      <c r="N35" s="35"/>
    </row>
    <row r="36" spans="1:14" s="11" customFormat="1" ht="45">
      <c r="A36" s="589" t="s">
        <v>36</v>
      </c>
      <c r="B36" s="590"/>
      <c r="C36" s="591" t="s">
        <v>4</v>
      </c>
      <c r="D36" s="587"/>
      <c r="E36" s="592" t="s">
        <v>4</v>
      </c>
      <c r="F36" s="577"/>
      <c r="G36" s="593" t="s">
        <v>4</v>
      </c>
      <c r="H36" s="590"/>
      <c r="I36" s="591" t="s">
        <v>4</v>
      </c>
      <c r="J36" s="587"/>
      <c r="K36" s="592" t="s">
        <v>4</v>
      </c>
      <c r="L36" s="577"/>
      <c r="M36" s="593" t="s">
        <v>4</v>
      </c>
      <c r="N36" s="35"/>
    </row>
    <row r="37" spans="1:14" s="11" customFormat="1" ht="44.25">
      <c r="A37" s="586" t="s">
        <v>35</v>
      </c>
      <c r="B37" s="594">
        <v>0</v>
      </c>
      <c r="C37" s="563">
        <v>0</v>
      </c>
      <c r="D37" s="595">
        <v>0</v>
      </c>
      <c r="E37" s="579">
        <v>0</v>
      </c>
      <c r="F37" s="596">
        <v>0</v>
      </c>
      <c r="G37" s="581">
        <v>0</v>
      </c>
      <c r="H37" s="594">
        <v>0</v>
      </c>
      <c r="I37" s="563">
        <v>0</v>
      </c>
      <c r="J37" s="595">
        <v>0</v>
      </c>
      <c r="K37" s="579">
        <v>0</v>
      </c>
      <c r="L37" s="596">
        <v>0</v>
      </c>
      <c r="M37" s="581">
        <v>0</v>
      </c>
      <c r="N37" s="35"/>
    </row>
    <row r="38" spans="1:14" s="11" customFormat="1" ht="44.25">
      <c r="A38" s="586" t="s">
        <v>76</v>
      </c>
      <c r="B38" s="594"/>
      <c r="C38" s="563" t="s">
        <v>11</v>
      </c>
      <c r="D38" s="595"/>
      <c r="E38" s="579" t="s">
        <v>11</v>
      </c>
      <c r="F38" s="577">
        <v>0</v>
      </c>
      <c r="G38" s="581">
        <v>0</v>
      </c>
      <c r="H38" s="594"/>
      <c r="I38" s="563" t="s">
        <v>11</v>
      </c>
      <c r="J38" s="595"/>
      <c r="K38" s="579" t="s">
        <v>11</v>
      </c>
      <c r="L38" s="577">
        <v>0</v>
      </c>
      <c r="M38" s="581">
        <v>0</v>
      </c>
      <c r="N38" s="35"/>
    </row>
    <row r="39" spans="1:14" s="85" customFormat="1" ht="45">
      <c r="A39" s="589" t="s">
        <v>37</v>
      </c>
      <c r="B39" s="597">
        <v>35034669</v>
      </c>
      <c r="C39" s="567">
        <v>1</v>
      </c>
      <c r="D39" s="597">
        <v>0</v>
      </c>
      <c r="E39" s="599">
        <v>0</v>
      </c>
      <c r="F39" s="597">
        <v>35034669</v>
      </c>
      <c r="G39" s="598">
        <v>0.21915862859537241</v>
      </c>
      <c r="H39" s="597">
        <v>35904245</v>
      </c>
      <c r="I39" s="567">
        <v>1</v>
      </c>
      <c r="J39" s="597">
        <v>0</v>
      </c>
      <c r="K39" s="599">
        <v>0</v>
      </c>
      <c r="L39" s="597">
        <v>35904245</v>
      </c>
      <c r="M39" s="598">
        <v>0.21997801803290337</v>
      </c>
      <c r="N39" s="84"/>
    </row>
    <row r="40" spans="1:14" s="11" customFormat="1" ht="45">
      <c r="A40" s="600" t="s">
        <v>38</v>
      </c>
      <c r="B40" s="582"/>
      <c r="C40" s="591" t="s">
        <v>4</v>
      </c>
      <c r="D40" s="587"/>
      <c r="E40" s="592" t="s">
        <v>4</v>
      </c>
      <c r="F40" s="577"/>
      <c r="G40" s="593" t="s">
        <v>4</v>
      </c>
      <c r="H40" s="582"/>
      <c r="I40" s="591" t="s">
        <v>4</v>
      </c>
      <c r="J40" s="587"/>
      <c r="K40" s="592" t="s">
        <v>4</v>
      </c>
      <c r="L40" s="577"/>
      <c r="M40" s="593" t="s">
        <v>4</v>
      </c>
      <c r="N40" s="35"/>
    </row>
    <row r="41" spans="1:14" s="11" customFormat="1" ht="44.25">
      <c r="A41" s="21" t="s">
        <v>39</v>
      </c>
      <c r="B41" s="46">
        <v>0</v>
      </c>
      <c r="C41" s="52">
        <v>0</v>
      </c>
      <c r="D41" s="87">
        <v>0</v>
      </c>
      <c r="E41" s="54">
        <v>0</v>
      </c>
      <c r="F41" s="48">
        <v>0</v>
      </c>
      <c r="G41" s="56">
        <v>0</v>
      </c>
      <c r="H41" s="46">
        <v>0</v>
      </c>
      <c r="I41" s="52">
        <v>0</v>
      </c>
      <c r="J41" s="87">
        <v>0</v>
      </c>
      <c r="K41" s="54">
        <v>0</v>
      </c>
      <c r="L41" s="48">
        <v>0</v>
      </c>
      <c r="M41" s="56">
        <v>0</v>
      </c>
      <c r="N41" s="35"/>
    </row>
    <row r="42" spans="1:14" s="11" customFormat="1" ht="44.25">
      <c r="A42" s="601" t="s">
        <v>40</v>
      </c>
      <c r="B42" s="575">
        <v>0</v>
      </c>
      <c r="C42" s="563">
        <v>0</v>
      </c>
      <c r="D42" s="587">
        <v>0</v>
      </c>
      <c r="E42" s="579">
        <v>0</v>
      </c>
      <c r="F42" s="577">
        <v>0</v>
      </c>
      <c r="G42" s="581">
        <v>0</v>
      </c>
      <c r="H42" s="575">
        <v>0</v>
      </c>
      <c r="I42" s="563">
        <v>0</v>
      </c>
      <c r="J42" s="587">
        <v>0</v>
      </c>
      <c r="K42" s="579">
        <v>0</v>
      </c>
      <c r="L42" s="577">
        <v>0</v>
      </c>
      <c r="M42" s="581">
        <v>0</v>
      </c>
      <c r="N42" s="35"/>
    </row>
    <row r="43" spans="1:14" s="11" customFormat="1" ht="44.25">
      <c r="A43" s="89" t="s">
        <v>41</v>
      </c>
      <c r="B43" s="575">
        <v>0</v>
      </c>
      <c r="C43" s="563">
        <v>0</v>
      </c>
      <c r="D43" s="587">
        <v>0</v>
      </c>
      <c r="E43" s="579">
        <v>0</v>
      </c>
      <c r="F43" s="596">
        <v>0</v>
      </c>
      <c r="G43" s="581">
        <v>0</v>
      </c>
      <c r="H43" s="575">
        <v>0</v>
      </c>
      <c r="I43" s="563">
        <v>0</v>
      </c>
      <c r="J43" s="587">
        <v>0</v>
      </c>
      <c r="K43" s="579">
        <v>0</v>
      </c>
      <c r="L43" s="596">
        <v>0</v>
      </c>
      <c r="M43" s="581">
        <v>0</v>
      </c>
      <c r="N43" s="35"/>
    </row>
    <row r="44" spans="1:14" s="11" customFormat="1" ht="44.25">
      <c r="A44" s="574" t="s">
        <v>42</v>
      </c>
      <c r="B44" s="575">
        <v>0</v>
      </c>
      <c r="C44" s="563">
        <v>0</v>
      </c>
      <c r="D44" s="587">
        <v>0</v>
      </c>
      <c r="E44" s="579">
        <v>0</v>
      </c>
      <c r="F44" s="596">
        <v>0</v>
      </c>
      <c r="G44" s="581">
        <v>0</v>
      </c>
      <c r="H44" s="575">
        <v>0</v>
      </c>
      <c r="I44" s="563">
        <v>0</v>
      </c>
      <c r="J44" s="587">
        <v>0</v>
      </c>
      <c r="K44" s="579">
        <v>0</v>
      </c>
      <c r="L44" s="596">
        <v>0</v>
      </c>
      <c r="M44" s="581">
        <v>0</v>
      </c>
      <c r="N44" s="35"/>
    </row>
    <row r="45" spans="1:14" s="11" customFormat="1" ht="44.25">
      <c r="A45" s="601" t="s">
        <v>43</v>
      </c>
      <c r="B45" s="575">
        <v>0</v>
      </c>
      <c r="C45" s="563">
        <v>0</v>
      </c>
      <c r="D45" s="587">
        <v>0</v>
      </c>
      <c r="E45" s="579">
        <v>0</v>
      </c>
      <c r="F45" s="596">
        <v>0</v>
      </c>
      <c r="G45" s="581">
        <v>0</v>
      </c>
      <c r="H45" s="575">
        <v>0</v>
      </c>
      <c r="I45" s="563">
        <v>0</v>
      </c>
      <c r="J45" s="587">
        <v>0</v>
      </c>
      <c r="K45" s="579">
        <v>0</v>
      </c>
      <c r="L45" s="596">
        <v>0</v>
      </c>
      <c r="M45" s="581">
        <v>0</v>
      </c>
      <c r="N45" s="35"/>
    </row>
    <row r="46" spans="1:14" s="85" customFormat="1" ht="45">
      <c r="A46" s="600" t="s">
        <v>44</v>
      </c>
      <c r="B46" s="602">
        <v>0</v>
      </c>
      <c r="C46" s="567">
        <v>0</v>
      </c>
      <c r="D46" s="603">
        <v>0</v>
      </c>
      <c r="E46" s="599">
        <v>0</v>
      </c>
      <c r="F46" s="604">
        <v>0</v>
      </c>
      <c r="G46" s="598">
        <v>0</v>
      </c>
      <c r="H46" s="602">
        <v>0</v>
      </c>
      <c r="I46" s="567">
        <v>0</v>
      </c>
      <c r="J46" s="603">
        <v>0</v>
      </c>
      <c r="K46" s="599">
        <v>0</v>
      </c>
      <c r="L46" s="604">
        <v>0</v>
      </c>
      <c r="M46" s="598">
        <v>0</v>
      </c>
      <c r="N46" s="84"/>
    </row>
    <row r="47" spans="1:14" s="85" customFormat="1" ht="45">
      <c r="A47" s="605" t="s">
        <v>45</v>
      </c>
      <c r="B47" s="606">
        <v>10582158</v>
      </c>
      <c r="C47" s="567">
        <v>1</v>
      </c>
      <c r="D47" s="606">
        <v>0</v>
      </c>
      <c r="E47" s="599">
        <v>0</v>
      </c>
      <c r="F47" s="608">
        <v>10582158</v>
      </c>
      <c r="G47" s="598">
        <v>6.6196464846279807E-2</v>
      </c>
      <c r="H47" s="606">
        <v>0</v>
      </c>
      <c r="I47" s="567">
        <v>0</v>
      </c>
      <c r="J47" s="606">
        <v>0</v>
      </c>
      <c r="K47" s="599">
        <v>0</v>
      </c>
      <c r="L47" s="608">
        <v>0</v>
      </c>
      <c r="M47" s="598">
        <v>0</v>
      </c>
      <c r="N47" s="84"/>
    </row>
    <row r="48" spans="1:14" s="11" customFormat="1" ht="45">
      <c r="A48" s="24" t="s">
        <v>46</v>
      </c>
      <c r="B48" s="96"/>
      <c r="C48" s="97" t="s">
        <v>4</v>
      </c>
      <c r="D48" s="59"/>
      <c r="E48" s="98" t="s">
        <v>4</v>
      </c>
      <c r="F48" s="48"/>
      <c r="G48" s="99" t="s">
        <v>4</v>
      </c>
      <c r="H48" s="96"/>
      <c r="I48" s="97" t="s">
        <v>4</v>
      </c>
      <c r="J48" s="59"/>
      <c r="K48" s="98" t="s">
        <v>4</v>
      </c>
      <c r="L48" s="48"/>
      <c r="M48" s="99" t="s">
        <v>4</v>
      </c>
      <c r="N48" s="35"/>
    </row>
    <row r="49" spans="1:14" s="11" customFormat="1" ht="44.25">
      <c r="A49" s="21" t="s">
        <v>47</v>
      </c>
      <c r="B49" s="96">
        <v>36593419</v>
      </c>
      <c r="C49" s="52">
        <v>1</v>
      </c>
      <c r="D49" s="59">
        <v>0</v>
      </c>
      <c r="E49" s="54">
        <v>0</v>
      </c>
      <c r="F49" s="100">
        <v>36593419</v>
      </c>
      <c r="G49" s="56">
        <v>0.22890935614821548</v>
      </c>
      <c r="H49" s="96">
        <v>45783000</v>
      </c>
      <c r="I49" s="52">
        <v>1</v>
      </c>
      <c r="J49" s="59">
        <v>0</v>
      </c>
      <c r="K49" s="54">
        <v>0</v>
      </c>
      <c r="L49" s="100">
        <v>45783000</v>
      </c>
      <c r="M49" s="56">
        <v>0.28050314383718178</v>
      </c>
      <c r="N49" s="35"/>
    </row>
    <row r="50" spans="1:14" s="11" customFormat="1" ht="44.25">
      <c r="A50" s="574" t="s">
        <v>48</v>
      </c>
      <c r="B50" s="582">
        <v>3277119</v>
      </c>
      <c r="C50" s="563">
        <v>1</v>
      </c>
      <c r="D50" s="587">
        <v>0</v>
      </c>
      <c r="E50" s="579">
        <v>0</v>
      </c>
      <c r="F50" s="609">
        <v>3277119</v>
      </c>
      <c r="G50" s="581">
        <v>2.0499948373533604E-2</v>
      </c>
      <c r="H50" s="582">
        <v>2750000</v>
      </c>
      <c r="I50" s="563">
        <v>1</v>
      </c>
      <c r="J50" s="587">
        <v>0</v>
      </c>
      <c r="K50" s="579">
        <v>0</v>
      </c>
      <c r="L50" s="609">
        <v>2750000</v>
      </c>
      <c r="M50" s="581">
        <v>1.6848691556958912E-2</v>
      </c>
      <c r="N50" s="35"/>
    </row>
    <row r="51" spans="1:14" s="11" customFormat="1" ht="44.25">
      <c r="A51" s="610" t="s">
        <v>49</v>
      </c>
      <c r="B51" s="440">
        <v>0</v>
      </c>
      <c r="C51" s="563">
        <v>0</v>
      </c>
      <c r="D51" s="441">
        <v>2857822</v>
      </c>
      <c r="E51" s="579">
        <v>1</v>
      </c>
      <c r="F51" s="613">
        <v>2857822</v>
      </c>
      <c r="G51" s="581">
        <v>1.7877044886300604E-2</v>
      </c>
      <c r="H51" s="440">
        <v>0</v>
      </c>
      <c r="I51" s="563">
        <v>0</v>
      </c>
      <c r="J51" s="441">
        <v>3200761</v>
      </c>
      <c r="K51" s="579">
        <v>1</v>
      </c>
      <c r="L51" s="613">
        <v>3200761</v>
      </c>
      <c r="M51" s="581">
        <v>1.9610412667833952E-2</v>
      </c>
      <c r="N51" s="35"/>
    </row>
    <row r="52" spans="1:14" s="11" customFormat="1" ht="44.25">
      <c r="A52" s="610" t="s">
        <v>50</v>
      </c>
      <c r="B52" s="440">
        <v>960268</v>
      </c>
      <c r="C52" s="563">
        <v>1</v>
      </c>
      <c r="D52" s="441">
        <v>0</v>
      </c>
      <c r="E52" s="579">
        <v>0</v>
      </c>
      <c r="F52" s="613">
        <v>960268</v>
      </c>
      <c r="G52" s="581">
        <v>6.0069360998963933E-3</v>
      </c>
      <c r="H52" s="440">
        <v>1000000</v>
      </c>
      <c r="I52" s="563">
        <v>1</v>
      </c>
      <c r="J52" s="441">
        <v>0</v>
      </c>
      <c r="K52" s="579">
        <v>0</v>
      </c>
      <c r="L52" s="613">
        <v>1000000</v>
      </c>
      <c r="M52" s="581">
        <v>6.1267969298032408E-3</v>
      </c>
      <c r="N52" s="35"/>
    </row>
    <row r="53" spans="1:14" s="11" customFormat="1" ht="44.25">
      <c r="A53" s="574" t="s">
        <v>51</v>
      </c>
      <c r="B53" s="582">
        <v>2189090</v>
      </c>
      <c r="C53" s="563">
        <v>0.27723222924554397</v>
      </c>
      <c r="D53" s="587">
        <v>5707142</v>
      </c>
      <c r="E53" s="579">
        <v>1.695022869022869</v>
      </c>
      <c r="F53" s="609">
        <v>7896232</v>
      </c>
      <c r="G53" s="581">
        <v>4.9394711740844324E-2</v>
      </c>
      <c r="H53" s="582">
        <v>3367000</v>
      </c>
      <c r="I53" s="563">
        <v>0.46657432181128944</v>
      </c>
      <c r="J53" s="587">
        <v>3849428</v>
      </c>
      <c r="K53" s="579">
        <v>0.53342567818871056</v>
      </c>
      <c r="L53" s="609">
        <v>7216428</v>
      </c>
      <c r="M53" s="581">
        <v>4.4213588914546145E-2</v>
      </c>
      <c r="N53" s="35"/>
    </row>
    <row r="54" spans="1:14" s="85" customFormat="1" ht="45">
      <c r="A54" s="605" t="s">
        <v>52</v>
      </c>
      <c r="B54" s="614">
        <v>43019896</v>
      </c>
      <c r="C54" s="567">
        <v>0.83396360870224329</v>
      </c>
      <c r="D54" s="603">
        <v>8564964</v>
      </c>
      <c r="E54" s="599">
        <v>0.16190858223062382</v>
      </c>
      <c r="F54" s="615">
        <v>51584860</v>
      </c>
      <c r="G54" s="598">
        <v>0.32268799724879038</v>
      </c>
      <c r="H54" s="614">
        <v>52900000</v>
      </c>
      <c r="I54" s="567">
        <v>0.88239921979228453</v>
      </c>
      <c r="J54" s="603">
        <v>7050189</v>
      </c>
      <c r="K54" s="599">
        <v>0.11760078020771544</v>
      </c>
      <c r="L54" s="615">
        <v>59950189</v>
      </c>
      <c r="M54" s="598">
        <v>0.36730263390632406</v>
      </c>
      <c r="N54" s="84"/>
    </row>
    <row r="55" spans="1:14" s="11" customFormat="1" ht="44.25">
      <c r="A55" s="51" t="s">
        <v>53</v>
      </c>
      <c r="B55" s="616">
        <v>0</v>
      </c>
      <c r="C55" s="563">
        <v>0</v>
      </c>
      <c r="D55" s="617">
        <v>0</v>
      </c>
      <c r="E55" s="579">
        <v>0</v>
      </c>
      <c r="F55" s="618">
        <v>0</v>
      </c>
      <c r="G55" s="581">
        <v>0</v>
      </c>
      <c r="H55" s="616">
        <v>0</v>
      </c>
      <c r="I55" s="563">
        <v>0</v>
      </c>
      <c r="J55" s="617">
        <v>0</v>
      </c>
      <c r="K55" s="579">
        <v>0</v>
      </c>
      <c r="L55" s="618">
        <v>0</v>
      </c>
      <c r="M55" s="581">
        <v>0</v>
      </c>
      <c r="N55" s="35"/>
    </row>
    <row r="56" spans="1:14" s="11" customFormat="1" ht="44.25">
      <c r="A56" s="111" t="s">
        <v>54</v>
      </c>
      <c r="B56" s="575">
        <v>0</v>
      </c>
      <c r="C56" s="563">
        <v>0</v>
      </c>
      <c r="D56" s="587">
        <v>0</v>
      </c>
      <c r="E56" s="579">
        <v>0</v>
      </c>
      <c r="F56" s="577">
        <v>0</v>
      </c>
      <c r="G56" s="581">
        <v>0</v>
      </c>
      <c r="H56" s="575">
        <v>0</v>
      </c>
      <c r="I56" s="563">
        <v>0</v>
      </c>
      <c r="J56" s="587">
        <v>0</v>
      </c>
      <c r="K56" s="579">
        <v>0</v>
      </c>
      <c r="L56" s="577">
        <v>0</v>
      </c>
      <c r="M56" s="581">
        <v>0</v>
      </c>
      <c r="N56" s="35"/>
    </row>
    <row r="57" spans="1:14" s="11" customFormat="1" ht="44.25">
      <c r="A57" s="89" t="s">
        <v>55</v>
      </c>
      <c r="B57" s="575">
        <v>0</v>
      </c>
      <c r="C57" s="563">
        <v>0</v>
      </c>
      <c r="D57" s="587">
        <v>0</v>
      </c>
      <c r="E57" s="579">
        <v>0</v>
      </c>
      <c r="F57" s="577">
        <v>0</v>
      </c>
      <c r="G57" s="581">
        <v>0</v>
      </c>
      <c r="H57" s="575">
        <v>0</v>
      </c>
      <c r="I57" s="563">
        <v>0</v>
      </c>
      <c r="J57" s="587">
        <v>0</v>
      </c>
      <c r="K57" s="579">
        <v>0</v>
      </c>
      <c r="L57" s="577">
        <v>0</v>
      </c>
      <c r="M57" s="581">
        <v>0</v>
      </c>
      <c r="N57" s="35"/>
    </row>
    <row r="58" spans="1:14" s="11" customFormat="1" ht="44.25">
      <c r="A58" s="601" t="s">
        <v>56</v>
      </c>
      <c r="B58" s="594">
        <v>0</v>
      </c>
      <c r="C58" s="563">
        <v>0</v>
      </c>
      <c r="D58" s="595">
        <v>3941639</v>
      </c>
      <c r="E58" s="579">
        <v>1</v>
      </c>
      <c r="F58" s="596">
        <v>3941639</v>
      </c>
      <c r="G58" s="581">
        <v>2.4656839134345326E-2</v>
      </c>
      <c r="H58" s="594">
        <v>0</v>
      </c>
      <c r="I58" s="563">
        <v>0</v>
      </c>
      <c r="J58" s="595">
        <v>3161321</v>
      </c>
      <c r="K58" s="579">
        <v>1</v>
      </c>
      <c r="L58" s="596">
        <v>3161321</v>
      </c>
      <c r="M58" s="581">
        <v>1.9368771796922514E-2</v>
      </c>
      <c r="N58" s="35"/>
    </row>
    <row r="59" spans="1:14" s="11" customFormat="1" ht="44.25">
      <c r="A59" s="112" t="s">
        <v>57</v>
      </c>
      <c r="B59" s="575">
        <v>0</v>
      </c>
      <c r="C59" s="563">
        <v>0</v>
      </c>
      <c r="D59" s="587">
        <v>0</v>
      </c>
      <c r="E59" s="579">
        <v>0</v>
      </c>
      <c r="F59" s="577">
        <v>0</v>
      </c>
      <c r="G59" s="581">
        <v>0</v>
      </c>
      <c r="H59" s="575">
        <v>0</v>
      </c>
      <c r="I59" s="563">
        <v>0</v>
      </c>
      <c r="J59" s="587">
        <v>0</v>
      </c>
      <c r="K59" s="579">
        <v>0</v>
      </c>
      <c r="L59" s="577">
        <v>0</v>
      </c>
      <c r="M59" s="581">
        <v>0</v>
      </c>
      <c r="N59" s="35"/>
    </row>
    <row r="60" spans="1:14" s="11" customFormat="1" ht="44.25">
      <c r="A60" s="112" t="s">
        <v>58</v>
      </c>
      <c r="B60" s="575">
        <v>0</v>
      </c>
      <c r="C60" s="563">
        <v>0</v>
      </c>
      <c r="D60" s="587">
        <v>0</v>
      </c>
      <c r="E60" s="579">
        <v>0</v>
      </c>
      <c r="F60" s="577">
        <v>0</v>
      </c>
      <c r="G60" s="581">
        <v>0</v>
      </c>
      <c r="H60" s="575">
        <v>0</v>
      </c>
      <c r="I60" s="563">
        <v>0</v>
      </c>
      <c r="J60" s="587">
        <v>0</v>
      </c>
      <c r="K60" s="579">
        <v>0</v>
      </c>
      <c r="L60" s="577">
        <v>0</v>
      </c>
      <c r="M60" s="581">
        <v>0</v>
      </c>
      <c r="N60" s="35"/>
    </row>
    <row r="61" spans="1:14" s="11" customFormat="1" ht="44.25">
      <c r="A61" s="113" t="s">
        <v>59</v>
      </c>
      <c r="B61" s="575">
        <v>0</v>
      </c>
      <c r="C61" s="563">
        <v>0</v>
      </c>
      <c r="D61" s="587">
        <v>711789</v>
      </c>
      <c r="E61" s="579">
        <v>1</v>
      </c>
      <c r="F61" s="577">
        <v>711789</v>
      </c>
      <c r="G61" s="581">
        <v>4.4525809874005522E-3</v>
      </c>
      <c r="H61" s="575">
        <v>0</v>
      </c>
      <c r="I61" s="563">
        <v>0</v>
      </c>
      <c r="J61" s="587">
        <v>1283204</v>
      </c>
      <c r="K61" s="579">
        <v>1</v>
      </c>
      <c r="L61" s="577">
        <v>1283204</v>
      </c>
      <c r="M61" s="581">
        <v>7.8619303275112382E-3</v>
      </c>
      <c r="N61" s="35"/>
    </row>
    <row r="62" spans="1:14" s="11" customFormat="1" ht="44.25">
      <c r="A62" s="113" t="s">
        <v>60</v>
      </c>
      <c r="B62" s="575">
        <v>0</v>
      </c>
      <c r="C62" s="563">
        <v>0</v>
      </c>
      <c r="D62" s="587">
        <v>350627</v>
      </c>
      <c r="E62" s="579">
        <v>1</v>
      </c>
      <c r="F62" s="577">
        <v>350627</v>
      </c>
      <c r="G62" s="581">
        <v>2.1933397592113582E-3</v>
      </c>
      <c r="H62" s="575">
        <v>0</v>
      </c>
      <c r="I62" s="563">
        <v>0</v>
      </c>
      <c r="J62" s="587">
        <v>350627</v>
      </c>
      <c r="K62" s="579">
        <v>1</v>
      </c>
      <c r="L62" s="577">
        <v>350627</v>
      </c>
      <c r="M62" s="581">
        <v>2.148220427106121E-3</v>
      </c>
      <c r="N62" s="35"/>
    </row>
    <row r="63" spans="1:14" s="11" customFormat="1" ht="44.25">
      <c r="A63" s="89" t="s">
        <v>61</v>
      </c>
      <c r="B63" s="575">
        <v>0</v>
      </c>
      <c r="C63" s="563">
        <v>0</v>
      </c>
      <c r="D63" s="587">
        <v>1052633</v>
      </c>
      <c r="E63" s="579">
        <v>1</v>
      </c>
      <c r="F63" s="577">
        <v>1052633</v>
      </c>
      <c r="G63" s="581">
        <v>6.5847233976788141E-3</v>
      </c>
      <c r="H63" s="575">
        <v>0</v>
      </c>
      <c r="I63" s="563">
        <v>0</v>
      </c>
      <c r="J63" s="587">
        <v>868125</v>
      </c>
      <c r="K63" s="579">
        <v>1</v>
      </c>
      <c r="L63" s="577">
        <v>868125</v>
      </c>
      <c r="M63" s="581">
        <v>5.3188255846854391E-3</v>
      </c>
      <c r="N63" s="35"/>
    </row>
    <row r="64" spans="1:14" s="11" customFormat="1" ht="44.25">
      <c r="A64" s="601" t="s">
        <v>62</v>
      </c>
      <c r="B64" s="575">
        <v>735565</v>
      </c>
      <c r="C64" s="563">
        <v>1</v>
      </c>
      <c r="D64" s="587">
        <v>0</v>
      </c>
      <c r="E64" s="579">
        <v>0</v>
      </c>
      <c r="F64" s="577">
        <v>735565</v>
      </c>
      <c r="G64" s="581">
        <v>4.6013112509427478E-3</v>
      </c>
      <c r="H64" s="575">
        <v>1100000</v>
      </c>
      <c r="I64" s="563">
        <v>1</v>
      </c>
      <c r="J64" s="587">
        <v>0</v>
      </c>
      <c r="K64" s="579">
        <v>0</v>
      </c>
      <c r="L64" s="577">
        <v>1100000</v>
      </c>
      <c r="M64" s="581">
        <v>6.7394766227835655E-3</v>
      </c>
      <c r="N64" s="35"/>
    </row>
    <row r="65" spans="1:14" s="85" customFormat="1" ht="45">
      <c r="A65" s="114" t="s">
        <v>63</v>
      </c>
      <c r="B65" s="602">
        <v>43755461</v>
      </c>
      <c r="C65" s="567">
        <v>0.74953108763703336</v>
      </c>
      <c r="D65" s="603">
        <v>14621652</v>
      </c>
      <c r="E65" s="599">
        <v>0.27077133333333331</v>
      </c>
      <c r="F65" s="602">
        <v>58377113</v>
      </c>
      <c r="G65" s="598">
        <v>0.3651767917783692</v>
      </c>
      <c r="H65" s="602">
        <v>54000000</v>
      </c>
      <c r="I65" s="567">
        <v>0.80943178697985796</v>
      </c>
      <c r="J65" s="603">
        <v>12713466</v>
      </c>
      <c r="K65" s="599">
        <v>0.19056821302014199</v>
      </c>
      <c r="L65" s="602">
        <v>66713466</v>
      </c>
      <c r="M65" s="598">
        <v>0.40873985866533291</v>
      </c>
      <c r="N65" s="84"/>
    </row>
    <row r="66" spans="1:14" s="11" customFormat="1" ht="45">
      <c r="A66" s="24" t="s">
        <v>64</v>
      </c>
      <c r="B66" s="582"/>
      <c r="C66" s="591" t="s">
        <v>4</v>
      </c>
      <c r="D66" s="587"/>
      <c r="E66" s="592" t="s">
        <v>4</v>
      </c>
      <c r="F66" s="577"/>
      <c r="G66" s="593" t="s">
        <v>4</v>
      </c>
      <c r="H66" s="582"/>
      <c r="I66" s="591" t="s">
        <v>4</v>
      </c>
      <c r="J66" s="587"/>
      <c r="K66" s="592" t="s">
        <v>4</v>
      </c>
      <c r="L66" s="577"/>
      <c r="M66" s="593" t="s">
        <v>4</v>
      </c>
    </row>
    <row r="67" spans="1:14" s="11" customFormat="1" ht="44.25">
      <c r="A67" s="115" t="s">
        <v>65</v>
      </c>
      <c r="B67" s="5">
        <v>0</v>
      </c>
      <c r="C67" s="52">
        <v>0</v>
      </c>
      <c r="D67" s="59">
        <v>0</v>
      </c>
      <c r="E67" s="54">
        <v>0</v>
      </c>
      <c r="F67" s="69">
        <v>0</v>
      </c>
      <c r="G67" s="56">
        <v>0</v>
      </c>
      <c r="H67" s="5">
        <v>0</v>
      </c>
      <c r="I67" s="52">
        <v>0</v>
      </c>
      <c r="J67" s="59">
        <v>0</v>
      </c>
      <c r="K67" s="54">
        <v>0</v>
      </c>
      <c r="L67" s="69">
        <v>0</v>
      </c>
      <c r="M67" s="56">
        <v>0</v>
      </c>
    </row>
    <row r="68" spans="1:14" s="11" customFormat="1" ht="44.25">
      <c r="A68" s="574" t="s">
        <v>66</v>
      </c>
      <c r="B68" s="575">
        <v>0</v>
      </c>
      <c r="C68" s="563">
        <v>0</v>
      </c>
      <c r="D68" s="587">
        <v>0</v>
      </c>
      <c r="E68" s="579">
        <v>0</v>
      </c>
      <c r="F68" s="577">
        <v>0</v>
      </c>
      <c r="G68" s="581">
        <v>0</v>
      </c>
      <c r="H68" s="575">
        <v>0</v>
      </c>
      <c r="I68" s="563">
        <v>0</v>
      </c>
      <c r="J68" s="587">
        <v>0</v>
      </c>
      <c r="K68" s="579">
        <v>0</v>
      </c>
      <c r="L68" s="577">
        <v>0</v>
      </c>
      <c r="M68" s="581">
        <v>0</v>
      </c>
    </row>
    <row r="69" spans="1:14" s="11" customFormat="1" ht="45">
      <c r="A69" s="619" t="s">
        <v>67</v>
      </c>
      <c r="B69" s="582"/>
      <c r="C69" s="591" t="s">
        <v>4</v>
      </c>
      <c r="D69" s="587"/>
      <c r="E69" s="592" t="s">
        <v>4</v>
      </c>
      <c r="F69" s="577"/>
      <c r="G69" s="593" t="s">
        <v>4</v>
      </c>
      <c r="H69" s="582"/>
      <c r="I69" s="591" t="s">
        <v>4</v>
      </c>
      <c r="J69" s="587"/>
      <c r="K69" s="592" t="s">
        <v>4</v>
      </c>
      <c r="L69" s="577"/>
      <c r="M69" s="593" t="s">
        <v>4</v>
      </c>
    </row>
    <row r="70" spans="1:14" s="11" customFormat="1" ht="44.25">
      <c r="A70" s="89" t="s">
        <v>68</v>
      </c>
      <c r="B70" s="5">
        <v>0</v>
      </c>
      <c r="C70" s="52">
        <v>0</v>
      </c>
      <c r="D70" s="59">
        <v>48256804</v>
      </c>
      <c r="E70" s="54">
        <v>1</v>
      </c>
      <c r="F70" s="69">
        <v>48256804</v>
      </c>
      <c r="G70" s="56">
        <v>0.30186941355249231</v>
      </c>
      <c r="H70" s="5">
        <v>0</v>
      </c>
      <c r="I70" s="52">
        <v>0</v>
      </c>
      <c r="J70" s="59">
        <v>54047620</v>
      </c>
      <c r="K70" s="54">
        <v>1</v>
      </c>
      <c r="L70" s="69">
        <v>54047620</v>
      </c>
      <c r="M70" s="56">
        <v>0.33113879227917226</v>
      </c>
    </row>
    <row r="71" spans="1:14" s="11" customFormat="1" ht="44.25">
      <c r="A71" s="574" t="s">
        <v>69</v>
      </c>
      <c r="B71" s="575">
        <v>0</v>
      </c>
      <c r="C71" s="563">
        <v>0</v>
      </c>
      <c r="D71" s="587">
        <v>7609122</v>
      </c>
      <c r="E71" s="579">
        <v>1</v>
      </c>
      <c r="F71" s="577">
        <v>7609122</v>
      </c>
      <c r="G71" s="581">
        <v>4.7598701227486329E-2</v>
      </c>
      <c r="H71" s="575">
        <v>0</v>
      </c>
      <c r="I71" s="563">
        <v>0</v>
      </c>
      <c r="J71" s="587">
        <v>6552091</v>
      </c>
      <c r="K71" s="579">
        <v>1</v>
      </c>
      <c r="L71" s="577">
        <v>6552091</v>
      </c>
      <c r="M71" s="581">
        <v>4.0143331022591447E-2</v>
      </c>
    </row>
    <row r="72" spans="1:14" s="85" customFormat="1" ht="45">
      <c r="A72" s="600" t="s">
        <v>70</v>
      </c>
      <c r="B72" s="620">
        <v>0</v>
      </c>
      <c r="C72" s="567">
        <v>0</v>
      </c>
      <c r="D72" s="607">
        <v>55865926</v>
      </c>
      <c r="E72" s="599">
        <v>1</v>
      </c>
      <c r="F72" s="615">
        <v>55865926</v>
      </c>
      <c r="G72" s="721">
        <v>0.34946811477997863</v>
      </c>
      <c r="H72" s="614">
        <v>0</v>
      </c>
      <c r="I72" s="723">
        <v>0</v>
      </c>
      <c r="J72" s="603">
        <v>60599711</v>
      </c>
      <c r="K72" s="724">
        <v>1</v>
      </c>
      <c r="L72" s="615">
        <v>60599711</v>
      </c>
      <c r="M72" s="598">
        <v>0.37128212330176369</v>
      </c>
    </row>
    <row r="73" spans="1:14" s="85" customFormat="1" ht="45">
      <c r="A73" s="600" t="s">
        <v>71</v>
      </c>
      <c r="B73" s="620">
        <v>0</v>
      </c>
      <c r="C73" s="599">
        <v>0</v>
      </c>
      <c r="D73" s="606">
        <v>0</v>
      </c>
      <c r="E73" s="599">
        <v>0</v>
      </c>
      <c r="F73" s="722">
        <v>0</v>
      </c>
      <c r="G73" s="598">
        <v>0</v>
      </c>
      <c r="H73" s="620">
        <v>0</v>
      </c>
      <c r="I73" s="599">
        <v>0</v>
      </c>
      <c r="J73" s="606">
        <v>0</v>
      </c>
      <c r="K73" s="599">
        <v>0</v>
      </c>
      <c r="L73" s="725">
        <v>0</v>
      </c>
      <c r="M73" s="598">
        <v>0</v>
      </c>
    </row>
    <row r="74" spans="1:14" s="85" customFormat="1" ht="45.75" thickBot="1">
      <c r="A74" s="622" t="s">
        <v>72</v>
      </c>
      <c r="B74" s="770">
        <v>89372288</v>
      </c>
      <c r="C74" s="623">
        <v>0.55906645136309574</v>
      </c>
      <c r="D74" s="120">
        <v>70487578</v>
      </c>
      <c r="E74" s="624">
        <v>0.44093354863690426</v>
      </c>
      <c r="F74" s="120">
        <v>159859866</v>
      </c>
      <c r="G74" s="625">
        <v>1</v>
      </c>
      <c r="H74" s="120">
        <v>89904245</v>
      </c>
      <c r="I74" s="623">
        <v>0.5508250522422784</v>
      </c>
      <c r="J74" s="120">
        <v>73313177</v>
      </c>
      <c r="K74" s="624">
        <v>0.4491749477577216</v>
      </c>
      <c r="L74" s="120">
        <v>163217422</v>
      </c>
      <c r="M74" s="625">
        <v>1</v>
      </c>
    </row>
    <row r="75" spans="1:14" ht="21" thickTop="1">
      <c r="A75" s="130"/>
      <c r="B75" s="131"/>
      <c r="C75" s="132"/>
      <c r="D75" s="131"/>
      <c r="E75" s="132"/>
      <c r="F75" s="131"/>
      <c r="G75" s="132"/>
      <c r="H75" s="131"/>
      <c r="I75" s="132"/>
      <c r="J75" s="131"/>
      <c r="K75" s="132"/>
      <c r="L75" s="131"/>
      <c r="M75" s="132"/>
    </row>
    <row r="76" spans="1:14" s="11" customFormat="1" ht="44.25">
      <c r="A76" s="4" t="s">
        <v>4</v>
      </c>
      <c r="B76" s="2"/>
      <c r="C76" s="4"/>
      <c r="D76" s="2"/>
      <c r="E76" s="4"/>
      <c r="F76" s="2"/>
      <c r="G76" s="4"/>
      <c r="H76" s="2"/>
      <c r="I76" s="4"/>
      <c r="J76" s="2"/>
      <c r="K76" s="4"/>
      <c r="L76" s="2"/>
      <c r="M76" s="4"/>
    </row>
    <row r="77" spans="1:14" s="11" customFormat="1" ht="44.25">
      <c r="A77" s="4" t="s">
        <v>73</v>
      </c>
      <c r="B77" s="2"/>
      <c r="C77" s="4"/>
      <c r="D77" s="2"/>
      <c r="E77" s="4"/>
      <c r="F77" s="2"/>
      <c r="G77" s="4"/>
      <c r="H77" s="2"/>
      <c r="I77" s="4"/>
      <c r="J77" s="2"/>
      <c r="K77" s="4"/>
      <c r="L77" s="2"/>
      <c r="M77" s="4"/>
    </row>
  </sheetData>
  <pageMargins left="0.28999999999999998" right="0.26" top="0.45" bottom="0.3" header="0.3" footer="0.54"/>
  <pageSetup scale="17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7"/>
  <sheetViews>
    <sheetView zoomScale="30" zoomScaleNormal="30" workbookViewId="0">
      <selection activeCell="E19" sqref="E19"/>
    </sheetView>
  </sheetViews>
  <sheetFormatPr defaultColWidth="12.42578125" defaultRowHeight="15"/>
  <cols>
    <col min="1" max="1" width="186.7109375" style="133" customWidth="1"/>
    <col min="2" max="2" width="56.42578125" style="134" customWidth="1"/>
    <col min="3" max="3" width="45.5703125" style="133" customWidth="1"/>
    <col min="4" max="4" width="45.5703125" style="134" customWidth="1"/>
    <col min="5" max="5" width="45.5703125" style="133" customWidth="1"/>
    <col min="6" max="6" width="45.5703125" style="134" customWidth="1"/>
    <col min="7" max="7" width="45.5703125" style="133" customWidth="1"/>
    <col min="8" max="8" width="54.7109375" style="134" customWidth="1"/>
    <col min="9" max="9" width="45.5703125" style="133" customWidth="1"/>
    <col min="10" max="10" width="45.5703125" style="134" customWidth="1"/>
    <col min="11" max="11" width="45.5703125" style="133" customWidth="1"/>
    <col min="12" max="12" width="45.5703125" style="134" customWidth="1"/>
    <col min="13" max="13" width="45.5703125" style="133" customWidth="1"/>
    <col min="14" max="256" width="12.42578125" style="133"/>
    <col min="257" max="257" width="186.7109375" style="133" customWidth="1"/>
    <col min="258" max="258" width="56.42578125" style="133" customWidth="1"/>
    <col min="259" max="263" width="45.5703125" style="133" customWidth="1"/>
    <col min="264" max="264" width="54.7109375" style="133" customWidth="1"/>
    <col min="265" max="269" width="45.5703125" style="133" customWidth="1"/>
    <col min="270" max="512" width="12.42578125" style="133"/>
    <col min="513" max="513" width="186.7109375" style="133" customWidth="1"/>
    <col min="514" max="514" width="56.42578125" style="133" customWidth="1"/>
    <col min="515" max="519" width="45.5703125" style="133" customWidth="1"/>
    <col min="520" max="520" width="54.7109375" style="133" customWidth="1"/>
    <col min="521" max="525" width="45.5703125" style="133" customWidth="1"/>
    <col min="526" max="768" width="12.42578125" style="133"/>
    <col min="769" max="769" width="186.7109375" style="133" customWidth="1"/>
    <col min="770" max="770" width="56.42578125" style="133" customWidth="1"/>
    <col min="771" max="775" width="45.5703125" style="133" customWidth="1"/>
    <col min="776" max="776" width="54.7109375" style="133" customWidth="1"/>
    <col min="777" max="781" width="45.5703125" style="133" customWidth="1"/>
    <col min="782" max="1024" width="12.42578125" style="133"/>
    <col min="1025" max="1025" width="186.7109375" style="133" customWidth="1"/>
    <col min="1026" max="1026" width="56.42578125" style="133" customWidth="1"/>
    <col min="1027" max="1031" width="45.5703125" style="133" customWidth="1"/>
    <col min="1032" max="1032" width="54.7109375" style="133" customWidth="1"/>
    <col min="1033" max="1037" width="45.5703125" style="133" customWidth="1"/>
    <col min="1038" max="1280" width="12.42578125" style="133"/>
    <col min="1281" max="1281" width="186.7109375" style="133" customWidth="1"/>
    <col min="1282" max="1282" width="56.42578125" style="133" customWidth="1"/>
    <col min="1283" max="1287" width="45.5703125" style="133" customWidth="1"/>
    <col min="1288" max="1288" width="54.7109375" style="133" customWidth="1"/>
    <col min="1289" max="1293" width="45.5703125" style="133" customWidth="1"/>
    <col min="1294" max="1536" width="12.42578125" style="133"/>
    <col min="1537" max="1537" width="186.7109375" style="133" customWidth="1"/>
    <col min="1538" max="1538" width="56.42578125" style="133" customWidth="1"/>
    <col min="1539" max="1543" width="45.5703125" style="133" customWidth="1"/>
    <col min="1544" max="1544" width="54.7109375" style="133" customWidth="1"/>
    <col min="1545" max="1549" width="45.5703125" style="133" customWidth="1"/>
    <col min="1550" max="1792" width="12.42578125" style="133"/>
    <col min="1793" max="1793" width="186.7109375" style="133" customWidth="1"/>
    <col min="1794" max="1794" width="56.42578125" style="133" customWidth="1"/>
    <col min="1795" max="1799" width="45.5703125" style="133" customWidth="1"/>
    <col min="1800" max="1800" width="54.7109375" style="133" customWidth="1"/>
    <col min="1801" max="1805" width="45.5703125" style="133" customWidth="1"/>
    <col min="1806" max="2048" width="12.42578125" style="133"/>
    <col min="2049" max="2049" width="186.7109375" style="133" customWidth="1"/>
    <col min="2050" max="2050" width="56.42578125" style="133" customWidth="1"/>
    <col min="2051" max="2055" width="45.5703125" style="133" customWidth="1"/>
    <col min="2056" max="2056" width="54.7109375" style="133" customWidth="1"/>
    <col min="2057" max="2061" width="45.5703125" style="133" customWidth="1"/>
    <col min="2062" max="2304" width="12.42578125" style="133"/>
    <col min="2305" max="2305" width="186.7109375" style="133" customWidth="1"/>
    <col min="2306" max="2306" width="56.42578125" style="133" customWidth="1"/>
    <col min="2307" max="2311" width="45.5703125" style="133" customWidth="1"/>
    <col min="2312" max="2312" width="54.7109375" style="133" customWidth="1"/>
    <col min="2313" max="2317" width="45.5703125" style="133" customWidth="1"/>
    <col min="2318" max="2560" width="12.42578125" style="133"/>
    <col min="2561" max="2561" width="186.7109375" style="133" customWidth="1"/>
    <col min="2562" max="2562" width="56.42578125" style="133" customWidth="1"/>
    <col min="2563" max="2567" width="45.5703125" style="133" customWidth="1"/>
    <col min="2568" max="2568" width="54.7109375" style="133" customWidth="1"/>
    <col min="2569" max="2573" width="45.5703125" style="133" customWidth="1"/>
    <col min="2574" max="2816" width="12.42578125" style="133"/>
    <col min="2817" max="2817" width="186.7109375" style="133" customWidth="1"/>
    <col min="2818" max="2818" width="56.42578125" style="133" customWidth="1"/>
    <col min="2819" max="2823" width="45.5703125" style="133" customWidth="1"/>
    <col min="2824" max="2824" width="54.7109375" style="133" customWidth="1"/>
    <col min="2825" max="2829" width="45.5703125" style="133" customWidth="1"/>
    <col min="2830" max="3072" width="12.42578125" style="133"/>
    <col min="3073" max="3073" width="186.7109375" style="133" customWidth="1"/>
    <col min="3074" max="3074" width="56.42578125" style="133" customWidth="1"/>
    <col min="3075" max="3079" width="45.5703125" style="133" customWidth="1"/>
    <col min="3080" max="3080" width="54.7109375" style="133" customWidth="1"/>
    <col min="3081" max="3085" width="45.5703125" style="133" customWidth="1"/>
    <col min="3086" max="3328" width="12.42578125" style="133"/>
    <col min="3329" max="3329" width="186.7109375" style="133" customWidth="1"/>
    <col min="3330" max="3330" width="56.42578125" style="133" customWidth="1"/>
    <col min="3331" max="3335" width="45.5703125" style="133" customWidth="1"/>
    <col min="3336" max="3336" width="54.7109375" style="133" customWidth="1"/>
    <col min="3337" max="3341" width="45.5703125" style="133" customWidth="1"/>
    <col min="3342" max="3584" width="12.42578125" style="133"/>
    <col min="3585" max="3585" width="186.7109375" style="133" customWidth="1"/>
    <col min="3586" max="3586" width="56.42578125" style="133" customWidth="1"/>
    <col min="3587" max="3591" width="45.5703125" style="133" customWidth="1"/>
    <col min="3592" max="3592" width="54.7109375" style="133" customWidth="1"/>
    <col min="3593" max="3597" width="45.5703125" style="133" customWidth="1"/>
    <col min="3598" max="3840" width="12.42578125" style="133"/>
    <col min="3841" max="3841" width="186.7109375" style="133" customWidth="1"/>
    <col min="3842" max="3842" width="56.42578125" style="133" customWidth="1"/>
    <col min="3843" max="3847" width="45.5703125" style="133" customWidth="1"/>
    <col min="3848" max="3848" width="54.7109375" style="133" customWidth="1"/>
    <col min="3849" max="3853" width="45.5703125" style="133" customWidth="1"/>
    <col min="3854" max="4096" width="12.42578125" style="133"/>
    <col min="4097" max="4097" width="186.7109375" style="133" customWidth="1"/>
    <col min="4098" max="4098" width="56.42578125" style="133" customWidth="1"/>
    <col min="4099" max="4103" width="45.5703125" style="133" customWidth="1"/>
    <col min="4104" max="4104" width="54.7109375" style="133" customWidth="1"/>
    <col min="4105" max="4109" width="45.5703125" style="133" customWidth="1"/>
    <col min="4110" max="4352" width="12.42578125" style="133"/>
    <col min="4353" max="4353" width="186.7109375" style="133" customWidth="1"/>
    <col min="4354" max="4354" width="56.42578125" style="133" customWidth="1"/>
    <col min="4355" max="4359" width="45.5703125" style="133" customWidth="1"/>
    <col min="4360" max="4360" width="54.7109375" style="133" customWidth="1"/>
    <col min="4361" max="4365" width="45.5703125" style="133" customWidth="1"/>
    <col min="4366" max="4608" width="12.42578125" style="133"/>
    <col min="4609" max="4609" width="186.7109375" style="133" customWidth="1"/>
    <col min="4610" max="4610" width="56.42578125" style="133" customWidth="1"/>
    <col min="4611" max="4615" width="45.5703125" style="133" customWidth="1"/>
    <col min="4616" max="4616" width="54.7109375" style="133" customWidth="1"/>
    <col min="4617" max="4621" width="45.5703125" style="133" customWidth="1"/>
    <col min="4622" max="4864" width="12.42578125" style="133"/>
    <col min="4865" max="4865" width="186.7109375" style="133" customWidth="1"/>
    <col min="4866" max="4866" width="56.42578125" style="133" customWidth="1"/>
    <col min="4867" max="4871" width="45.5703125" style="133" customWidth="1"/>
    <col min="4872" max="4872" width="54.7109375" style="133" customWidth="1"/>
    <col min="4873" max="4877" width="45.5703125" style="133" customWidth="1"/>
    <col min="4878" max="5120" width="12.42578125" style="133"/>
    <col min="5121" max="5121" width="186.7109375" style="133" customWidth="1"/>
    <col min="5122" max="5122" width="56.42578125" style="133" customWidth="1"/>
    <col min="5123" max="5127" width="45.5703125" style="133" customWidth="1"/>
    <col min="5128" max="5128" width="54.7109375" style="133" customWidth="1"/>
    <col min="5129" max="5133" width="45.5703125" style="133" customWidth="1"/>
    <col min="5134" max="5376" width="12.42578125" style="133"/>
    <col min="5377" max="5377" width="186.7109375" style="133" customWidth="1"/>
    <col min="5378" max="5378" width="56.42578125" style="133" customWidth="1"/>
    <col min="5379" max="5383" width="45.5703125" style="133" customWidth="1"/>
    <col min="5384" max="5384" width="54.7109375" style="133" customWidth="1"/>
    <col min="5385" max="5389" width="45.5703125" style="133" customWidth="1"/>
    <col min="5390" max="5632" width="12.42578125" style="133"/>
    <col min="5633" max="5633" width="186.7109375" style="133" customWidth="1"/>
    <col min="5634" max="5634" width="56.42578125" style="133" customWidth="1"/>
    <col min="5635" max="5639" width="45.5703125" style="133" customWidth="1"/>
    <col min="5640" max="5640" width="54.7109375" style="133" customWidth="1"/>
    <col min="5641" max="5645" width="45.5703125" style="133" customWidth="1"/>
    <col min="5646" max="5888" width="12.42578125" style="133"/>
    <col min="5889" max="5889" width="186.7109375" style="133" customWidth="1"/>
    <col min="5890" max="5890" width="56.42578125" style="133" customWidth="1"/>
    <col min="5891" max="5895" width="45.5703125" style="133" customWidth="1"/>
    <col min="5896" max="5896" width="54.7109375" style="133" customWidth="1"/>
    <col min="5897" max="5901" width="45.5703125" style="133" customWidth="1"/>
    <col min="5902" max="6144" width="12.42578125" style="133"/>
    <col min="6145" max="6145" width="186.7109375" style="133" customWidth="1"/>
    <col min="6146" max="6146" width="56.42578125" style="133" customWidth="1"/>
    <col min="6147" max="6151" width="45.5703125" style="133" customWidth="1"/>
    <col min="6152" max="6152" width="54.7109375" style="133" customWidth="1"/>
    <col min="6153" max="6157" width="45.5703125" style="133" customWidth="1"/>
    <col min="6158" max="6400" width="12.42578125" style="133"/>
    <col min="6401" max="6401" width="186.7109375" style="133" customWidth="1"/>
    <col min="6402" max="6402" width="56.42578125" style="133" customWidth="1"/>
    <col min="6403" max="6407" width="45.5703125" style="133" customWidth="1"/>
    <col min="6408" max="6408" width="54.7109375" style="133" customWidth="1"/>
    <col min="6409" max="6413" width="45.5703125" style="133" customWidth="1"/>
    <col min="6414" max="6656" width="12.42578125" style="133"/>
    <col min="6657" max="6657" width="186.7109375" style="133" customWidth="1"/>
    <col min="6658" max="6658" width="56.42578125" style="133" customWidth="1"/>
    <col min="6659" max="6663" width="45.5703125" style="133" customWidth="1"/>
    <col min="6664" max="6664" width="54.7109375" style="133" customWidth="1"/>
    <col min="6665" max="6669" width="45.5703125" style="133" customWidth="1"/>
    <col min="6670" max="6912" width="12.42578125" style="133"/>
    <col min="6913" max="6913" width="186.7109375" style="133" customWidth="1"/>
    <col min="6914" max="6914" width="56.42578125" style="133" customWidth="1"/>
    <col min="6915" max="6919" width="45.5703125" style="133" customWidth="1"/>
    <col min="6920" max="6920" width="54.7109375" style="133" customWidth="1"/>
    <col min="6921" max="6925" width="45.5703125" style="133" customWidth="1"/>
    <col min="6926" max="7168" width="12.42578125" style="133"/>
    <col min="7169" max="7169" width="186.7109375" style="133" customWidth="1"/>
    <col min="7170" max="7170" width="56.42578125" style="133" customWidth="1"/>
    <col min="7171" max="7175" width="45.5703125" style="133" customWidth="1"/>
    <col min="7176" max="7176" width="54.7109375" style="133" customWidth="1"/>
    <col min="7177" max="7181" width="45.5703125" style="133" customWidth="1"/>
    <col min="7182" max="7424" width="12.42578125" style="133"/>
    <col min="7425" max="7425" width="186.7109375" style="133" customWidth="1"/>
    <col min="7426" max="7426" width="56.42578125" style="133" customWidth="1"/>
    <col min="7427" max="7431" width="45.5703125" style="133" customWidth="1"/>
    <col min="7432" max="7432" width="54.7109375" style="133" customWidth="1"/>
    <col min="7433" max="7437" width="45.5703125" style="133" customWidth="1"/>
    <col min="7438" max="7680" width="12.42578125" style="133"/>
    <col min="7681" max="7681" width="186.7109375" style="133" customWidth="1"/>
    <col min="7682" max="7682" width="56.42578125" style="133" customWidth="1"/>
    <col min="7683" max="7687" width="45.5703125" style="133" customWidth="1"/>
    <col min="7688" max="7688" width="54.7109375" style="133" customWidth="1"/>
    <col min="7689" max="7693" width="45.5703125" style="133" customWidth="1"/>
    <col min="7694" max="7936" width="12.42578125" style="133"/>
    <col min="7937" max="7937" width="186.7109375" style="133" customWidth="1"/>
    <col min="7938" max="7938" width="56.42578125" style="133" customWidth="1"/>
    <col min="7939" max="7943" width="45.5703125" style="133" customWidth="1"/>
    <col min="7944" max="7944" width="54.7109375" style="133" customWidth="1"/>
    <col min="7945" max="7949" width="45.5703125" style="133" customWidth="1"/>
    <col min="7950" max="8192" width="12.42578125" style="133"/>
    <col min="8193" max="8193" width="186.7109375" style="133" customWidth="1"/>
    <col min="8194" max="8194" width="56.42578125" style="133" customWidth="1"/>
    <col min="8195" max="8199" width="45.5703125" style="133" customWidth="1"/>
    <col min="8200" max="8200" width="54.7109375" style="133" customWidth="1"/>
    <col min="8201" max="8205" width="45.5703125" style="133" customWidth="1"/>
    <col min="8206" max="8448" width="12.42578125" style="133"/>
    <col min="8449" max="8449" width="186.7109375" style="133" customWidth="1"/>
    <col min="8450" max="8450" width="56.42578125" style="133" customWidth="1"/>
    <col min="8451" max="8455" width="45.5703125" style="133" customWidth="1"/>
    <col min="8456" max="8456" width="54.7109375" style="133" customWidth="1"/>
    <col min="8457" max="8461" width="45.5703125" style="133" customWidth="1"/>
    <col min="8462" max="8704" width="12.42578125" style="133"/>
    <col min="8705" max="8705" width="186.7109375" style="133" customWidth="1"/>
    <col min="8706" max="8706" width="56.42578125" style="133" customWidth="1"/>
    <col min="8707" max="8711" width="45.5703125" style="133" customWidth="1"/>
    <col min="8712" max="8712" width="54.7109375" style="133" customWidth="1"/>
    <col min="8713" max="8717" width="45.5703125" style="133" customWidth="1"/>
    <col min="8718" max="8960" width="12.42578125" style="133"/>
    <col min="8961" max="8961" width="186.7109375" style="133" customWidth="1"/>
    <col min="8962" max="8962" width="56.42578125" style="133" customWidth="1"/>
    <col min="8963" max="8967" width="45.5703125" style="133" customWidth="1"/>
    <col min="8968" max="8968" width="54.7109375" style="133" customWidth="1"/>
    <col min="8969" max="8973" width="45.5703125" style="133" customWidth="1"/>
    <col min="8974" max="9216" width="12.42578125" style="133"/>
    <col min="9217" max="9217" width="186.7109375" style="133" customWidth="1"/>
    <col min="9218" max="9218" width="56.42578125" style="133" customWidth="1"/>
    <col min="9219" max="9223" width="45.5703125" style="133" customWidth="1"/>
    <col min="9224" max="9224" width="54.7109375" style="133" customWidth="1"/>
    <col min="9225" max="9229" width="45.5703125" style="133" customWidth="1"/>
    <col min="9230" max="9472" width="12.42578125" style="133"/>
    <col min="9473" max="9473" width="186.7109375" style="133" customWidth="1"/>
    <col min="9474" max="9474" width="56.42578125" style="133" customWidth="1"/>
    <col min="9475" max="9479" width="45.5703125" style="133" customWidth="1"/>
    <col min="9480" max="9480" width="54.7109375" style="133" customWidth="1"/>
    <col min="9481" max="9485" width="45.5703125" style="133" customWidth="1"/>
    <col min="9486" max="9728" width="12.42578125" style="133"/>
    <col min="9729" max="9729" width="186.7109375" style="133" customWidth="1"/>
    <col min="9730" max="9730" width="56.42578125" style="133" customWidth="1"/>
    <col min="9731" max="9735" width="45.5703125" style="133" customWidth="1"/>
    <col min="9736" max="9736" width="54.7109375" style="133" customWidth="1"/>
    <col min="9737" max="9741" width="45.5703125" style="133" customWidth="1"/>
    <col min="9742" max="9984" width="12.42578125" style="133"/>
    <col min="9985" max="9985" width="186.7109375" style="133" customWidth="1"/>
    <col min="9986" max="9986" width="56.42578125" style="133" customWidth="1"/>
    <col min="9987" max="9991" width="45.5703125" style="133" customWidth="1"/>
    <col min="9992" max="9992" width="54.7109375" style="133" customWidth="1"/>
    <col min="9993" max="9997" width="45.5703125" style="133" customWidth="1"/>
    <col min="9998" max="10240" width="12.42578125" style="133"/>
    <col min="10241" max="10241" width="186.7109375" style="133" customWidth="1"/>
    <col min="10242" max="10242" width="56.42578125" style="133" customWidth="1"/>
    <col min="10243" max="10247" width="45.5703125" style="133" customWidth="1"/>
    <col min="10248" max="10248" width="54.7109375" style="133" customWidth="1"/>
    <col min="10249" max="10253" width="45.5703125" style="133" customWidth="1"/>
    <col min="10254" max="10496" width="12.42578125" style="133"/>
    <col min="10497" max="10497" width="186.7109375" style="133" customWidth="1"/>
    <col min="10498" max="10498" width="56.42578125" style="133" customWidth="1"/>
    <col min="10499" max="10503" width="45.5703125" style="133" customWidth="1"/>
    <col min="10504" max="10504" width="54.7109375" style="133" customWidth="1"/>
    <col min="10505" max="10509" width="45.5703125" style="133" customWidth="1"/>
    <col min="10510" max="10752" width="12.42578125" style="133"/>
    <col min="10753" max="10753" width="186.7109375" style="133" customWidth="1"/>
    <col min="10754" max="10754" width="56.42578125" style="133" customWidth="1"/>
    <col min="10755" max="10759" width="45.5703125" style="133" customWidth="1"/>
    <col min="10760" max="10760" width="54.7109375" style="133" customWidth="1"/>
    <col min="10761" max="10765" width="45.5703125" style="133" customWidth="1"/>
    <col min="10766" max="11008" width="12.42578125" style="133"/>
    <col min="11009" max="11009" width="186.7109375" style="133" customWidth="1"/>
    <col min="11010" max="11010" width="56.42578125" style="133" customWidth="1"/>
    <col min="11011" max="11015" width="45.5703125" style="133" customWidth="1"/>
    <col min="11016" max="11016" width="54.7109375" style="133" customWidth="1"/>
    <col min="11017" max="11021" width="45.5703125" style="133" customWidth="1"/>
    <col min="11022" max="11264" width="12.42578125" style="133"/>
    <col min="11265" max="11265" width="186.7109375" style="133" customWidth="1"/>
    <col min="11266" max="11266" width="56.42578125" style="133" customWidth="1"/>
    <col min="11267" max="11271" width="45.5703125" style="133" customWidth="1"/>
    <col min="11272" max="11272" width="54.7109375" style="133" customWidth="1"/>
    <col min="11273" max="11277" width="45.5703125" style="133" customWidth="1"/>
    <col min="11278" max="11520" width="12.42578125" style="133"/>
    <col min="11521" max="11521" width="186.7109375" style="133" customWidth="1"/>
    <col min="11522" max="11522" width="56.42578125" style="133" customWidth="1"/>
    <col min="11523" max="11527" width="45.5703125" style="133" customWidth="1"/>
    <col min="11528" max="11528" width="54.7109375" style="133" customWidth="1"/>
    <col min="11529" max="11533" width="45.5703125" style="133" customWidth="1"/>
    <col min="11534" max="11776" width="12.42578125" style="133"/>
    <col min="11777" max="11777" width="186.7109375" style="133" customWidth="1"/>
    <col min="11778" max="11778" width="56.42578125" style="133" customWidth="1"/>
    <col min="11779" max="11783" width="45.5703125" style="133" customWidth="1"/>
    <col min="11784" max="11784" width="54.7109375" style="133" customWidth="1"/>
    <col min="11785" max="11789" width="45.5703125" style="133" customWidth="1"/>
    <col min="11790" max="12032" width="12.42578125" style="133"/>
    <col min="12033" max="12033" width="186.7109375" style="133" customWidth="1"/>
    <col min="12034" max="12034" width="56.42578125" style="133" customWidth="1"/>
    <col min="12035" max="12039" width="45.5703125" style="133" customWidth="1"/>
    <col min="12040" max="12040" width="54.7109375" style="133" customWidth="1"/>
    <col min="12041" max="12045" width="45.5703125" style="133" customWidth="1"/>
    <col min="12046" max="12288" width="12.42578125" style="133"/>
    <col min="12289" max="12289" width="186.7109375" style="133" customWidth="1"/>
    <col min="12290" max="12290" width="56.42578125" style="133" customWidth="1"/>
    <col min="12291" max="12295" width="45.5703125" style="133" customWidth="1"/>
    <col min="12296" max="12296" width="54.7109375" style="133" customWidth="1"/>
    <col min="12297" max="12301" width="45.5703125" style="133" customWidth="1"/>
    <col min="12302" max="12544" width="12.42578125" style="133"/>
    <col min="12545" max="12545" width="186.7109375" style="133" customWidth="1"/>
    <col min="12546" max="12546" width="56.42578125" style="133" customWidth="1"/>
    <col min="12547" max="12551" width="45.5703125" style="133" customWidth="1"/>
    <col min="12552" max="12552" width="54.7109375" style="133" customWidth="1"/>
    <col min="12553" max="12557" width="45.5703125" style="133" customWidth="1"/>
    <col min="12558" max="12800" width="12.42578125" style="133"/>
    <col min="12801" max="12801" width="186.7109375" style="133" customWidth="1"/>
    <col min="12802" max="12802" width="56.42578125" style="133" customWidth="1"/>
    <col min="12803" max="12807" width="45.5703125" style="133" customWidth="1"/>
    <col min="12808" max="12808" width="54.7109375" style="133" customWidth="1"/>
    <col min="12809" max="12813" width="45.5703125" style="133" customWidth="1"/>
    <col min="12814" max="13056" width="12.42578125" style="133"/>
    <col min="13057" max="13057" width="186.7109375" style="133" customWidth="1"/>
    <col min="13058" max="13058" width="56.42578125" style="133" customWidth="1"/>
    <col min="13059" max="13063" width="45.5703125" style="133" customWidth="1"/>
    <col min="13064" max="13064" width="54.7109375" style="133" customWidth="1"/>
    <col min="13065" max="13069" width="45.5703125" style="133" customWidth="1"/>
    <col min="13070" max="13312" width="12.42578125" style="133"/>
    <col min="13313" max="13313" width="186.7109375" style="133" customWidth="1"/>
    <col min="13314" max="13314" width="56.42578125" style="133" customWidth="1"/>
    <col min="13315" max="13319" width="45.5703125" style="133" customWidth="1"/>
    <col min="13320" max="13320" width="54.7109375" style="133" customWidth="1"/>
    <col min="13321" max="13325" width="45.5703125" style="133" customWidth="1"/>
    <col min="13326" max="13568" width="12.42578125" style="133"/>
    <col min="13569" max="13569" width="186.7109375" style="133" customWidth="1"/>
    <col min="13570" max="13570" width="56.42578125" style="133" customWidth="1"/>
    <col min="13571" max="13575" width="45.5703125" style="133" customWidth="1"/>
    <col min="13576" max="13576" width="54.7109375" style="133" customWidth="1"/>
    <col min="13577" max="13581" width="45.5703125" style="133" customWidth="1"/>
    <col min="13582" max="13824" width="12.42578125" style="133"/>
    <col min="13825" max="13825" width="186.7109375" style="133" customWidth="1"/>
    <col min="13826" max="13826" width="56.42578125" style="133" customWidth="1"/>
    <col min="13827" max="13831" width="45.5703125" style="133" customWidth="1"/>
    <col min="13832" max="13832" width="54.7109375" style="133" customWidth="1"/>
    <col min="13833" max="13837" width="45.5703125" style="133" customWidth="1"/>
    <col min="13838" max="14080" width="12.42578125" style="133"/>
    <col min="14081" max="14081" width="186.7109375" style="133" customWidth="1"/>
    <col min="14082" max="14082" width="56.42578125" style="133" customWidth="1"/>
    <col min="14083" max="14087" width="45.5703125" style="133" customWidth="1"/>
    <col min="14088" max="14088" width="54.7109375" style="133" customWidth="1"/>
    <col min="14089" max="14093" width="45.5703125" style="133" customWidth="1"/>
    <col min="14094" max="14336" width="12.42578125" style="133"/>
    <col min="14337" max="14337" width="186.7109375" style="133" customWidth="1"/>
    <col min="14338" max="14338" width="56.42578125" style="133" customWidth="1"/>
    <col min="14339" max="14343" width="45.5703125" style="133" customWidth="1"/>
    <col min="14344" max="14344" width="54.7109375" style="133" customWidth="1"/>
    <col min="14345" max="14349" width="45.5703125" style="133" customWidth="1"/>
    <col min="14350" max="14592" width="12.42578125" style="133"/>
    <col min="14593" max="14593" width="186.7109375" style="133" customWidth="1"/>
    <col min="14594" max="14594" width="56.42578125" style="133" customWidth="1"/>
    <col min="14595" max="14599" width="45.5703125" style="133" customWidth="1"/>
    <col min="14600" max="14600" width="54.7109375" style="133" customWidth="1"/>
    <col min="14601" max="14605" width="45.5703125" style="133" customWidth="1"/>
    <col min="14606" max="14848" width="12.42578125" style="133"/>
    <col min="14849" max="14849" width="186.7109375" style="133" customWidth="1"/>
    <col min="14850" max="14850" width="56.42578125" style="133" customWidth="1"/>
    <col min="14851" max="14855" width="45.5703125" style="133" customWidth="1"/>
    <col min="14856" max="14856" width="54.7109375" style="133" customWidth="1"/>
    <col min="14857" max="14861" width="45.5703125" style="133" customWidth="1"/>
    <col min="14862" max="15104" width="12.42578125" style="133"/>
    <col min="15105" max="15105" width="186.7109375" style="133" customWidth="1"/>
    <col min="15106" max="15106" width="56.42578125" style="133" customWidth="1"/>
    <col min="15107" max="15111" width="45.5703125" style="133" customWidth="1"/>
    <col min="15112" max="15112" width="54.7109375" style="133" customWidth="1"/>
    <col min="15113" max="15117" width="45.5703125" style="133" customWidth="1"/>
    <col min="15118" max="15360" width="12.42578125" style="133"/>
    <col min="15361" max="15361" width="186.7109375" style="133" customWidth="1"/>
    <col min="15362" max="15362" width="56.42578125" style="133" customWidth="1"/>
    <col min="15363" max="15367" width="45.5703125" style="133" customWidth="1"/>
    <col min="15368" max="15368" width="54.7109375" style="133" customWidth="1"/>
    <col min="15369" max="15373" width="45.5703125" style="133" customWidth="1"/>
    <col min="15374" max="15616" width="12.42578125" style="133"/>
    <col min="15617" max="15617" width="186.7109375" style="133" customWidth="1"/>
    <col min="15618" max="15618" width="56.42578125" style="133" customWidth="1"/>
    <col min="15619" max="15623" width="45.5703125" style="133" customWidth="1"/>
    <col min="15624" max="15624" width="54.7109375" style="133" customWidth="1"/>
    <col min="15625" max="15629" width="45.5703125" style="133" customWidth="1"/>
    <col min="15630" max="15872" width="12.42578125" style="133"/>
    <col min="15873" max="15873" width="186.7109375" style="133" customWidth="1"/>
    <col min="15874" max="15874" width="56.42578125" style="133" customWidth="1"/>
    <col min="15875" max="15879" width="45.5703125" style="133" customWidth="1"/>
    <col min="15880" max="15880" width="54.7109375" style="133" customWidth="1"/>
    <col min="15881" max="15885" width="45.5703125" style="133" customWidth="1"/>
    <col min="15886" max="16128" width="12.42578125" style="133"/>
    <col min="16129" max="16129" width="186.7109375" style="133" customWidth="1"/>
    <col min="16130" max="16130" width="56.42578125" style="133" customWidth="1"/>
    <col min="16131" max="16135" width="45.5703125" style="133" customWidth="1"/>
    <col min="16136" max="16136" width="54.7109375" style="133" customWidth="1"/>
    <col min="16137" max="16141" width="45.5703125" style="133" customWidth="1"/>
    <col min="16142" max="16384" width="12.42578125" style="133"/>
  </cols>
  <sheetData>
    <row r="1" spans="1:17" s="11" customFormat="1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82</v>
      </c>
      <c r="L1" s="9"/>
      <c r="M1" s="8"/>
      <c r="N1" s="10"/>
      <c r="O1" s="10"/>
      <c r="P1" s="10"/>
      <c r="Q1" s="10"/>
    </row>
    <row r="2" spans="1:17" s="11" customFormat="1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s="11" customFormat="1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s="11" customFormat="1" ht="45" thickTop="1">
      <c r="A4" s="17"/>
      <c r="B4" s="18"/>
      <c r="C4" s="19"/>
      <c r="D4" s="18"/>
      <c r="E4" s="19"/>
      <c r="F4" s="18"/>
      <c r="G4" s="20"/>
      <c r="H4" s="18" t="s">
        <v>4</v>
      </c>
      <c r="I4" s="19"/>
      <c r="J4" s="18"/>
      <c r="K4" s="19"/>
      <c r="L4" s="18"/>
      <c r="M4" s="20"/>
    </row>
    <row r="5" spans="1:17" s="11" customFormat="1" ht="44.25">
      <c r="A5" s="21"/>
      <c r="B5" s="5"/>
      <c r="C5" s="22"/>
      <c r="D5" s="5"/>
      <c r="E5" s="22"/>
      <c r="F5" s="5"/>
      <c r="G5" s="23"/>
      <c r="H5" s="5"/>
      <c r="I5" s="22"/>
      <c r="J5" s="5"/>
      <c r="K5" s="22"/>
      <c r="L5" s="5"/>
      <c r="M5" s="23"/>
    </row>
    <row r="6" spans="1:17" s="11" customFormat="1" ht="45">
      <c r="A6" s="24"/>
      <c r="B6" s="25" t="s">
        <v>148</v>
      </c>
      <c r="C6" s="26"/>
      <c r="D6" s="27"/>
      <c r="E6" s="26"/>
      <c r="F6" s="27"/>
      <c r="G6" s="28"/>
      <c r="H6" s="25" t="s">
        <v>5</v>
      </c>
      <c r="I6" s="26"/>
      <c r="J6" s="27"/>
      <c r="K6" s="26"/>
      <c r="L6" s="27"/>
      <c r="M6" s="29" t="s">
        <v>4</v>
      </c>
    </row>
    <row r="7" spans="1:17" s="11" customFormat="1" ht="44.25">
      <c r="A7" s="21" t="s">
        <v>4</v>
      </c>
      <c r="B7" s="5" t="s">
        <v>4</v>
      </c>
      <c r="C7" s="22"/>
      <c r="D7" s="5" t="s">
        <v>4</v>
      </c>
      <c r="E7" s="22"/>
      <c r="F7" s="5" t="s">
        <v>4</v>
      </c>
      <c r="G7" s="23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 s="11" customFormat="1" ht="44.25">
      <c r="A8" s="21" t="s">
        <v>4</v>
      </c>
      <c r="B8" s="5" t="s">
        <v>4</v>
      </c>
      <c r="C8" s="22"/>
      <c r="D8" s="5" t="s">
        <v>4</v>
      </c>
      <c r="E8" s="22"/>
      <c r="F8" s="5" t="s">
        <v>4</v>
      </c>
      <c r="G8" s="23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s="11" customFormat="1" ht="45">
      <c r="A9" s="30" t="s">
        <v>4</v>
      </c>
      <c r="B9" s="570" t="s">
        <v>4</v>
      </c>
      <c r="C9" s="571" t="s">
        <v>6</v>
      </c>
      <c r="D9" s="572" t="s">
        <v>4</v>
      </c>
      <c r="E9" s="571" t="s">
        <v>6</v>
      </c>
      <c r="F9" s="572" t="s">
        <v>4</v>
      </c>
      <c r="G9" s="573" t="s">
        <v>6</v>
      </c>
      <c r="H9" s="570" t="s">
        <v>4</v>
      </c>
      <c r="I9" s="571" t="s">
        <v>6</v>
      </c>
      <c r="J9" s="572" t="s">
        <v>4</v>
      </c>
      <c r="K9" s="571" t="s">
        <v>6</v>
      </c>
      <c r="L9" s="572" t="s">
        <v>4</v>
      </c>
      <c r="M9" s="573" t="s">
        <v>6</v>
      </c>
      <c r="N9" s="35"/>
    </row>
    <row r="10" spans="1:17" s="11" customFormat="1" ht="45">
      <c r="A10" s="36" t="s">
        <v>7</v>
      </c>
      <c r="B10" s="37" t="s">
        <v>8</v>
      </c>
      <c r="C10" s="38" t="s">
        <v>9</v>
      </c>
      <c r="D10" s="39" t="s">
        <v>10</v>
      </c>
      <c r="E10" s="38" t="s">
        <v>9</v>
      </c>
      <c r="F10" s="39" t="s">
        <v>9</v>
      </c>
      <c r="G10" s="40" t="s">
        <v>9</v>
      </c>
      <c r="H10" s="37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35"/>
    </row>
    <row r="11" spans="1:17" s="11" customFormat="1" ht="44.25">
      <c r="A11" s="41" t="s">
        <v>11</v>
      </c>
      <c r="B11" s="575" t="s">
        <v>4</v>
      </c>
      <c r="C11" s="576"/>
      <c r="D11" s="577" t="s">
        <v>4</v>
      </c>
      <c r="E11" s="576"/>
      <c r="F11" s="577" t="s">
        <v>4</v>
      </c>
      <c r="G11" s="578"/>
      <c r="H11" s="575" t="s">
        <v>4</v>
      </c>
      <c r="I11" s="576"/>
      <c r="J11" s="577" t="s">
        <v>4</v>
      </c>
      <c r="K11" s="576"/>
      <c r="L11" s="577" t="s">
        <v>4</v>
      </c>
      <c r="M11" s="578" t="s">
        <v>11</v>
      </c>
      <c r="N11" s="35"/>
    </row>
    <row r="12" spans="1:17" s="11" customFormat="1" ht="45">
      <c r="A12" s="24" t="s">
        <v>12</v>
      </c>
      <c r="B12" s="46" t="s">
        <v>4</v>
      </c>
      <c r="C12" s="47" t="s">
        <v>4</v>
      </c>
      <c r="D12" s="48"/>
      <c r="E12" s="49"/>
      <c r="F12" s="48"/>
      <c r="G12" s="50"/>
      <c r="H12" s="46"/>
      <c r="I12" s="49"/>
      <c r="J12" s="48"/>
      <c r="K12" s="49"/>
      <c r="L12" s="48"/>
      <c r="M12" s="50"/>
      <c r="N12" s="35"/>
    </row>
    <row r="13" spans="1:17" s="10" customFormat="1" ht="44.25">
      <c r="A13" s="51" t="s">
        <v>13</v>
      </c>
      <c r="B13" s="9">
        <v>3415718</v>
      </c>
      <c r="C13" s="52">
        <v>1</v>
      </c>
      <c r="D13" s="53">
        <v>0</v>
      </c>
      <c r="E13" s="54">
        <v>0</v>
      </c>
      <c r="F13" s="55">
        <v>3415718</v>
      </c>
      <c r="G13" s="56">
        <v>0.24087032448390894</v>
      </c>
      <c r="H13" s="9">
        <v>3406645</v>
      </c>
      <c r="I13" s="52">
        <v>1</v>
      </c>
      <c r="J13" s="53">
        <v>0</v>
      </c>
      <c r="K13" s="54">
        <v>0</v>
      </c>
      <c r="L13" s="55">
        <v>3406645</v>
      </c>
      <c r="M13" s="56">
        <v>0.23549263944870591</v>
      </c>
      <c r="N13" s="57"/>
    </row>
    <row r="14" spans="1:17" s="11" customFormat="1" ht="44.25">
      <c r="A14" s="21" t="s">
        <v>14</v>
      </c>
      <c r="B14" s="5">
        <v>0</v>
      </c>
      <c r="C14" s="563">
        <v>0</v>
      </c>
      <c r="D14" s="59">
        <v>0</v>
      </c>
      <c r="E14" s="579">
        <v>0</v>
      </c>
      <c r="F14" s="61">
        <v>0</v>
      </c>
      <c r="G14" s="581">
        <v>0</v>
      </c>
      <c r="H14" s="5">
        <v>0</v>
      </c>
      <c r="I14" s="563">
        <v>0</v>
      </c>
      <c r="J14" s="59">
        <v>0</v>
      </c>
      <c r="K14" s="579">
        <v>0</v>
      </c>
      <c r="L14" s="61">
        <v>0</v>
      </c>
      <c r="M14" s="581">
        <v>0</v>
      </c>
      <c r="N14" s="35"/>
    </row>
    <row r="15" spans="1:17" s="11" customFormat="1" ht="44.25">
      <c r="A15" s="41" t="s">
        <v>15</v>
      </c>
      <c r="B15" s="582">
        <v>156785</v>
      </c>
      <c r="C15" s="632">
        <v>1</v>
      </c>
      <c r="D15" s="587">
        <v>0</v>
      </c>
      <c r="E15" s="584">
        <v>0</v>
      </c>
      <c r="F15" s="48">
        <v>156785</v>
      </c>
      <c r="G15" s="585">
        <v>1</v>
      </c>
      <c r="H15" s="582">
        <v>132130</v>
      </c>
      <c r="I15" s="632">
        <v>1</v>
      </c>
      <c r="J15" s="587">
        <v>0</v>
      </c>
      <c r="K15" s="584">
        <v>0</v>
      </c>
      <c r="L15" s="48">
        <v>132130</v>
      </c>
      <c r="M15" s="585">
        <v>1</v>
      </c>
      <c r="N15" s="35"/>
    </row>
    <row r="16" spans="1:17" s="11" customFormat="1" ht="44.25">
      <c r="A16" s="68" t="s">
        <v>16</v>
      </c>
      <c r="B16" s="5">
        <v>2761</v>
      </c>
      <c r="C16" s="52">
        <v>1</v>
      </c>
      <c r="D16" s="59">
        <v>0</v>
      </c>
      <c r="E16" s="54">
        <v>0</v>
      </c>
      <c r="F16" s="69">
        <v>2761</v>
      </c>
      <c r="G16" s="56">
        <v>1.9470078206106962E-4</v>
      </c>
      <c r="H16" s="5">
        <v>0</v>
      </c>
      <c r="I16" s="52">
        <v>0</v>
      </c>
      <c r="J16" s="59">
        <v>0</v>
      </c>
      <c r="K16" s="54">
        <v>0</v>
      </c>
      <c r="L16" s="69">
        <v>0</v>
      </c>
      <c r="M16" s="56">
        <v>0</v>
      </c>
      <c r="N16" s="35"/>
    </row>
    <row r="17" spans="1:14" s="11" customFormat="1" ht="44.25">
      <c r="A17" s="70" t="s">
        <v>17</v>
      </c>
      <c r="B17" s="575">
        <v>129024</v>
      </c>
      <c r="C17" s="563">
        <v>1</v>
      </c>
      <c r="D17" s="587">
        <v>0</v>
      </c>
      <c r="E17" s="579">
        <v>0</v>
      </c>
      <c r="F17" s="577">
        <v>129024</v>
      </c>
      <c r="G17" s="581">
        <v>9.098541725696286E-3</v>
      </c>
      <c r="H17" s="575">
        <v>132130</v>
      </c>
      <c r="I17" s="563">
        <v>1</v>
      </c>
      <c r="J17" s="587">
        <v>0</v>
      </c>
      <c r="K17" s="579">
        <v>0</v>
      </c>
      <c r="L17" s="577">
        <v>132130</v>
      </c>
      <c r="M17" s="581">
        <v>9.1338083217821393E-3</v>
      </c>
      <c r="N17" s="35"/>
    </row>
    <row r="18" spans="1:14" s="11" customFormat="1" ht="44.25">
      <c r="A18" s="70" t="s">
        <v>18</v>
      </c>
      <c r="B18" s="575">
        <v>0</v>
      </c>
      <c r="C18" s="563">
        <v>0</v>
      </c>
      <c r="D18" s="587">
        <v>0</v>
      </c>
      <c r="E18" s="579">
        <v>0</v>
      </c>
      <c r="F18" s="577">
        <v>0</v>
      </c>
      <c r="G18" s="581">
        <v>0</v>
      </c>
      <c r="H18" s="575">
        <v>0</v>
      </c>
      <c r="I18" s="563">
        <v>0</v>
      </c>
      <c r="J18" s="587">
        <v>0</v>
      </c>
      <c r="K18" s="579">
        <v>0</v>
      </c>
      <c r="L18" s="577">
        <v>0</v>
      </c>
      <c r="M18" s="581">
        <v>0</v>
      </c>
      <c r="N18" s="35"/>
    </row>
    <row r="19" spans="1:14" s="11" customFormat="1" ht="44.25">
      <c r="A19" s="70" t="s">
        <v>19</v>
      </c>
      <c r="B19" s="575">
        <v>0</v>
      </c>
      <c r="C19" s="563">
        <v>0</v>
      </c>
      <c r="D19" s="587">
        <v>0</v>
      </c>
      <c r="E19" s="579">
        <v>0</v>
      </c>
      <c r="F19" s="577">
        <v>0</v>
      </c>
      <c r="G19" s="581">
        <v>0</v>
      </c>
      <c r="H19" s="575">
        <v>0</v>
      </c>
      <c r="I19" s="563">
        <v>0</v>
      </c>
      <c r="J19" s="587">
        <v>0</v>
      </c>
      <c r="K19" s="579">
        <v>0</v>
      </c>
      <c r="L19" s="577">
        <v>0</v>
      </c>
      <c r="M19" s="581">
        <v>0</v>
      </c>
      <c r="N19" s="35"/>
    </row>
    <row r="20" spans="1:14" s="11" customFormat="1" ht="44.25">
      <c r="A20" s="70" t="s">
        <v>20</v>
      </c>
      <c r="B20" s="575">
        <v>0</v>
      </c>
      <c r="C20" s="563">
        <v>0</v>
      </c>
      <c r="D20" s="587">
        <v>0</v>
      </c>
      <c r="E20" s="579">
        <v>0</v>
      </c>
      <c r="F20" s="577">
        <v>0</v>
      </c>
      <c r="G20" s="581">
        <v>0</v>
      </c>
      <c r="H20" s="575">
        <v>0</v>
      </c>
      <c r="I20" s="563">
        <v>0</v>
      </c>
      <c r="J20" s="587">
        <v>0</v>
      </c>
      <c r="K20" s="579">
        <v>0</v>
      </c>
      <c r="L20" s="577">
        <v>0</v>
      </c>
      <c r="M20" s="581">
        <v>0</v>
      </c>
      <c r="N20" s="35"/>
    </row>
    <row r="21" spans="1:14" s="11" customFormat="1" ht="44.25">
      <c r="A21" s="70" t="s">
        <v>21</v>
      </c>
      <c r="B21" s="575">
        <v>0</v>
      </c>
      <c r="C21" s="563">
        <v>0</v>
      </c>
      <c r="D21" s="587">
        <v>0</v>
      </c>
      <c r="E21" s="579">
        <v>0</v>
      </c>
      <c r="F21" s="577">
        <v>0</v>
      </c>
      <c r="G21" s="581">
        <v>0</v>
      </c>
      <c r="H21" s="575">
        <v>0</v>
      </c>
      <c r="I21" s="563">
        <v>0</v>
      </c>
      <c r="J21" s="587">
        <v>0</v>
      </c>
      <c r="K21" s="579">
        <v>0</v>
      </c>
      <c r="L21" s="577">
        <v>0</v>
      </c>
      <c r="M21" s="581">
        <v>0</v>
      </c>
      <c r="N21" s="35"/>
    </row>
    <row r="22" spans="1:14" s="11" customFormat="1" ht="44.25">
      <c r="A22" s="70" t="s">
        <v>22</v>
      </c>
      <c r="B22" s="575">
        <v>0</v>
      </c>
      <c r="C22" s="563">
        <v>0</v>
      </c>
      <c r="D22" s="587">
        <v>0</v>
      </c>
      <c r="E22" s="579">
        <v>0</v>
      </c>
      <c r="F22" s="577">
        <v>0</v>
      </c>
      <c r="G22" s="581">
        <v>0</v>
      </c>
      <c r="H22" s="575">
        <v>0</v>
      </c>
      <c r="I22" s="563">
        <v>0</v>
      </c>
      <c r="J22" s="587">
        <v>0</v>
      </c>
      <c r="K22" s="579">
        <v>0</v>
      </c>
      <c r="L22" s="577">
        <v>0</v>
      </c>
      <c r="M22" s="581">
        <v>0</v>
      </c>
      <c r="N22" s="35"/>
    </row>
    <row r="23" spans="1:14" s="11" customFormat="1" ht="44.25">
      <c r="A23" s="70" t="s">
        <v>23</v>
      </c>
      <c r="B23" s="575">
        <v>0</v>
      </c>
      <c r="C23" s="563">
        <v>0</v>
      </c>
      <c r="D23" s="587">
        <v>0</v>
      </c>
      <c r="E23" s="579">
        <v>0</v>
      </c>
      <c r="F23" s="577">
        <v>0</v>
      </c>
      <c r="G23" s="581">
        <v>0</v>
      </c>
      <c r="H23" s="575">
        <v>0</v>
      </c>
      <c r="I23" s="563">
        <v>0</v>
      </c>
      <c r="J23" s="587">
        <v>0</v>
      </c>
      <c r="K23" s="579">
        <v>0</v>
      </c>
      <c r="L23" s="577">
        <v>0</v>
      </c>
      <c r="M23" s="581">
        <v>0</v>
      </c>
      <c r="N23" s="35"/>
    </row>
    <row r="24" spans="1:14" s="11" customFormat="1" ht="44.25">
      <c r="A24" s="70" t="s">
        <v>24</v>
      </c>
      <c r="B24" s="575">
        <v>0</v>
      </c>
      <c r="C24" s="563">
        <v>0</v>
      </c>
      <c r="D24" s="587">
        <v>0</v>
      </c>
      <c r="E24" s="579">
        <v>0</v>
      </c>
      <c r="F24" s="577">
        <v>0</v>
      </c>
      <c r="G24" s="581">
        <v>0</v>
      </c>
      <c r="H24" s="575">
        <v>0</v>
      </c>
      <c r="I24" s="563">
        <v>0</v>
      </c>
      <c r="J24" s="587">
        <v>0</v>
      </c>
      <c r="K24" s="579">
        <v>0</v>
      </c>
      <c r="L24" s="577">
        <v>0</v>
      </c>
      <c r="M24" s="581">
        <v>0</v>
      </c>
      <c r="N24" s="35"/>
    </row>
    <row r="25" spans="1:14" s="11" customFormat="1" ht="44.25">
      <c r="A25" s="70" t="s">
        <v>25</v>
      </c>
      <c r="B25" s="575">
        <v>0</v>
      </c>
      <c r="C25" s="563">
        <v>0</v>
      </c>
      <c r="D25" s="587">
        <v>0</v>
      </c>
      <c r="E25" s="579">
        <v>0</v>
      </c>
      <c r="F25" s="577">
        <v>0</v>
      </c>
      <c r="G25" s="581">
        <v>0</v>
      </c>
      <c r="H25" s="575">
        <v>0</v>
      </c>
      <c r="I25" s="563">
        <v>0</v>
      </c>
      <c r="J25" s="587">
        <v>0</v>
      </c>
      <c r="K25" s="579">
        <v>0</v>
      </c>
      <c r="L25" s="577">
        <v>0</v>
      </c>
      <c r="M25" s="581">
        <v>0</v>
      </c>
      <c r="N25" s="35"/>
    </row>
    <row r="26" spans="1:14" s="11" customFormat="1" ht="44.25">
      <c r="A26" s="70" t="s">
        <v>26</v>
      </c>
      <c r="B26" s="575">
        <v>0</v>
      </c>
      <c r="C26" s="563">
        <v>0</v>
      </c>
      <c r="D26" s="587">
        <v>0</v>
      </c>
      <c r="E26" s="579">
        <v>0</v>
      </c>
      <c r="F26" s="577">
        <v>0</v>
      </c>
      <c r="G26" s="581">
        <v>0</v>
      </c>
      <c r="H26" s="575">
        <v>0</v>
      </c>
      <c r="I26" s="563">
        <v>0</v>
      </c>
      <c r="J26" s="587">
        <v>0</v>
      </c>
      <c r="K26" s="579">
        <v>0</v>
      </c>
      <c r="L26" s="577">
        <v>0</v>
      </c>
      <c r="M26" s="581">
        <v>0</v>
      </c>
      <c r="N26" s="35"/>
    </row>
    <row r="27" spans="1:14" s="11" customFormat="1" ht="44.25">
      <c r="A27" s="70" t="s">
        <v>27</v>
      </c>
      <c r="B27" s="575">
        <v>0</v>
      </c>
      <c r="C27" s="563">
        <v>0</v>
      </c>
      <c r="D27" s="587">
        <v>0</v>
      </c>
      <c r="E27" s="579">
        <v>0</v>
      </c>
      <c r="F27" s="577">
        <v>0</v>
      </c>
      <c r="G27" s="581">
        <v>0</v>
      </c>
      <c r="H27" s="575">
        <v>0</v>
      </c>
      <c r="I27" s="563">
        <v>0</v>
      </c>
      <c r="J27" s="587">
        <v>0</v>
      </c>
      <c r="K27" s="579">
        <v>0</v>
      </c>
      <c r="L27" s="577">
        <v>0</v>
      </c>
      <c r="M27" s="581">
        <v>0</v>
      </c>
      <c r="N27" s="35"/>
    </row>
    <row r="28" spans="1:14" s="11" customFormat="1" ht="44.25">
      <c r="A28" s="71" t="s">
        <v>28</v>
      </c>
      <c r="B28" s="575">
        <v>0</v>
      </c>
      <c r="C28" s="563">
        <v>0</v>
      </c>
      <c r="D28" s="587">
        <v>0</v>
      </c>
      <c r="E28" s="579">
        <v>0</v>
      </c>
      <c r="F28" s="577">
        <v>0</v>
      </c>
      <c r="G28" s="581">
        <v>0</v>
      </c>
      <c r="H28" s="575">
        <v>0</v>
      </c>
      <c r="I28" s="563">
        <v>0</v>
      </c>
      <c r="J28" s="587">
        <v>0</v>
      </c>
      <c r="K28" s="579">
        <v>0</v>
      </c>
      <c r="L28" s="577">
        <v>0</v>
      </c>
      <c r="M28" s="581">
        <v>0</v>
      </c>
      <c r="N28" s="35"/>
    </row>
    <row r="29" spans="1:14" s="11" customFormat="1" ht="44.25">
      <c r="A29" s="71" t="s">
        <v>29</v>
      </c>
      <c r="B29" s="575">
        <v>0</v>
      </c>
      <c r="C29" s="563">
        <v>0</v>
      </c>
      <c r="D29" s="587">
        <v>0</v>
      </c>
      <c r="E29" s="579">
        <v>0</v>
      </c>
      <c r="F29" s="577">
        <v>0</v>
      </c>
      <c r="G29" s="581">
        <v>0</v>
      </c>
      <c r="H29" s="575">
        <v>0</v>
      </c>
      <c r="I29" s="563">
        <v>0</v>
      </c>
      <c r="J29" s="587">
        <v>0</v>
      </c>
      <c r="K29" s="579">
        <v>0</v>
      </c>
      <c r="L29" s="577">
        <v>0</v>
      </c>
      <c r="M29" s="581">
        <v>0</v>
      </c>
      <c r="N29" s="35"/>
    </row>
    <row r="30" spans="1:14" s="11" customFormat="1" ht="44.25">
      <c r="A30" s="71" t="s">
        <v>30</v>
      </c>
      <c r="B30" s="575">
        <v>0</v>
      </c>
      <c r="C30" s="563">
        <v>0</v>
      </c>
      <c r="D30" s="587">
        <v>0</v>
      </c>
      <c r="E30" s="579">
        <v>0</v>
      </c>
      <c r="F30" s="577">
        <v>0</v>
      </c>
      <c r="G30" s="581">
        <v>0</v>
      </c>
      <c r="H30" s="575">
        <v>0</v>
      </c>
      <c r="I30" s="563">
        <v>0</v>
      </c>
      <c r="J30" s="587">
        <v>0</v>
      </c>
      <c r="K30" s="579">
        <v>0</v>
      </c>
      <c r="L30" s="577">
        <v>0</v>
      </c>
      <c r="M30" s="581">
        <v>0</v>
      </c>
      <c r="N30" s="35"/>
    </row>
    <row r="31" spans="1:14" s="11" customFormat="1" ht="44.25">
      <c r="A31" s="71" t="s">
        <v>31</v>
      </c>
      <c r="B31" s="575">
        <v>0</v>
      </c>
      <c r="C31" s="563">
        <v>0</v>
      </c>
      <c r="D31" s="587">
        <v>0</v>
      </c>
      <c r="E31" s="579">
        <v>0</v>
      </c>
      <c r="F31" s="577">
        <v>0</v>
      </c>
      <c r="G31" s="581">
        <v>0</v>
      </c>
      <c r="H31" s="575">
        <v>0</v>
      </c>
      <c r="I31" s="563">
        <v>0</v>
      </c>
      <c r="J31" s="587">
        <v>0</v>
      </c>
      <c r="K31" s="579">
        <v>0</v>
      </c>
      <c r="L31" s="577">
        <v>0</v>
      </c>
      <c r="M31" s="581">
        <v>0</v>
      </c>
      <c r="N31" s="35"/>
    </row>
    <row r="32" spans="1:14" s="11" customFormat="1" ht="44.25">
      <c r="A32" s="71" t="s">
        <v>32</v>
      </c>
      <c r="B32" s="575">
        <v>0</v>
      </c>
      <c r="C32" s="563">
        <v>0</v>
      </c>
      <c r="D32" s="587">
        <v>0</v>
      </c>
      <c r="E32" s="579">
        <v>0</v>
      </c>
      <c r="F32" s="577">
        <v>0</v>
      </c>
      <c r="G32" s="581">
        <v>0</v>
      </c>
      <c r="H32" s="575">
        <v>0</v>
      </c>
      <c r="I32" s="563">
        <v>0</v>
      </c>
      <c r="J32" s="587">
        <v>0</v>
      </c>
      <c r="K32" s="579">
        <v>0</v>
      </c>
      <c r="L32" s="577">
        <v>0</v>
      </c>
      <c r="M32" s="581">
        <v>0</v>
      </c>
      <c r="N32" s="35"/>
    </row>
    <row r="33" spans="1:14" s="11" customFormat="1" ht="44.25">
      <c r="A33" s="71" t="s">
        <v>33</v>
      </c>
      <c r="B33" s="575">
        <v>25000</v>
      </c>
      <c r="C33" s="563">
        <v>1</v>
      </c>
      <c r="D33" s="587">
        <v>0</v>
      </c>
      <c r="E33" s="579">
        <v>0</v>
      </c>
      <c r="F33" s="577">
        <v>25000</v>
      </c>
      <c r="G33" s="581">
        <v>1.7629552884921189E-3</v>
      </c>
      <c r="H33" s="575">
        <v>0</v>
      </c>
      <c r="I33" s="563">
        <v>0</v>
      </c>
      <c r="J33" s="587">
        <v>0</v>
      </c>
      <c r="K33" s="579">
        <v>0</v>
      </c>
      <c r="L33" s="577">
        <v>0</v>
      </c>
      <c r="M33" s="581">
        <v>0</v>
      </c>
      <c r="N33" s="35"/>
    </row>
    <row r="34" spans="1:14" s="11" customFormat="1" ht="45">
      <c r="A34" s="72" t="s">
        <v>34</v>
      </c>
      <c r="B34" s="590"/>
      <c r="C34" s="591" t="s">
        <v>4</v>
      </c>
      <c r="D34" s="587"/>
      <c r="E34" s="592" t="s">
        <v>4</v>
      </c>
      <c r="F34" s="577"/>
      <c r="G34" s="593" t="s">
        <v>4</v>
      </c>
      <c r="H34" s="590" t="s">
        <v>4</v>
      </c>
      <c r="I34" s="591" t="s">
        <v>4</v>
      </c>
      <c r="J34" s="587"/>
      <c r="K34" s="592" t="s">
        <v>4</v>
      </c>
      <c r="L34" s="577"/>
      <c r="M34" s="593" t="s">
        <v>4</v>
      </c>
      <c r="N34" s="35"/>
    </row>
    <row r="35" spans="1:14" s="11" customFormat="1" ht="44.25">
      <c r="A35" s="68" t="s">
        <v>35</v>
      </c>
      <c r="B35" s="575">
        <v>0</v>
      </c>
      <c r="C35" s="563">
        <v>0</v>
      </c>
      <c r="D35" s="587">
        <v>0</v>
      </c>
      <c r="E35" s="579">
        <v>0</v>
      </c>
      <c r="F35" s="577">
        <v>0</v>
      </c>
      <c r="G35" s="581">
        <v>0</v>
      </c>
      <c r="H35" s="575">
        <v>0</v>
      </c>
      <c r="I35" s="563">
        <v>0</v>
      </c>
      <c r="J35" s="587">
        <v>0</v>
      </c>
      <c r="K35" s="579">
        <v>0</v>
      </c>
      <c r="L35" s="577">
        <v>0</v>
      </c>
      <c r="M35" s="581">
        <v>0</v>
      </c>
      <c r="N35" s="35"/>
    </row>
    <row r="36" spans="1:14" s="11" customFormat="1" ht="45">
      <c r="A36" s="72" t="s">
        <v>36</v>
      </c>
      <c r="B36" s="590"/>
      <c r="C36" s="591" t="s">
        <v>4</v>
      </c>
      <c r="D36" s="587"/>
      <c r="E36" s="592" t="s">
        <v>4</v>
      </c>
      <c r="F36" s="577"/>
      <c r="G36" s="593" t="s">
        <v>4</v>
      </c>
      <c r="H36" s="590"/>
      <c r="I36" s="591" t="s">
        <v>4</v>
      </c>
      <c r="J36" s="587"/>
      <c r="K36" s="592" t="s">
        <v>4</v>
      </c>
      <c r="L36" s="577"/>
      <c r="M36" s="593" t="s">
        <v>4</v>
      </c>
      <c r="N36" s="35"/>
    </row>
    <row r="37" spans="1:14" s="11" customFormat="1" ht="44.25">
      <c r="A37" s="70" t="s">
        <v>35</v>
      </c>
      <c r="B37" s="594">
        <v>0</v>
      </c>
      <c r="C37" s="563">
        <v>0</v>
      </c>
      <c r="D37" s="595">
        <v>0</v>
      </c>
      <c r="E37" s="579">
        <v>0</v>
      </c>
      <c r="F37" s="596">
        <v>0</v>
      </c>
      <c r="G37" s="581">
        <v>0</v>
      </c>
      <c r="H37" s="594">
        <v>0</v>
      </c>
      <c r="I37" s="563">
        <v>0</v>
      </c>
      <c r="J37" s="595">
        <v>0</v>
      </c>
      <c r="K37" s="579">
        <v>0</v>
      </c>
      <c r="L37" s="596">
        <v>0</v>
      </c>
      <c r="M37" s="581">
        <v>0</v>
      </c>
      <c r="N37" s="35"/>
    </row>
    <row r="38" spans="1:14" s="11" customFormat="1" ht="44.25">
      <c r="A38" s="70" t="s">
        <v>76</v>
      </c>
      <c r="B38" s="594"/>
      <c r="C38" s="563" t="s">
        <v>11</v>
      </c>
      <c r="D38" s="595"/>
      <c r="E38" s="579" t="s">
        <v>11</v>
      </c>
      <c r="F38" s="577">
        <v>0</v>
      </c>
      <c r="G38" s="581">
        <v>0</v>
      </c>
      <c r="H38" s="594"/>
      <c r="I38" s="563" t="s">
        <v>11</v>
      </c>
      <c r="J38" s="595"/>
      <c r="K38" s="579" t="s">
        <v>11</v>
      </c>
      <c r="L38" s="577">
        <v>0</v>
      </c>
      <c r="M38" s="581">
        <v>0</v>
      </c>
      <c r="N38" s="35"/>
    </row>
    <row r="39" spans="1:14" s="85" customFormat="1" ht="45">
      <c r="A39" s="72" t="s">
        <v>37</v>
      </c>
      <c r="B39" s="597">
        <v>3572503</v>
      </c>
      <c r="C39" s="567">
        <v>1</v>
      </c>
      <c r="D39" s="597">
        <v>0</v>
      </c>
      <c r="E39" s="599">
        <v>0</v>
      </c>
      <c r="F39" s="597">
        <v>3572503</v>
      </c>
      <c r="G39" s="598">
        <v>0.25192652228015844</v>
      </c>
      <c r="H39" s="597">
        <v>3538775</v>
      </c>
      <c r="I39" s="567">
        <v>1</v>
      </c>
      <c r="J39" s="597">
        <v>0</v>
      </c>
      <c r="K39" s="599">
        <v>0</v>
      </c>
      <c r="L39" s="597">
        <v>3538775</v>
      </c>
      <c r="M39" s="598">
        <v>0.24462644777048806</v>
      </c>
      <c r="N39" s="84"/>
    </row>
    <row r="40" spans="1:14" s="11" customFormat="1" ht="45">
      <c r="A40" s="86" t="s">
        <v>38</v>
      </c>
      <c r="B40" s="582"/>
      <c r="C40" s="591" t="s">
        <v>4</v>
      </c>
      <c r="D40" s="587"/>
      <c r="E40" s="592" t="s">
        <v>4</v>
      </c>
      <c r="F40" s="577"/>
      <c r="G40" s="593" t="s">
        <v>4</v>
      </c>
      <c r="H40" s="582"/>
      <c r="I40" s="591" t="s">
        <v>4</v>
      </c>
      <c r="J40" s="587"/>
      <c r="K40" s="592" t="s">
        <v>4</v>
      </c>
      <c r="L40" s="577"/>
      <c r="M40" s="593" t="s">
        <v>4</v>
      </c>
      <c r="N40" s="35"/>
    </row>
    <row r="41" spans="1:14" s="11" customFormat="1" ht="44.25">
      <c r="A41" s="21" t="s">
        <v>39</v>
      </c>
      <c r="B41" s="46">
        <v>0</v>
      </c>
      <c r="C41" s="52">
        <v>0</v>
      </c>
      <c r="D41" s="87">
        <v>0</v>
      </c>
      <c r="E41" s="54">
        <v>0</v>
      </c>
      <c r="F41" s="48">
        <v>0</v>
      </c>
      <c r="G41" s="56">
        <v>0</v>
      </c>
      <c r="H41" s="46">
        <v>0</v>
      </c>
      <c r="I41" s="52">
        <v>0</v>
      </c>
      <c r="J41" s="87">
        <v>0</v>
      </c>
      <c r="K41" s="54">
        <v>0</v>
      </c>
      <c r="L41" s="48">
        <v>0</v>
      </c>
      <c r="M41" s="56">
        <v>0</v>
      </c>
      <c r="N41" s="35"/>
    </row>
    <row r="42" spans="1:14" s="11" customFormat="1" ht="44.25">
      <c r="A42" s="88" t="s">
        <v>40</v>
      </c>
      <c r="B42" s="575">
        <v>0</v>
      </c>
      <c r="C42" s="563">
        <v>0</v>
      </c>
      <c r="D42" s="587">
        <v>0</v>
      </c>
      <c r="E42" s="579">
        <v>0</v>
      </c>
      <c r="F42" s="577">
        <v>0</v>
      </c>
      <c r="G42" s="581">
        <v>0</v>
      </c>
      <c r="H42" s="575">
        <v>0</v>
      </c>
      <c r="I42" s="563">
        <v>0</v>
      </c>
      <c r="J42" s="587">
        <v>0</v>
      </c>
      <c r="K42" s="579">
        <v>0</v>
      </c>
      <c r="L42" s="577">
        <v>0</v>
      </c>
      <c r="M42" s="581">
        <v>0</v>
      </c>
      <c r="N42" s="35"/>
    </row>
    <row r="43" spans="1:14" s="11" customFormat="1" ht="44.25">
      <c r="A43" s="89" t="s">
        <v>41</v>
      </c>
      <c r="B43" s="575">
        <v>0</v>
      </c>
      <c r="C43" s="563">
        <v>0</v>
      </c>
      <c r="D43" s="587">
        <v>0</v>
      </c>
      <c r="E43" s="579">
        <v>0</v>
      </c>
      <c r="F43" s="596">
        <v>0</v>
      </c>
      <c r="G43" s="581">
        <v>0</v>
      </c>
      <c r="H43" s="575">
        <v>0</v>
      </c>
      <c r="I43" s="563">
        <v>0</v>
      </c>
      <c r="J43" s="587">
        <v>0</v>
      </c>
      <c r="K43" s="579">
        <v>0</v>
      </c>
      <c r="L43" s="596">
        <v>0</v>
      </c>
      <c r="M43" s="581">
        <v>0</v>
      </c>
      <c r="N43" s="35"/>
    </row>
    <row r="44" spans="1:14" s="11" customFormat="1" ht="44.25">
      <c r="A44" s="41" t="s">
        <v>42</v>
      </c>
      <c r="B44" s="575">
        <v>0</v>
      </c>
      <c r="C44" s="563">
        <v>0</v>
      </c>
      <c r="D44" s="587">
        <v>0</v>
      </c>
      <c r="E44" s="579">
        <v>0</v>
      </c>
      <c r="F44" s="596">
        <v>0</v>
      </c>
      <c r="G44" s="581">
        <v>0</v>
      </c>
      <c r="H44" s="575">
        <v>0</v>
      </c>
      <c r="I44" s="563">
        <v>0</v>
      </c>
      <c r="J44" s="587">
        <v>0</v>
      </c>
      <c r="K44" s="579">
        <v>0</v>
      </c>
      <c r="L44" s="596">
        <v>0</v>
      </c>
      <c r="M44" s="581">
        <v>0</v>
      </c>
      <c r="N44" s="35"/>
    </row>
    <row r="45" spans="1:14" s="11" customFormat="1" ht="44.25">
      <c r="A45" s="88" t="s">
        <v>43</v>
      </c>
      <c r="B45" s="575">
        <v>0</v>
      </c>
      <c r="C45" s="563">
        <v>0</v>
      </c>
      <c r="D45" s="587">
        <v>0</v>
      </c>
      <c r="E45" s="579">
        <v>0</v>
      </c>
      <c r="F45" s="596">
        <v>0</v>
      </c>
      <c r="G45" s="581">
        <v>0</v>
      </c>
      <c r="H45" s="575">
        <v>0</v>
      </c>
      <c r="I45" s="563">
        <v>0</v>
      </c>
      <c r="J45" s="587">
        <v>0</v>
      </c>
      <c r="K45" s="579">
        <v>0</v>
      </c>
      <c r="L45" s="596">
        <v>0</v>
      </c>
      <c r="M45" s="581">
        <v>0</v>
      </c>
      <c r="N45" s="35"/>
    </row>
    <row r="46" spans="1:14" s="85" customFormat="1" ht="45">
      <c r="A46" s="86" t="s">
        <v>44</v>
      </c>
      <c r="B46" s="602">
        <v>0</v>
      </c>
      <c r="C46" s="567">
        <v>0</v>
      </c>
      <c r="D46" s="603">
        <v>0</v>
      </c>
      <c r="E46" s="599">
        <v>0</v>
      </c>
      <c r="F46" s="604">
        <v>0</v>
      </c>
      <c r="G46" s="598">
        <v>0</v>
      </c>
      <c r="H46" s="602">
        <v>0</v>
      </c>
      <c r="I46" s="567">
        <v>0</v>
      </c>
      <c r="J46" s="603">
        <v>0</v>
      </c>
      <c r="K46" s="599">
        <v>0</v>
      </c>
      <c r="L46" s="604">
        <v>0</v>
      </c>
      <c r="M46" s="598">
        <v>0</v>
      </c>
      <c r="N46" s="84"/>
    </row>
    <row r="47" spans="1:14" s="85" customFormat="1" ht="45">
      <c r="A47" s="93" t="s">
        <v>45</v>
      </c>
      <c r="B47" s="606">
        <v>1068545</v>
      </c>
      <c r="C47" s="567">
        <v>1</v>
      </c>
      <c r="D47" s="606">
        <v>0</v>
      </c>
      <c r="E47" s="599">
        <v>0</v>
      </c>
      <c r="F47" s="608">
        <v>1068545</v>
      </c>
      <c r="G47" s="598">
        <v>7.5351882349672453E-2</v>
      </c>
      <c r="H47" s="606">
        <v>0</v>
      </c>
      <c r="I47" s="567">
        <v>0</v>
      </c>
      <c r="J47" s="606">
        <v>0</v>
      </c>
      <c r="K47" s="599">
        <v>0</v>
      </c>
      <c r="L47" s="608">
        <v>0</v>
      </c>
      <c r="M47" s="598">
        <v>0</v>
      </c>
      <c r="N47" s="84"/>
    </row>
    <row r="48" spans="1:14" s="11" customFormat="1" ht="45">
      <c r="A48" s="24" t="s">
        <v>46</v>
      </c>
      <c r="B48" s="96"/>
      <c r="C48" s="97" t="s">
        <v>4</v>
      </c>
      <c r="D48" s="59"/>
      <c r="E48" s="98" t="s">
        <v>4</v>
      </c>
      <c r="F48" s="48"/>
      <c r="G48" s="99" t="s">
        <v>4</v>
      </c>
      <c r="H48" s="96"/>
      <c r="I48" s="97" t="s">
        <v>4</v>
      </c>
      <c r="J48" s="59"/>
      <c r="K48" s="98" t="s">
        <v>4</v>
      </c>
      <c r="L48" s="48"/>
      <c r="M48" s="99" t="s">
        <v>4</v>
      </c>
      <c r="N48" s="35"/>
    </row>
    <row r="49" spans="1:14" s="11" customFormat="1" ht="44.25">
      <c r="A49" s="21" t="s">
        <v>47</v>
      </c>
      <c r="B49" s="96">
        <v>3084983</v>
      </c>
      <c r="C49" s="52">
        <v>1</v>
      </c>
      <c r="D49" s="59">
        <v>0</v>
      </c>
      <c r="E49" s="54">
        <v>0</v>
      </c>
      <c r="F49" s="100">
        <v>3084983</v>
      </c>
      <c r="G49" s="56">
        <v>0.21754748379033131</v>
      </c>
      <c r="H49" s="96">
        <v>4372260</v>
      </c>
      <c r="I49" s="52">
        <v>1</v>
      </c>
      <c r="J49" s="59">
        <v>0</v>
      </c>
      <c r="K49" s="54">
        <v>0</v>
      </c>
      <c r="L49" s="100">
        <v>4372260</v>
      </c>
      <c r="M49" s="56">
        <v>0.30224313004613013</v>
      </c>
      <c r="N49" s="35"/>
    </row>
    <row r="50" spans="1:14" s="11" customFormat="1" ht="44.25">
      <c r="A50" s="41" t="s">
        <v>48</v>
      </c>
      <c r="B50" s="582">
        <v>80525</v>
      </c>
      <c r="C50" s="563">
        <v>1</v>
      </c>
      <c r="D50" s="587">
        <v>0</v>
      </c>
      <c r="E50" s="579">
        <v>0</v>
      </c>
      <c r="F50" s="609">
        <v>80525</v>
      </c>
      <c r="G50" s="581">
        <v>5.678478984233115E-3</v>
      </c>
      <c r="H50" s="582">
        <v>84551</v>
      </c>
      <c r="I50" s="563">
        <v>1</v>
      </c>
      <c r="J50" s="587">
        <v>0</v>
      </c>
      <c r="K50" s="579">
        <v>0</v>
      </c>
      <c r="L50" s="609">
        <v>84551</v>
      </c>
      <c r="M50" s="581">
        <v>5.8447939712026158E-3</v>
      </c>
      <c r="N50" s="35"/>
    </row>
    <row r="51" spans="1:14" s="11" customFormat="1" ht="44.25">
      <c r="A51" s="102" t="s">
        <v>49</v>
      </c>
      <c r="B51" s="440">
        <v>0</v>
      </c>
      <c r="C51" s="563">
        <v>0</v>
      </c>
      <c r="D51" s="441">
        <v>291355</v>
      </c>
      <c r="E51" s="579">
        <v>1</v>
      </c>
      <c r="F51" s="613">
        <v>291355</v>
      </c>
      <c r="G51" s="581">
        <v>2.0545833523144853E-2</v>
      </c>
      <c r="H51" s="440">
        <v>0</v>
      </c>
      <c r="I51" s="563">
        <v>0</v>
      </c>
      <c r="J51" s="441">
        <v>305923</v>
      </c>
      <c r="K51" s="579">
        <v>1</v>
      </c>
      <c r="L51" s="613">
        <v>305923</v>
      </c>
      <c r="M51" s="581">
        <v>2.1147673073674086E-2</v>
      </c>
      <c r="N51" s="35"/>
    </row>
    <row r="52" spans="1:14" s="11" customFormat="1" ht="44.25">
      <c r="A52" s="102" t="s">
        <v>50</v>
      </c>
      <c r="B52" s="440">
        <v>38578</v>
      </c>
      <c r="C52" s="563">
        <v>0.9084016200433267</v>
      </c>
      <c r="D52" s="441">
        <v>3890</v>
      </c>
      <c r="E52" s="579">
        <v>8.7237334888206133E-2</v>
      </c>
      <c r="F52" s="613">
        <v>42468</v>
      </c>
      <c r="G52" s="581">
        <v>2.9947674076673324E-3</v>
      </c>
      <c r="H52" s="440">
        <v>44591</v>
      </c>
      <c r="I52" s="563">
        <v>1</v>
      </c>
      <c r="J52" s="441">
        <v>0</v>
      </c>
      <c r="K52" s="579">
        <v>0</v>
      </c>
      <c r="L52" s="613">
        <v>44591</v>
      </c>
      <c r="M52" s="581">
        <v>3.0824615672185524E-3</v>
      </c>
      <c r="N52" s="35"/>
    </row>
    <row r="53" spans="1:14" s="11" customFormat="1" ht="44.25">
      <c r="A53" s="41" t="s">
        <v>51</v>
      </c>
      <c r="B53" s="582">
        <v>120047</v>
      </c>
      <c r="C53" s="563">
        <v>0.2572941113432996</v>
      </c>
      <c r="D53" s="587">
        <v>346528</v>
      </c>
      <c r="E53" s="579">
        <v>2.7461901176843524</v>
      </c>
      <c r="F53" s="609">
        <v>466575</v>
      </c>
      <c r="G53" s="581">
        <v>3.2902034549128413E-2</v>
      </c>
      <c r="H53" s="582">
        <v>126185</v>
      </c>
      <c r="I53" s="563">
        <v>0.25749991327220895</v>
      </c>
      <c r="J53" s="587">
        <v>363854</v>
      </c>
      <c r="K53" s="579">
        <v>0.74250008672779111</v>
      </c>
      <c r="L53" s="609">
        <v>490039</v>
      </c>
      <c r="M53" s="581">
        <v>3.3875140363261919E-2</v>
      </c>
      <c r="N53" s="35"/>
    </row>
    <row r="54" spans="1:14" s="85" customFormat="1" ht="45">
      <c r="A54" s="93" t="s">
        <v>52</v>
      </c>
      <c r="B54" s="614">
        <v>3324133</v>
      </c>
      <c r="C54" s="567">
        <v>0.83817745554231493</v>
      </c>
      <c r="D54" s="603">
        <v>641773</v>
      </c>
      <c r="E54" s="599">
        <v>0.13868415655934724</v>
      </c>
      <c r="F54" s="615">
        <v>3965906</v>
      </c>
      <c r="G54" s="598">
        <v>0.27966859825450502</v>
      </c>
      <c r="H54" s="614">
        <v>4627587</v>
      </c>
      <c r="I54" s="567">
        <v>0.87356409716228678</v>
      </c>
      <c r="J54" s="603">
        <v>669777</v>
      </c>
      <c r="K54" s="599">
        <v>0.12643590283771325</v>
      </c>
      <c r="L54" s="615">
        <v>5297364</v>
      </c>
      <c r="M54" s="598">
        <v>0.36619319902148728</v>
      </c>
      <c r="N54" s="84"/>
    </row>
    <row r="55" spans="1:14" s="11" customFormat="1" ht="44.25">
      <c r="A55" s="51" t="s">
        <v>53</v>
      </c>
      <c r="B55" s="616">
        <v>0</v>
      </c>
      <c r="C55" s="563">
        <v>0</v>
      </c>
      <c r="D55" s="617">
        <v>0</v>
      </c>
      <c r="E55" s="579">
        <v>0</v>
      </c>
      <c r="F55" s="618">
        <v>0</v>
      </c>
      <c r="G55" s="581">
        <v>0</v>
      </c>
      <c r="H55" s="616">
        <v>0</v>
      </c>
      <c r="I55" s="563">
        <v>0</v>
      </c>
      <c r="J55" s="617">
        <v>0</v>
      </c>
      <c r="K55" s="579">
        <v>0</v>
      </c>
      <c r="L55" s="618">
        <v>0</v>
      </c>
      <c r="M55" s="581">
        <v>0</v>
      </c>
      <c r="N55" s="35"/>
    </row>
    <row r="56" spans="1:14" s="11" customFormat="1" ht="44.25">
      <c r="A56" s="111" t="s">
        <v>54</v>
      </c>
      <c r="B56" s="575">
        <v>0</v>
      </c>
      <c r="C56" s="563">
        <v>0</v>
      </c>
      <c r="D56" s="587">
        <v>0</v>
      </c>
      <c r="E56" s="579">
        <v>0</v>
      </c>
      <c r="F56" s="577">
        <v>0</v>
      </c>
      <c r="G56" s="581">
        <v>0</v>
      </c>
      <c r="H56" s="575">
        <v>0</v>
      </c>
      <c r="I56" s="563">
        <v>0</v>
      </c>
      <c r="J56" s="587">
        <v>0</v>
      </c>
      <c r="K56" s="579">
        <v>0</v>
      </c>
      <c r="L56" s="577">
        <v>0</v>
      </c>
      <c r="M56" s="581">
        <v>0</v>
      </c>
      <c r="N56" s="35"/>
    </row>
    <row r="57" spans="1:14" s="11" customFormat="1" ht="44.25">
      <c r="A57" s="89" t="s">
        <v>55</v>
      </c>
      <c r="B57" s="575">
        <v>0</v>
      </c>
      <c r="C57" s="563">
        <v>0</v>
      </c>
      <c r="D57" s="587">
        <v>0</v>
      </c>
      <c r="E57" s="579">
        <v>0</v>
      </c>
      <c r="F57" s="577">
        <v>0</v>
      </c>
      <c r="G57" s="581">
        <v>0</v>
      </c>
      <c r="H57" s="575">
        <v>0</v>
      </c>
      <c r="I57" s="563">
        <v>0</v>
      </c>
      <c r="J57" s="587">
        <v>0</v>
      </c>
      <c r="K57" s="579">
        <v>0</v>
      </c>
      <c r="L57" s="577">
        <v>0</v>
      </c>
      <c r="M57" s="581">
        <v>0</v>
      </c>
      <c r="N57" s="35"/>
    </row>
    <row r="58" spans="1:14" s="11" customFormat="1" ht="44.25">
      <c r="A58" s="88" t="s">
        <v>56</v>
      </c>
      <c r="B58" s="594">
        <v>0</v>
      </c>
      <c r="C58" s="563">
        <v>0</v>
      </c>
      <c r="D58" s="595">
        <v>844996</v>
      </c>
      <c r="E58" s="579">
        <v>1</v>
      </c>
      <c r="F58" s="596">
        <v>844996</v>
      </c>
      <c r="G58" s="581">
        <v>5.9587606678187459E-2</v>
      </c>
      <c r="H58" s="594">
        <v>0</v>
      </c>
      <c r="I58" s="563">
        <v>0</v>
      </c>
      <c r="J58" s="595">
        <v>887246</v>
      </c>
      <c r="K58" s="579">
        <v>1</v>
      </c>
      <c r="L58" s="596">
        <v>887246</v>
      </c>
      <c r="M58" s="581">
        <v>6.1333042445076175E-2</v>
      </c>
      <c r="N58" s="35"/>
    </row>
    <row r="59" spans="1:14" s="11" customFormat="1" ht="44.25">
      <c r="A59" s="112" t="s">
        <v>57</v>
      </c>
      <c r="B59" s="575">
        <v>0</v>
      </c>
      <c r="C59" s="563">
        <v>0</v>
      </c>
      <c r="D59" s="587">
        <v>0</v>
      </c>
      <c r="E59" s="579">
        <v>0</v>
      </c>
      <c r="F59" s="577">
        <v>0</v>
      </c>
      <c r="G59" s="581">
        <v>0</v>
      </c>
      <c r="H59" s="575">
        <v>0</v>
      </c>
      <c r="I59" s="563">
        <v>0</v>
      </c>
      <c r="J59" s="587">
        <v>0</v>
      </c>
      <c r="K59" s="579">
        <v>0</v>
      </c>
      <c r="L59" s="577">
        <v>0</v>
      </c>
      <c r="M59" s="581">
        <v>0</v>
      </c>
      <c r="N59" s="35"/>
    </row>
    <row r="60" spans="1:14" s="11" customFormat="1" ht="44.25">
      <c r="A60" s="112" t="s">
        <v>58</v>
      </c>
      <c r="B60" s="575">
        <v>0</v>
      </c>
      <c r="C60" s="563">
        <v>0</v>
      </c>
      <c r="D60" s="587">
        <v>0</v>
      </c>
      <c r="E60" s="579">
        <v>0</v>
      </c>
      <c r="F60" s="577">
        <v>0</v>
      </c>
      <c r="G60" s="581">
        <v>0</v>
      </c>
      <c r="H60" s="575">
        <v>0</v>
      </c>
      <c r="I60" s="563">
        <v>0</v>
      </c>
      <c r="J60" s="587">
        <v>0</v>
      </c>
      <c r="K60" s="579">
        <v>0</v>
      </c>
      <c r="L60" s="577">
        <v>0</v>
      </c>
      <c r="M60" s="581">
        <v>0</v>
      </c>
      <c r="N60" s="35"/>
    </row>
    <row r="61" spans="1:14" s="11" customFormat="1" ht="44.25">
      <c r="A61" s="113" t="s">
        <v>59</v>
      </c>
      <c r="B61" s="575">
        <v>0</v>
      </c>
      <c r="C61" s="563">
        <v>0</v>
      </c>
      <c r="D61" s="587">
        <v>2081</v>
      </c>
      <c r="E61" s="579">
        <v>1</v>
      </c>
      <c r="F61" s="577">
        <v>2081</v>
      </c>
      <c r="G61" s="581">
        <v>1.4674839821408398E-4</v>
      </c>
      <c r="H61" s="575">
        <v>0</v>
      </c>
      <c r="I61" s="563">
        <v>0</v>
      </c>
      <c r="J61" s="587">
        <v>1580</v>
      </c>
      <c r="K61" s="579">
        <v>1</v>
      </c>
      <c r="L61" s="577">
        <v>1580</v>
      </c>
      <c r="M61" s="581">
        <v>1.0922135130867917E-4</v>
      </c>
      <c r="N61" s="35"/>
    </row>
    <row r="62" spans="1:14" s="11" customFormat="1" ht="44.25">
      <c r="A62" s="113" t="s">
        <v>60</v>
      </c>
      <c r="B62" s="575">
        <v>0</v>
      </c>
      <c r="C62" s="563">
        <v>0</v>
      </c>
      <c r="D62" s="587">
        <v>0</v>
      </c>
      <c r="E62" s="579">
        <v>0</v>
      </c>
      <c r="F62" s="577">
        <v>0</v>
      </c>
      <c r="G62" s="581">
        <v>0</v>
      </c>
      <c r="H62" s="575">
        <v>0</v>
      </c>
      <c r="I62" s="563">
        <v>0</v>
      </c>
      <c r="J62" s="587">
        <v>0</v>
      </c>
      <c r="K62" s="579">
        <v>0</v>
      </c>
      <c r="L62" s="577">
        <v>0</v>
      </c>
      <c r="M62" s="581">
        <v>0</v>
      </c>
      <c r="N62" s="35"/>
    </row>
    <row r="63" spans="1:14" s="11" customFormat="1" ht="44.25">
      <c r="A63" s="89" t="s">
        <v>61</v>
      </c>
      <c r="B63" s="575">
        <v>0</v>
      </c>
      <c r="C63" s="563">
        <v>0</v>
      </c>
      <c r="D63" s="587">
        <v>0</v>
      </c>
      <c r="E63" s="579">
        <v>0</v>
      </c>
      <c r="F63" s="577">
        <v>0</v>
      </c>
      <c r="G63" s="581">
        <v>0</v>
      </c>
      <c r="H63" s="575">
        <v>0</v>
      </c>
      <c r="I63" s="563">
        <v>0</v>
      </c>
      <c r="J63" s="587">
        <v>0</v>
      </c>
      <c r="K63" s="579">
        <v>0</v>
      </c>
      <c r="L63" s="577">
        <v>0</v>
      </c>
      <c r="M63" s="581">
        <v>0</v>
      </c>
      <c r="N63" s="35"/>
    </row>
    <row r="64" spans="1:14" s="11" customFormat="1" ht="44.25">
      <c r="A64" s="88" t="s">
        <v>62</v>
      </c>
      <c r="B64" s="575">
        <v>12303</v>
      </c>
      <c r="C64" s="563">
        <v>5.5029498459102474E-2</v>
      </c>
      <c r="D64" s="587">
        <v>211268</v>
      </c>
      <c r="E64" s="579">
        <v>16.527262770867559</v>
      </c>
      <c r="F64" s="577">
        <v>223571</v>
      </c>
      <c r="G64" s="581">
        <v>1.576582707213886E-2</v>
      </c>
      <c r="H64" s="575">
        <v>12783</v>
      </c>
      <c r="I64" s="563">
        <v>1</v>
      </c>
      <c r="J64" s="587">
        <v>0</v>
      </c>
      <c r="K64" s="579">
        <v>0</v>
      </c>
      <c r="L64" s="577">
        <v>12783</v>
      </c>
      <c r="M64" s="581">
        <v>8.8365603403724419E-4</v>
      </c>
      <c r="N64" s="35"/>
    </row>
    <row r="65" spans="1:14" s="85" customFormat="1" ht="45">
      <c r="A65" s="114" t="s">
        <v>63</v>
      </c>
      <c r="B65" s="602">
        <v>3336436</v>
      </c>
      <c r="C65" s="567">
        <v>0.66244420292128303</v>
      </c>
      <c r="D65" s="603">
        <v>1700118</v>
      </c>
      <c r="E65" s="599">
        <v>0.3663755260895144</v>
      </c>
      <c r="F65" s="602">
        <v>5036554</v>
      </c>
      <c r="G65" s="598">
        <v>0.35516878040304545</v>
      </c>
      <c r="H65" s="602">
        <v>4640370</v>
      </c>
      <c r="I65" s="567">
        <v>0.74857077131970085</v>
      </c>
      <c r="J65" s="603">
        <v>1558603</v>
      </c>
      <c r="K65" s="599">
        <v>0.25142922868029915</v>
      </c>
      <c r="L65" s="602">
        <v>6198973</v>
      </c>
      <c r="M65" s="598">
        <v>0.42851911885190941</v>
      </c>
      <c r="N65" s="84"/>
    </row>
    <row r="66" spans="1:14" s="11" customFormat="1" ht="45">
      <c r="A66" s="24" t="s">
        <v>64</v>
      </c>
      <c r="B66" s="582"/>
      <c r="C66" s="591" t="s">
        <v>4</v>
      </c>
      <c r="D66" s="587"/>
      <c r="E66" s="592" t="s">
        <v>4</v>
      </c>
      <c r="F66" s="577"/>
      <c r="G66" s="593" t="s">
        <v>4</v>
      </c>
      <c r="H66" s="582"/>
      <c r="I66" s="591" t="s">
        <v>4</v>
      </c>
      <c r="J66" s="587"/>
      <c r="K66" s="592" t="s">
        <v>4</v>
      </c>
      <c r="L66" s="577"/>
      <c r="M66" s="593" t="s">
        <v>4</v>
      </c>
    </row>
    <row r="67" spans="1:14" s="11" customFormat="1" ht="44.25">
      <c r="A67" s="115" t="s">
        <v>65</v>
      </c>
      <c r="B67" s="5">
        <v>0</v>
      </c>
      <c r="C67" s="52">
        <v>0</v>
      </c>
      <c r="D67" s="59">
        <v>0</v>
      </c>
      <c r="E67" s="54">
        <v>0</v>
      </c>
      <c r="F67" s="69">
        <v>0</v>
      </c>
      <c r="G67" s="56">
        <v>0</v>
      </c>
      <c r="H67" s="5">
        <v>0</v>
      </c>
      <c r="I67" s="52">
        <v>0</v>
      </c>
      <c r="J67" s="59">
        <v>0</v>
      </c>
      <c r="K67" s="54">
        <v>0</v>
      </c>
      <c r="L67" s="69">
        <v>0</v>
      </c>
      <c r="M67" s="56">
        <v>0</v>
      </c>
    </row>
    <row r="68" spans="1:14" s="11" customFormat="1" ht="44.25">
      <c r="A68" s="41" t="s">
        <v>66</v>
      </c>
      <c r="B68" s="575">
        <v>0</v>
      </c>
      <c r="C68" s="563">
        <v>0</v>
      </c>
      <c r="D68" s="587">
        <v>0</v>
      </c>
      <c r="E68" s="579">
        <v>0</v>
      </c>
      <c r="F68" s="577">
        <v>0</v>
      </c>
      <c r="G68" s="581">
        <v>0</v>
      </c>
      <c r="H68" s="575">
        <v>0</v>
      </c>
      <c r="I68" s="563">
        <v>0</v>
      </c>
      <c r="J68" s="587">
        <v>0</v>
      </c>
      <c r="K68" s="579">
        <v>0</v>
      </c>
      <c r="L68" s="577">
        <v>0</v>
      </c>
      <c r="M68" s="581">
        <v>0</v>
      </c>
    </row>
    <row r="69" spans="1:14" s="11" customFormat="1" ht="45">
      <c r="A69" s="116" t="s">
        <v>67</v>
      </c>
      <c r="B69" s="582"/>
      <c r="C69" s="591" t="s">
        <v>4</v>
      </c>
      <c r="D69" s="587"/>
      <c r="E69" s="592" t="s">
        <v>4</v>
      </c>
      <c r="F69" s="577"/>
      <c r="G69" s="593" t="s">
        <v>4</v>
      </c>
      <c r="H69" s="582"/>
      <c r="I69" s="591" t="s">
        <v>4</v>
      </c>
      <c r="J69" s="587"/>
      <c r="K69" s="592" t="s">
        <v>4</v>
      </c>
      <c r="L69" s="577"/>
      <c r="M69" s="593" t="s">
        <v>4</v>
      </c>
    </row>
    <row r="70" spans="1:14" s="11" customFormat="1" ht="44.25">
      <c r="A70" s="89" t="s">
        <v>68</v>
      </c>
      <c r="B70" s="5">
        <v>0</v>
      </c>
      <c r="C70" s="52">
        <v>0</v>
      </c>
      <c r="D70" s="59">
        <v>3534164</v>
      </c>
      <c r="E70" s="54">
        <v>1</v>
      </c>
      <c r="F70" s="69">
        <v>3534164</v>
      </c>
      <c r="G70" s="56">
        <v>0.24922292456793843</v>
      </c>
      <c r="H70" s="5">
        <v>0</v>
      </c>
      <c r="I70" s="52">
        <v>0</v>
      </c>
      <c r="J70" s="59">
        <v>3710872</v>
      </c>
      <c r="K70" s="54">
        <v>1</v>
      </c>
      <c r="L70" s="69">
        <v>3710872</v>
      </c>
      <c r="M70" s="56">
        <v>0.25652307238831701</v>
      </c>
    </row>
    <row r="71" spans="1:14" s="11" customFormat="1" ht="44.25">
      <c r="A71" s="41" t="s">
        <v>69</v>
      </c>
      <c r="B71" s="575">
        <v>0</v>
      </c>
      <c r="C71" s="563">
        <v>0</v>
      </c>
      <c r="D71" s="587">
        <v>968968</v>
      </c>
      <c r="E71" s="579">
        <v>1</v>
      </c>
      <c r="F71" s="577">
        <v>968968</v>
      </c>
      <c r="G71" s="581">
        <v>6.8329890399185259E-2</v>
      </c>
      <c r="H71" s="575">
        <v>0</v>
      </c>
      <c r="I71" s="563">
        <v>0</v>
      </c>
      <c r="J71" s="587">
        <v>1017416</v>
      </c>
      <c r="K71" s="579">
        <v>1</v>
      </c>
      <c r="L71" s="577">
        <v>1017416</v>
      </c>
      <c r="M71" s="581">
        <v>7.0331360989285524E-2</v>
      </c>
    </row>
    <row r="72" spans="1:14" s="85" customFormat="1" ht="45">
      <c r="A72" s="86" t="s">
        <v>70</v>
      </c>
      <c r="B72" s="620">
        <v>0</v>
      </c>
      <c r="C72" s="567">
        <v>0</v>
      </c>
      <c r="D72" s="607">
        <v>4503132</v>
      </c>
      <c r="E72" s="599">
        <v>1</v>
      </c>
      <c r="F72" s="615">
        <v>4503132</v>
      </c>
      <c r="G72" s="721">
        <v>0.31755281496712373</v>
      </c>
      <c r="H72" s="614">
        <v>0</v>
      </c>
      <c r="I72" s="723">
        <v>0</v>
      </c>
      <c r="J72" s="603">
        <v>4728288</v>
      </c>
      <c r="K72" s="724">
        <v>1</v>
      </c>
      <c r="L72" s="615">
        <v>4728288</v>
      </c>
      <c r="M72" s="598">
        <v>0.32685443337760256</v>
      </c>
    </row>
    <row r="73" spans="1:14" s="85" customFormat="1" ht="45">
      <c r="A73" s="86" t="s">
        <v>71</v>
      </c>
      <c r="B73" s="620">
        <v>0</v>
      </c>
      <c r="C73" s="599">
        <v>0</v>
      </c>
      <c r="D73" s="606">
        <v>0</v>
      </c>
      <c r="E73" s="599">
        <v>0</v>
      </c>
      <c r="F73" s="722">
        <v>0</v>
      </c>
      <c r="G73" s="598">
        <v>0</v>
      </c>
      <c r="H73" s="620">
        <v>0</v>
      </c>
      <c r="I73" s="599">
        <v>0</v>
      </c>
      <c r="J73" s="606">
        <v>0</v>
      </c>
      <c r="K73" s="599">
        <v>0</v>
      </c>
      <c r="L73" s="725">
        <v>0</v>
      </c>
      <c r="M73" s="598">
        <v>0</v>
      </c>
    </row>
    <row r="74" spans="1:14" s="85" customFormat="1" ht="45.75" thickBot="1">
      <c r="A74" s="119" t="s">
        <v>72</v>
      </c>
      <c r="B74" s="120">
        <v>7977484</v>
      </c>
      <c r="C74" s="623">
        <v>0.56255790426645047</v>
      </c>
      <c r="D74" s="120">
        <v>6203250</v>
      </c>
      <c r="E74" s="624">
        <v>0.43744209573354947</v>
      </c>
      <c r="F74" s="120">
        <v>14180734</v>
      </c>
      <c r="G74" s="625">
        <v>1</v>
      </c>
      <c r="H74" s="120">
        <v>8179145</v>
      </c>
      <c r="I74" s="623">
        <v>0.56540333509470042</v>
      </c>
      <c r="J74" s="120">
        <v>6286891</v>
      </c>
      <c r="K74" s="624">
        <v>0.43459666490529958</v>
      </c>
      <c r="L74" s="120">
        <v>14466036</v>
      </c>
      <c r="M74" s="625">
        <v>1</v>
      </c>
    </row>
    <row r="75" spans="1:14" ht="21" thickTop="1">
      <c r="A75" s="130"/>
      <c r="B75" s="131"/>
      <c r="C75" s="132"/>
      <c r="D75" s="131"/>
      <c r="E75" s="132"/>
      <c r="F75" s="131"/>
      <c r="G75" s="132"/>
      <c r="H75" s="131"/>
      <c r="I75" s="132"/>
      <c r="J75" s="131"/>
      <c r="K75" s="132"/>
      <c r="L75" s="131"/>
      <c r="M75" s="132"/>
    </row>
    <row r="76" spans="1:14" s="11" customFormat="1" ht="44.25">
      <c r="A76" s="4" t="s">
        <v>4</v>
      </c>
      <c r="B76" s="2"/>
      <c r="C76" s="4"/>
      <c r="D76" s="2"/>
      <c r="E76" s="4"/>
      <c r="F76" s="2"/>
      <c r="G76" s="4"/>
      <c r="H76" s="2"/>
      <c r="I76" s="4"/>
      <c r="J76" s="2"/>
      <c r="K76" s="4"/>
      <c r="L76" s="2"/>
      <c r="M76" s="4"/>
    </row>
    <row r="77" spans="1:14" s="11" customFormat="1" ht="44.25">
      <c r="A77" s="4" t="s">
        <v>73</v>
      </c>
      <c r="B77" s="2"/>
      <c r="C77" s="4"/>
      <c r="D77" s="2"/>
      <c r="E77" s="4"/>
      <c r="F77" s="2"/>
      <c r="G77" s="4"/>
      <c r="H77" s="2"/>
      <c r="I77" s="4"/>
      <c r="J77" s="2"/>
      <c r="K77" s="4"/>
      <c r="L77" s="2"/>
      <c r="M77" s="4"/>
    </row>
  </sheetData>
  <pageMargins left="0.28999999999999998" right="0.26" top="0.45" bottom="0.3" header="0.3" footer="0.54"/>
  <pageSetup scale="17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7"/>
  <sheetViews>
    <sheetView zoomScale="30" zoomScaleNormal="30" workbookViewId="0">
      <selection activeCell="B4" sqref="B4:G74"/>
    </sheetView>
  </sheetViews>
  <sheetFormatPr defaultColWidth="12.42578125" defaultRowHeight="15"/>
  <cols>
    <col min="1" max="1" width="186.7109375" style="133" customWidth="1"/>
    <col min="2" max="2" width="56.42578125" style="134" customWidth="1"/>
    <col min="3" max="3" width="45.5703125" style="133" customWidth="1"/>
    <col min="4" max="4" width="45.5703125" style="134" customWidth="1"/>
    <col min="5" max="5" width="45.5703125" style="133" customWidth="1"/>
    <col min="6" max="6" width="45.5703125" style="134" customWidth="1"/>
    <col min="7" max="7" width="45.5703125" style="133" customWidth="1"/>
    <col min="8" max="8" width="54.7109375" style="134" customWidth="1"/>
    <col min="9" max="9" width="45.5703125" style="133" customWidth="1"/>
    <col min="10" max="10" width="45.5703125" style="134" customWidth="1"/>
    <col min="11" max="11" width="45.5703125" style="133" customWidth="1"/>
    <col min="12" max="12" width="45.5703125" style="134" customWidth="1"/>
    <col min="13" max="13" width="45.5703125" style="133" customWidth="1"/>
    <col min="14" max="256" width="12.42578125" style="133"/>
    <col min="257" max="257" width="186.7109375" style="133" customWidth="1"/>
    <col min="258" max="258" width="56.42578125" style="133" customWidth="1"/>
    <col min="259" max="263" width="45.5703125" style="133" customWidth="1"/>
    <col min="264" max="264" width="54.7109375" style="133" customWidth="1"/>
    <col min="265" max="269" width="45.5703125" style="133" customWidth="1"/>
    <col min="270" max="512" width="12.42578125" style="133"/>
    <col min="513" max="513" width="186.7109375" style="133" customWidth="1"/>
    <col min="514" max="514" width="56.42578125" style="133" customWidth="1"/>
    <col min="515" max="519" width="45.5703125" style="133" customWidth="1"/>
    <col min="520" max="520" width="54.7109375" style="133" customWidth="1"/>
    <col min="521" max="525" width="45.5703125" style="133" customWidth="1"/>
    <col min="526" max="768" width="12.42578125" style="133"/>
    <col min="769" max="769" width="186.7109375" style="133" customWidth="1"/>
    <col min="770" max="770" width="56.42578125" style="133" customWidth="1"/>
    <col min="771" max="775" width="45.5703125" style="133" customWidth="1"/>
    <col min="776" max="776" width="54.7109375" style="133" customWidth="1"/>
    <col min="777" max="781" width="45.5703125" style="133" customWidth="1"/>
    <col min="782" max="1024" width="12.42578125" style="133"/>
    <col min="1025" max="1025" width="186.7109375" style="133" customWidth="1"/>
    <col min="1026" max="1026" width="56.42578125" style="133" customWidth="1"/>
    <col min="1027" max="1031" width="45.5703125" style="133" customWidth="1"/>
    <col min="1032" max="1032" width="54.7109375" style="133" customWidth="1"/>
    <col min="1033" max="1037" width="45.5703125" style="133" customWidth="1"/>
    <col min="1038" max="1280" width="12.42578125" style="133"/>
    <col min="1281" max="1281" width="186.7109375" style="133" customWidth="1"/>
    <col min="1282" max="1282" width="56.42578125" style="133" customWidth="1"/>
    <col min="1283" max="1287" width="45.5703125" style="133" customWidth="1"/>
    <col min="1288" max="1288" width="54.7109375" style="133" customWidth="1"/>
    <col min="1289" max="1293" width="45.5703125" style="133" customWidth="1"/>
    <col min="1294" max="1536" width="12.42578125" style="133"/>
    <col min="1537" max="1537" width="186.7109375" style="133" customWidth="1"/>
    <col min="1538" max="1538" width="56.42578125" style="133" customWidth="1"/>
    <col min="1539" max="1543" width="45.5703125" style="133" customWidth="1"/>
    <col min="1544" max="1544" width="54.7109375" style="133" customWidth="1"/>
    <col min="1545" max="1549" width="45.5703125" style="133" customWidth="1"/>
    <col min="1550" max="1792" width="12.42578125" style="133"/>
    <col min="1793" max="1793" width="186.7109375" style="133" customWidth="1"/>
    <col min="1794" max="1794" width="56.42578125" style="133" customWidth="1"/>
    <col min="1795" max="1799" width="45.5703125" style="133" customWidth="1"/>
    <col min="1800" max="1800" width="54.7109375" style="133" customWidth="1"/>
    <col min="1801" max="1805" width="45.5703125" style="133" customWidth="1"/>
    <col min="1806" max="2048" width="12.42578125" style="133"/>
    <col min="2049" max="2049" width="186.7109375" style="133" customWidth="1"/>
    <col min="2050" max="2050" width="56.42578125" style="133" customWidth="1"/>
    <col min="2051" max="2055" width="45.5703125" style="133" customWidth="1"/>
    <col min="2056" max="2056" width="54.7109375" style="133" customWidth="1"/>
    <col min="2057" max="2061" width="45.5703125" style="133" customWidth="1"/>
    <col min="2062" max="2304" width="12.42578125" style="133"/>
    <col min="2305" max="2305" width="186.7109375" style="133" customWidth="1"/>
    <col min="2306" max="2306" width="56.42578125" style="133" customWidth="1"/>
    <col min="2307" max="2311" width="45.5703125" style="133" customWidth="1"/>
    <col min="2312" max="2312" width="54.7109375" style="133" customWidth="1"/>
    <col min="2313" max="2317" width="45.5703125" style="133" customWidth="1"/>
    <col min="2318" max="2560" width="12.42578125" style="133"/>
    <col min="2561" max="2561" width="186.7109375" style="133" customWidth="1"/>
    <col min="2562" max="2562" width="56.42578125" style="133" customWidth="1"/>
    <col min="2563" max="2567" width="45.5703125" style="133" customWidth="1"/>
    <col min="2568" max="2568" width="54.7109375" style="133" customWidth="1"/>
    <col min="2569" max="2573" width="45.5703125" style="133" customWidth="1"/>
    <col min="2574" max="2816" width="12.42578125" style="133"/>
    <col min="2817" max="2817" width="186.7109375" style="133" customWidth="1"/>
    <col min="2818" max="2818" width="56.42578125" style="133" customWidth="1"/>
    <col min="2819" max="2823" width="45.5703125" style="133" customWidth="1"/>
    <col min="2824" max="2824" width="54.7109375" style="133" customWidth="1"/>
    <col min="2825" max="2829" width="45.5703125" style="133" customWidth="1"/>
    <col min="2830" max="3072" width="12.42578125" style="133"/>
    <col min="3073" max="3073" width="186.7109375" style="133" customWidth="1"/>
    <col min="3074" max="3074" width="56.42578125" style="133" customWidth="1"/>
    <col min="3075" max="3079" width="45.5703125" style="133" customWidth="1"/>
    <col min="3080" max="3080" width="54.7109375" style="133" customWidth="1"/>
    <col min="3081" max="3085" width="45.5703125" style="133" customWidth="1"/>
    <col min="3086" max="3328" width="12.42578125" style="133"/>
    <col min="3329" max="3329" width="186.7109375" style="133" customWidth="1"/>
    <col min="3330" max="3330" width="56.42578125" style="133" customWidth="1"/>
    <col min="3331" max="3335" width="45.5703125" style="133" customWidth="1"/>
    <col min="3336" max="3336" width="54.7109375" style="133" customWidth="1"/>
    <col min="3337" max="3341" width="45.5703125" style="133" customWidth="1"/>
    <col min="3342" max="3584" width="12.42578125" style="133"/>
    <col min="3585" max="3585" width="186.7109375" style="133" customWidth="1"/>
    <col min="3586" max="3586" width="56.42578125" style="133" customWidth="1"/>
    <col min="3587" max="3591" width="45.5703125" style="133" customWidth="1"/>
    <col min="3592" max="3592" width="54.7109375" style="133" customWidth="1"/>
    <col min="3593" max="3597" width="45.5703125" style="133" customWidth="1"/>
    <col min="3598" max="3840" width="12.42578125" style="133"/>
    <col min="3841" max="3841" width="186.7109375" style="133" customWidth="1"/>
    <col min="3842" max="3842" width="56.42578125" style="133" customWidth="1"/>
    <col min="3843" max="3847" width="45.5703125" style="133" customWidth="1"/>
    <col min="3848" max="3848" width="54.7109375" style="133" customWidth="1"/>
    <col min="3849" max="3853" width="45.5703125" style="133" customWidth="1"/>
    <col min="3854" max="4096" width="12.42578125" style="133"/>
    <col min="4097" max="4097" width="186.7109375" style="133" customWidth="1"/>
    <col min="4098" max="4098" width="56.42578125" style="133" customWidth="1"/>
    <col min="4099" max="4103" width="45.5703125" style="133" customWidth="1"/>
    <col min="4104" max="4104" width="54.7109375" style="133" customWidth="1"/>
    <col min="4105" max="4109" width="45.5703125" style="133" customWidth="1"/>
    <col min="4110" max="4352" width="12.42578125" style="133"/>
    <col min="4353" max="4353" width="186.7109375" style="133" customWidth="1"/>
    <col min="4354" max="4354" width="56.42578125" style="133" customWidth="1"/>
    <col min="4355" max="4359" width="45.5703125" style="133" customWidth="1"/>
    <col min="4360" max="4360" width="54.7109375" style="133" customWidth="1"/>
    <col min="4361" max="4365" width="45.5703125" style="133" customWidth="1"/>
    <col min="4366" max="4608" width="12.42578125" style="133"/>
    <col min="4609" max="4609" width="186.7109375" style="133" customWidth="1"/>
    <col min="4610" max="4610" width="56.42578125" style="133" customWidth="1"/>
    <col min="4611" max="4615" width="45.5703125" style="133" customWidth="1"/>
    <col min="4616" max="4616" width="54.7109375" style="133" customWidth="1"/>
    <col min="4617" max="4621" width="45.5703125" style="133" customWidth="1"/>
    <col min="4622" max="4864" width="12.42578125" style="133"/>
    <col min="4865" max="4865" width="186.7109375" style="133" customWidth="1"/>
    <col min="4866" max="4866" width="56.42578125" style="133" customWidth="1"/>
    <col min="4867" max="4871" width="45.5703125" style="133" customWidth="1"/>
    <col min="4872" max="4872" width="54.7109375" style="133" customWidth="1"/>
    <col min="4873" max="4877" width="45.5703125" style="133" customWidth="1"/>
    <col min="4878" max="5120" width="12.42578125" style="133"/>
    <col min="5121" max="5121" width="186.7109375" style="133" customWidth="1"/>
    <col min="5122" max="5122" width="56.42578125" style="133" customWidth="1"/>
    <col min="5123" max="5127" width="45.5703125" style="133" customWidth="1"/>
    <col min="5128" max="5128" width="54.7109375" style="133" customWidth="1"/>
    <col min="5129" max="5133" width="45.5703125" style="133" customWidth="1"/>
    <col min="5134" max="5376" width="12.42578125" style="133"/>
    <col min="5377" max="5377" width="186.7109375" style="133" customWidth="1"/>
    <col min="5378" max="5378" width="56.42578125" style="133" customWidth="1"/>
    <col min="5379" max="5383" width="45.5703125" style="133" customWidth="1"/>
    <col min="5384" max="5384" width="54.7109375" style="133" customWidth="1"/>
    <col min="5385" max="5389" width="45.5703125" style="133" customWidth="1"/>
    <col min="5390" max="5632" width="12.42578125" style="133"/>
    <col min="5633" max="5633" width="186.7109375" style="133" customWidth="1"/>
    <col min="5634" max="5634" width="56.42578125" style="133" customWidth="1"/>
    <col min="5635" max="5639" width="45.5703125" style="133" customWidth="1"/>
    <col min="5640" max="5640" width="54.7109375" style="133" customWidth="1"/>
    <col min="5641" max="5645" width="45.5703125" style="133" customWidth="1"/>
    <col min="5646" max="5888" width="12.42578125" style="133"/>
    <col min="5889" max="5889" width="186.7109375" style="133" customWidth="1"/>
    <col min="5890" max="5890" width="56.42578125" style="133" customWidth="1"/>
    <col min="5891" max="5895" width="45.5703125" style="133" customWidth="1"/>
    <col min="5896" max="5896" width="54.7109375" style="133" customWidth="1"/>
    <col min="5897" max="5901" width="45.5703125" style="133" customWidth="1"/>
    <col min="5902" max="6144" width="12.42578125" style="133"/>
    <col min="6145" max="6145" width="186.7109375" style="133" customWidth="1"/>
    <col min="6146" max="6146" width="56.42578125" style="133" customWidth="1"/>
    <col min="6147" max="6151" width="45.5703125" style="133" customWidth="1"/>
    <col min="6152" max="6152" width="54.7109375" style="133" customWidth="1"/>
    <col min="6153" max="6157" width="45.5703125" style="133" customWidth="1"/>
    <col min="6158" max="6400" width="12.42578125" style="133"/>
    <col min="6401" max="6401" width="186.7109375" style="133" customWidth="1"/>
    <col min="6402" max="6402" width="56.42578125" style="133" customWidth="1"/>
    <col min="6403" max="6407" width="45.5703125" style="133" customWidth="1"/>
    <col min="6408" max="6408" width="54.7109375" style="133" customWidth="1"/>
    <col min="6409" max="6413" width="45.5703125" style="133" customWidth="1"/>
    <col min="6414" max="6656" width="12.42578125" style="133"/>
    <col min="6657" max="6657" width="186.7109375" style="133" customWidth="1"/>
    <col min="6658" max="6658" width="56.42578125" style="133" customWidth="1"/>
    <col min="6659" max="6663" width="45.5703125" style="133" customWidth="1"/>
    <col min="6664" max="6664" width="54.7109375" style="133" customWidth="1"/>
    <col min="6665" max="6669" width="45.5703125" style="133" customWidth="1"/>
    <col min="6670" max="6912" width="12.42578125" style="133"/>
    <col min="6913" max="6913" width="186.7109375" style="133" customWidth="1"/>
    <col min="6914" max="6914" width="56.42578125" style="133" customWidth="1"/>
    <col min="6915" max="6919" width="45.5703125" style="133" customWidth="1"/>
    <col min="6920" max="6920" width="54.7109375" style="133" customWidth="1"/>
    <col min="6921" max="6925" width="45.5703125" style="133" customWidth="1"/>
    <col min="6926" max="7168" width="12.42578125" style="133"/>
    <col min="7169" max="7169" width="186.7109375" style="133" customWidth="1"/>
    <col min="7170" max="7170" width="56.42578125" style="133" customWidth="1"/>
    <col min="7171" max="7175" width="45.5703125" style="133" customWidth="1"/>
    <col min="7176" max="7176" width="54.7109375" style="133" customWidth="1"/>
    <col min="7177" max="7181" width="45.5703125" style="133" customWidth="1"/>
    <col min="7182" max="7424" width="12.42578125" style="133"/>
    <col min="7425" max="7425" width="186.7109375" style="133" customWidth="1"/>
    <col min="7426" max="7426" width="56.42578125" style="133" customWidth="1"/>
    <col min="7427" max="7431" width="45.5703125" style="133" customWidth="1"/>
    <col min="7432" max="7432" width="54.7109375" style="133" customWidth="1"/>
    <col min="7433" max="7437" width="45.5703125" style="133" customWidth="1"/>
    <col min="7438" max="7680" width="12.42578125" style="133"/>
    <col min="7681" max="7681" width="186.7109375" style="133" customWidth="1"/>
    <col min="7682" max="7682" width="56.42578125" style="133" customWidth="1"/>
    <col min="7683" max="7687" width="45.5703125" style="133" customWidth="1"/>
    <col min="7688" max="7688" width="54.7109375" style="133" customWidth="1"/>
    <col min="7689" max="7693" width="45.5703125" style="133" customWidth="1"/>
    <col min="7694" max="7936" width="12.42578125" style="133"/>
    <col min="7937" max="7937" width="186.7109375" style="133" customWidth="1"/>
    <col min="7938" max="7938" width="56.42578125" style="133" customWidth="1"/>
    <col min="7939" max="7943" width="45.5703125" style="133" customWidth="1"/>
    <col min="7944" max="7944" width="54.7109375" style="133" customWidth="1"/>
    <col min="7945" max="7949" width="45.5703125" style="133" customWidth="1"/>
    <col min="7950" max="8192" width="12.42578125" style="133"/>
    <col min="8193" max="8193" width="186.7109375" style="133" customWidth="1"/>
    <col min="8194" max="8194" width="56.42578125" style="133" customWidth="1"/>
    <col min="8195" max="8199" width="45.5703125" style="133" customWidth="1"/>
    <col min="8200" max="8200" width="54.7109375" style="133" customWidth="1"/>
    <col min="8201" max="8205" width="45.5703125" style="133" customWidth="1"/>
    <col min="8206" max="8448" width="12.42578125" style="133"/>
    <col min="8449" max="8449" width="186.7109375" style="133" customWidth="1"/>
    <col min="8450" max="8450" width="56.42578125" style="133" customWidth="1"/>
    <col min="8451" max="8455" width="45.5703125" style="133" customWidth="1"/>
    <col min="8456" max="8456" width="54.7109375" style="133" customWidth="1"/>
    <col min="8457" max="8461" width="45.5703125" style="133" customWidth="1"/>
    <col min="8462" max="8704" width="12.42578125" style="133"/>
    <col min="8705" max="8705" width="186.7109375" style="133" customWidth="1"/>
    <col min="8706" max="8706" width="56.42578125" style="133" customWidth="1"/>
    <col min="8707" max="8711" width="45.5703125" style="133" customWidth="1"/>
    <col min="8712" max="8712" width="54.7109375" style="133" customWidth="1"/>
    <col min="8713" max="8717" width="45.5703125" style="133" customWidth="1"/>
    <col min="8718" max="8960" width="12.42578125" style="133"/>
    <col min="8961" max="8961" width="186.7109375" style="133" customWidth="1"/>
    <col min="8962" max="8962" width="56.42578125" style="133" customWidth="1"/>
    <col min="8963" max="8967" width="45.5703125" style="133" customWidth="1"/>
    <col min="8968" max="8968" width="54.7109375" style="133" customWidth="1"/>
    <col min="8969" max="8973" width="45.5703125" style="133" customWidth="1"/>
    <col min="8974" max="9216" width="12.42578125" style="133"/>
    <col min="9217" max="9217" width="186.7109375" style="133" customWidth="1"/>
    <col min="9218" max="9218" width="56.42578125" style="133" customWidth="1"/>
    <col min="9219" max="9223" width="45.5703125" style="133" customWidth="1"/>
    <col min="9224" max="9224" width="54.7109375" style="133" customWidth="1"/>
    <col min="9225" max="9229" width="45.5703125" style="133" customWidth="1"/>
    <col min="9230" max="9472" width="12.42578125" style="133"/>
    <col min="9473" max="9473" width="186.7109375" style="133" customWidth="1"/>
    <col min="9474" max="9474" width="56.42578125" style="133" customWidth="1"/>
    <col min="9475" max="9479" width="45.5703125" style="133" customWidth="1"/>
    <col min="9480" max="9480" width="54.7109375" style="133" customWidth="1"/>
    <col min="9481" max="9485" width="45.5703125" style="133" customWidth="1"/>
    <col min="9486" max="9728" width="12.42578125" style="133"/>
    <col min="9729" max="9729" width="186.7109375" style="133" customWidth="1"/>
    <col min="9730" max="9730" width="56.42578125" style="133" customWidth="1"/>
    <col min="9731" max="9735" width="45.5703125" style="133" customWidth="1"/>
    <col min="9736" max="9736" width="54.7109375" style="133" customWidth="1"/>
    <col min="9737" max="9741" width="45.5703125" style="133" customWidth="1"/>
    <col min="9742" max="9984" width="12.42578125" style="133"/>
    <col min="9985" max="9985" width="186.7109375" style="133" customWidth="1"/>
    <col min="9986" max="9986" width="56.42578125" style="133" customWidth="1"/>
    <col min="9987" max="9991" width="45.5703125" style="133" customWidth="1"/>
    <col min="9992" max="9992" width="54.7109375" style="133" customWidth="1"/>
    <col min="9993" max="9997" width="45.5703125" style="133" customWidth="1"/>
    <col min="9998" max="10240" width="12.42578125" style="133"/>
    <col min="10241" max="10241" width="186.7109375" style="133" customWidth="1"/>
    <col min="10242" max="10242" width="56.42578125" style="133" customWidth="1"/>
    <col min="10243" max="10247" width="45.5703125" style="133" customWidth="1"/>
    <col min="10248" max="10248" width="54.7109375" style="133" customWidth="1"/>
    <col min="10249" max="10253" width="45.5703125" style="133" customWidth="1"/>
    <col min="10254" max="10496" width="12.42578125" style="133"/>
    <col min="10497" max="10497" width="186.7109375" style="133" customWidth="1"/>
    <col min="10498" max="10498" width="56.42578125" style="133" customWidth="1"/>
    <col min="10499" max="10503" width="45.5703125" style="133" customWidth="1"/>
    <col min="10504" max="10504" width="54.7109375" style="133" customWidth="1"/>
    <col min="10505" max="10509" width="45.5703125" style="133" customWidth="1"/>
    <col min="10510" max="10752" width="12.42578125" style="133"/>
    <col min="10753" max="10753" width="186.7109375" style="133" customWidth="1"/>
    <col min="10754" max="10754" width="56.42578125" style="133" customWidth="1"/>
    <col min="10755" max="10759" width="45.5703125" style="133" customWidth="1"/>
    <col min="10760" max="10760" width="54.7109375" style="133" customWidth="1"/>
    <col min="10761" max="10765" width="45.5703125" style="133" customWidth="1"/>
    <col min="10766" max="11008" width="12.42578125" style="133"/>
    <col min="11009" max="11009" width="186.7109375" style="133" customWidth="1"/>
    <col min="11010" max="11010" width="56.42578125" style="133" customWidth="1"/>
    <col min="11011" max="11015" width="45.5703125" style="133" customWidth="1"/>
    <col min="11016" max="11016" width="54.7109375" style="133" customWidth="1"/>
    <col min="11017" max="11021" width="45.5703125" style="133" customWidth="1"/>
    <col min="11022" max="11264" width="12.42578125" style="133"/>
    <col min="11265" max="11265" width="186.7109375" style="133" customWidth="1"/>
    <col min="11266" max="11266" width="56.42578125" style="133" customWidth="1"/>
    <col min="11267" max="11271" width="45.5703125" style="133" customWidth="1"/>
    <col min="11272" max="11272" width="54.7109375" style="133" customWidth="1"/>
    <col min="11273" max="11277" width="45.5703125" style="133" customWidth="1"/>
    <col min="11278" max="11520" width="12.42578125" style="133"/>
    <col min="11521" max="11521" width="186.7109375" style="133" customWidth="1"/>
    <col min="11522" max="11522" width="56.42578125" style="133" customWidth="1"/>
    <col min="11523" max="11527" width="45.5703125" style="133" customWidth="1"/>
    <col min="11528" max="11528" width="54.7109375" style="133" customWidth="1"/>
    <col min="11529" max="11533" width="45.5703125" style="133" customWidth="1"/>
    <col min="11534" max="11776" width="12.42578125" style="133"/>
    <col min="11777" max="11777" width="186.7109375" style="133" customWidth="1"/>
    <col min="11778" max="11778" width="56.42578125" style="133" customWidth="1"/>
    <col min="11779" max="11783" width="45.5703125" style="133" customWidth="1"/>
    <col min="11784" max="11784" width="54.7109375" style="133" customWidth="1"/>
    <col min="11785" max="11789" width="45.5703125" style="133" customWidth="1"/>
    <col min="11790" max="12032" width="12.42578125" style="133"/>
    <col min="12033" max="12033" width="186.7109375" style="133" customWidth="1"/>
    <col min="12034" max="12034" width="56.42578125" style="133" customWidth="1"/>
    <col min="12035" max="12039" width="45.5703125" style="133" customWidth="1"/>
    <col min="12040" max="12040" width="54.7109375" style="133" customWidth="1"/>
    <col min="12041" max="12045" width="45.5703125" style="133" customWidth="1"/>
    <col min="12046" max="12288" width="12.42578125" style="133"/>
    <col min="12289" max="12289" width="186.7109375" style="133" customWidth="1"/>
    <col min="12290" max="12290" width="56.42578125" style="133" customWidth="1"/>
    <col min="12291" max="12295" width="45.5703125" style="133" customWidth="1"/>
    <col min="12296" max="12296" width="54.7109375" style="133" customWidth="1"/>
    <col min="12297" max="12301" width="45.5703125" style="133" customWidth="1"/>
    <col min="12302" max="12544" width="12.42578125" style="133"/>
    <col min="12545" max="12545" width="186.7109375" style="133" customWidth="1"/>
    <col min="12546" max="12546" width="56.42578125" style="133" customWidth="1"/>
    <col min="12547" max="12551" width="45.5703125" style="133" customWidth="1"/>
    <col min="12552" max="12552" width="54.7109375" style="133" customWidth="1"/>
    <col min="12553" max="12557" width="45.5703125" style="133" customWidth="1"/>
    <col min="12558" max="12800" width="12.42578125" style="133"/>
    <col min="12801" max="12801" width="186.7109375" style="133" customWidth="1"/>
    <col min="12802" max="12802" width="56.42578125" style="133" customWidth="1"/>
    <col min="12803" max="12807" width="45.5703125" style="133" customWidth="1"/>
    <col min="12808" max="12808" width="54.7109375" style="133" customWidth="1"/>
    <col min="12809" max="12813" width="45.5703125" style="133" customWidth="1"/>
    <col min="12814" max="13056" width="12.42578125" style="133"/>
    <col min="13057" max="13057" width="186.7109375" style="133" customWidth="1"/>
    <col min="13058" max="13058" width="56.42578125" style="133" customWidth="1"/>
    <col min="13059" max="13063" width="45.5703125" style="133" customWidth="1"/>
    <col min="13064" max="13064" width="54.7109375" style="133" customWidth="1"/>
    <col min="13065" max="13069" width="45.5703125" style="133" customWidth="1"/>
    <col min="13070" max="13312" width="12.42578125" style="133"/>
    <col min="13313" max="13313" width="186.7109375" style="133" customWidth="1"/>
    <col min="13314" max="13314" width="56.42578125" style="133" customWidth="1"/>
    <col min="13315" max="13319" width="45.5703125" style="133" customWidth="1"/>
    <col min="13320" max="13320" width="54.7109375" style="133" customWidth="1"/>
    <col min="13321" max="13325" width="45.5703125" style="133" customWidth="1"/>
    <col min="13326" max="13568" width="12.42578125" style="133"/>
    <col min="13569" max="13569" width="186.7109375" style="133" customWidth="1"/>
    <col min="13570" max="13570" width="56.42578125" style="133" customWidth="1"/>
    <col min="13571" max="13575" width="45.5703125" style="133" customWidth="1"/>
    <col min="13576" max="13576" width="54.7109375" style="133" customWidth="1"/>
    <col min="13577" max="13581" width="45.5703125" style="133" customWidth="1"/>
    <col min="13582" max="13824" width="12.42578125" style="133"/>
    <col min="13825" max="13825" width="186.7109375" style="133" customWidth="1"/>
    <col min="13826" max="13826" width="56.42578125" style="133" customWidth="1"/>
    <col min="13827" max="13831" width="45.5703125" style="133" customWidth="1"/>
    <col min="13832" max="13832" width="54.7109375" style="133" customWidth="1"/>
    <col min="13833" max="13837" width="45.5703125" style="133" customWidth="1"/>
    <col min="13838" max="14080" width="12.42578125" style="133"/>
    <col min="14081" max="14081" width="186.7109375" style="133" customWidth="1"/>
    <col min="14082" max="14082" width="56.42578125" style="133" customWidth="1"/>
    <col min="14083" max="14087" width="45.5703125" style="133" customWidth="1"/>
    <col min="14088" max="14088" width="54.7109375" style="133" customWidth="1"/>
    <col min="14089" max="14093" width="45.5703125" style="133" customWidth="1"/>
    <col min="14094" max="14336" width="12.42578125" style="133"/>
    <col min="14337" max="14337" width="186.7109375" style="133" customWidth="1"/>
    <col min="14338" max="14338" width="56.42578125" style="133" customWidth="1"/>
    <col min="14339" max="14343" width="45.5703125" style="133" customWidth="1"/>
    <col min="14344" max="14344" width="54.7109375" style="133" customWidth="1"/>
    <col min="14345" max="14349" width="45.5703125" style="133" customWidth="1"/>
    <col min="14350" max="14592" width="12.42578125" style="133"/>
    <col min="14593" max="14593" width="186.7109375" style="133" customWidth="1"/>
    <col min="14594" max="14594" width="56.42578125" style="133" customWidth="1"/>
    <col min="14595" max="14599" width="45.5703125" style="133" customWidth="1"/>
    <col min="14600" max="14600" width="54.7109375" style="133" customWidth="1"/>
    <col min="14601" max="14605" width="45.5703125" style="133" customWidth="1"/>
    <col min="14606" max="14848" width="12.42578125" style="133"/>
    <col min="14849" max="14849" width="186.7109375" style="133" customWidth="1"/>
    <col min="14850" max="14850" width="56.42578125" style="133" customWidth="1"/>
    <col min="14851" max="14855" width="45.5703125" style="133" customWidth="1"/>
    <col min="14856" max="14856" width="54.7109375" style="133" customWidth="1"/>
    <col min="14857" max="14861" width="45.5703125" style="133" customWidth="1"/>
    <col min="14862" max="15104" width="12.42578125" style="133"/>
    <col min="15105" max="15105" width="186.7109375" style="133" customWidth="1"/>
    <col min="15106" max="15106" width="56.42578125" style="133" customWidth="1"/>
    <col min="15107" max="15111" width="45.5703125" style="133" customWidth="1"/>
    <col min="15112" max="15112" width="54.7109375" style="133" customWidth="1"/>
    <col min="15113" max="15117" width="45.5703125" style="133" customWidth="1"/>
    <col min="15118" max="15360" width="12.42578125" style="133"/>
    <col min="15361" max="15361" width="186.7109375" style="133" customWidth="1"/>
    <col min="15362" max="15362" width="56.42578125" style="133" customWidth="1"/>
    <col min="15363" max="15367" width="45.5703125" style="133" customWidth="1"/>
    <col min="15368" max="15368" width="54.7109375" style="133" customWidth="1"/>
    <col min="15369" max="15373" width="45.5703125" style="133" customWidth="1"/>
    <col min="15374" max="15616" width="12.42578125" style="133"/>
    <col min="15617" max="15617" width="186.7109375" style="133" customWidth="1"/>
    <col min="15618" max="15618" width="56.42578125" style="133" customWidth="1"/>
    <col min="15619" max="15623" width="45.5703125" style="133" customWidth="1"/>
    <col min="15624" max="15624" width="54.7109375" style="133" customWidth="1"/>
    <col min="15625" max="15629" width="45.5703125" style="133" customWidth="1"/>
    <col min="15630" max="15872" width="12.42578125" style="133"/>
    <col min="15873" max="15873" width="186.7109375" style="133" customWidth="1"/>
    <col min="15874" max="15874" width="56.42578125" style="133" customWidth="1"/>
    <col min="15875" max="15879" width="45.5703125" style="133" customWidth="1"/>
    <col min="15880" max="15880" width="54.7109375" style="133" customWidth="1"/>
    <col min="15881" max="15885" width="45.5703125" style="133" customWidth="1"/>
    <col min="15886" max="16128" width="12.42578125" style="133"/>
    <col min="16129" max="16129" width="186.7109375" style="133" customWidth="1"/>
    <col min="16130" max="16130" width="56.42578125" style="133" customWidth="1"/>
    <col min="16131" max="16135" width="45.5703125" style="133" customWidth="1"/>
    <col min="16136" max="16136" width="54.7109375" style="133" customWidth="1"/>
    <col min="16137" max="16141" width="45.5703125" style="133" customWidth="1"/>
    <col min="16142" max="16384" width="12.42578125" style="133"/>
  </cols>
  <sheetData>
    <row r="1" spans="1:17" s="11" customFormat="1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85</v>
      </c>
      <c r="L1" s="9"/>
      <c r="M1" s="8"/>
      <c r="N1" s="10"/>
      <c r="O1" s="10"/>
      <c r="P1" s="10"/>
      <c r="Q1" s="10"/>
    </row>
    <row r="2" spans="1:17" s="11" customFormat="1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s="11" customFormat="1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s="11" customFormat="1" ht="45" thickTop="1">
      <c r="A4" s="17"/>
      <c r="B4" s="18"/>
      <c r="C4" s="19"/>
      <c r="D4" s="18"/>
      <c r="E4" s="19"/>
      <c r="F4" s="18"/>
      <c r="G4" s="20"/>
      <c r="H4" s="18" t="s">
        <v>4</v>
      </c>
      <c r="I4" s="19"/>
      <c r="J4" s="18"/>
      <c r="K4" s="19"/>
      <c r="L4" s="18"/>
      <c r="M4" s="20"/>
    </row>
    <row r="5" spans="1:17" s="11" customFormat="1" ht="44.25">
      <c r="A5" s="21"/>
      <c r="B5" s="5"/>
      <c r="C5" s="22"/>
      <c r="D5" s="5"/>
      <c r="E5" s="22"/>
      <c r="F5" s="5"/>
      <c r="G5" s="23"/>
      <c r="H5" s="5"/>
      <c r="I5" s="22"/>
      <c r="J5" s="5"/>
      <c r="K5" s="22"/>
      <c r="L5" s="5"/>
      <c r="M5" s="23"/>
    </row>
    <row r="6" spans="1:17" s="11" customFormat="1" ht="45">
      <c r="A6" s="24"/>
      <c r="B6" s="25" t="s">
        <v>148</v>
      </c>
      <c r="C6" s="26"/>
      <c r="D6" s="27"/>
      <c r="E6" s="26"/>
      <c r="F6" s="27"/>
      <c r="G6" s="28"/>
      <c r="H6" s="25" t="s">
        <v>5</v>
      </c>
      <c r="I6" s="26"/>
      <c r="J6" s="27"/>
      <c r="K6" s="26"/>
      <c r="L6" s="27"/>
      <c r="M6" s="29" t="s">
        <v>4</v>
      </c>
    </row>
    <row r="7" spans="1:17" s="11" customFormat="1" ht="44.25">
      <c r="A7" s="21" t="s">
        <v>4</v>
      </c>
      <c r="B7" s="5" t="s">
        <v>4</v>
      </c>
      <c r="C7" s="22"/>
      <c r="D7" s="5" t="s">
        <v>4</v>
      </c>
      <c r="E7" s="22"/>
      <c r="F7" s="5" t="s">
        <v>4</v>
      </c>
      <c r="G7" s="23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 s="11" customFormat="1" ht="44.25">
      <c r="A8" s="21" t="s">
        <v>4</v>
      </c>
      <c r="B8" s="5" t="s">
        <v>4</v>
      </c>
      <c r="C8" s="22"/>
      <c r="D8" s="5" t="s">
        <v>4</v>
      </c>
      <c r="E8" s="22"/>
      <c r="F8" s="5" t="s">
        <v>4</v>
      </c>
      <c r="G8" s="23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s="11" customFormat="1" ht="45">
      <c r="A9" s="30" t="s">
        <v>4</v>
      </c>
      <c r="B9" s="570" t="s">
        <v>4</v>
      </c>
      <c r="C9" s="571" t="s">
        <v>6</v>
      </c>
      <c r="D9" s="572" t="s">
        <v>4</v>
      </c>
      <c r="E9" s="571" t="s">
        <v>6</v>
      </c>
      <c r="F9" s="572" t="s">
        <v>4</v>
      </c>
      <c r="G9" s="573" t="s">
        <v>6</v>
      </c>
      <c r="H9" s="31" t="s">
        <v>4</v>
      </c>
      <c r="I9" s="32" t="s">
        <v>6</v>
      </c>
      <c r="J9" s="33" t="s">
        <v>4</v>
      </c>
      <c r="K9" s="32" t="s">
        <v>6</v>
      </c>
      <c r="L9" s="33" t="s">
        <v>4</v>
      </c>
      <c r="M9" s="34" t="s">
        <v>6</v>
      </c>
      <c r="N9" s="35"/>
    </row>
    <row r="10" spans="1:17" s="11" customFormat="1" ht="45">
      <c r="A10" s="36" t="s">
        <v>7</v>
      </c>
      <c r="B10" s="37" t="s">
        <v>8</v>
      </c>
      <c r="C10" s="38" t="s">
        <v>9</v>
      </c>
      <c r="D10" s="39" t="s">
        <v>10</v>
      </c>
      <c r="E10" s="38" t="s">
        <v>9</v>
      </c>
      <c r="F10" s="39" t="s">
        <v>9</v>
      </c>
      <c r="G10" s="40" t="s">
        <v>9</v>
      </c>
      <c r="H10" s="37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35"/>
    </row>
    <row r="11" spans="1:17" s="11" customFormat="1" ht="44.25">
      <c r="A11" s="41" t="s">
        <v>11</v>
      </c>
      <c r="B11" s="575" t="s">
        <v>4</v>
      </c>
      <c r="C11" s="576"/>
      <c r="D11" s="577" t="s">
        <v>4</v>
      </c>
      <c r="E11" s="576"/>
      <c r="F11" s="577" t="s">
        <v>4</v>
      </c>
      <c r="G11" s="578"/>
      <c r="H11" s="42" t="s">
        <v>4</v>
      </c>
      <c r="I11" s="43"/>
      <c r="J11" s="44" t="s">
        <v>4</v>
      </c>
      <c r="K11" s="43"/>
      <c r="L11" s="44" t="s">
        <v>4</v>
      </c>
      <c r="M11" s="45" t="s">
        <v>11</v>
      </c>
      <c r="N11" s="35"/>
    </row>
    <row r="12" spans="1:17" s="11" customFormat="1" ht="45">
      <c r="A12" s="24" t="s">
        <v>12</v>
      </c>
      <c r="B12" s="46" t="s">
        <v>4</v>
      </c>
      <c r="C12" s="47" t="s">
        <v>4</v>
      </c>
      <c r="D12" s="48"/>
      <c r="E12" s="49"/>
      <c r="F12" s="48"/>
      <c r="G12" s="50"/>
      <c r="H12" s="46"/>
      <c r="I12" s="49"/>
      <c r="J12" s="48"/>
      <c r="K12" s="49"/>
      <c r="L12" s="48"/>
      <c r="M12" s="50"/>
      <c r="N12" s="35"/>
    </row>
    <row r="13" spans="1:17" s="10" customFormat="1" ht="44.25">
      <c r="A13" s="51" t="s">
        <v>13</v>
      </c>
      <c r="B13" s="9">
        <v>4754577</v>
      </c>
      <c r="C13" s="52">
        <v>1</v>
      </c>
      <c r="D13" s="53">
        <v>0</v>
      </c>
      <c r="E13" s="54">
        <v>0</v>
      </c>
      <c r="F13" s="55">
        <v>4754577</v>
      </c>
      <c r="G13" s="56">
        <v>0.23681069939683358</v>
      </c>
      <c r="H13" s="9">
        <v>4638142</v>
      </c>
      <c r="I13" s="52">
        <v>1</v>
      </c>
      <c r="J13" s="53">
        <v>0</v>
      </c>
      <c r="K13" s="54">
        <v>0</v>
      </c>
      <c r="L13" s="55">
        <v>4638142</v>
      </c>
      <c r="M13" s="56">
        <v>0.2354064522232667</v>
      </c>
      <c r="N13" s="57"/>
    </row>
    <row r="14" spans="1:17" s="11" customFormat="1" ht="44.25">
      <c r="A14" s="21" t="s">
        <v>14</v>
      </c>
      <c r="B14" s="5">
        <v>0</v>
      </c>
      <c r="C14" s="563">
        <v>0</v>
      </c>
      <c r="D14" s="59">
        <v>0</v>
      </c>
      <c r="E14" s="579">
        <v>0</v>
      </c>
      <c r="F14" s="61">
        <v>0</v>
      </c>
      <c r="G14" s="581">
        <v>0</v>
      </c>
      <c r="H14" s="5">
        <v>0</v>
      </c>
      <c r="I14" s="58">
        <v>0</v>
      </c>
      <c r="J14" s="59">
        <v>0</v>
      </c>
      <c r="K14" s="60">
        <v>0</v>
      </c>
      <c r="L14" s="61">
        <v>0</v>
      </c>
      <c r="M14" s="62">
        <v>0</v>
      </c>
      <c r="N14" s="35"/>
    </row>
    <row r="15" spans="1:17" s="11" customFormat="1" ht="44.25">
      <c r="A15" s="41" t="s">
        <v>15</v>
      </c>
      <c r="B15" s="582">
        <v>183256</v>
      </c>
      <c r="C15" s="632">
        <v>1</v>
      </c>
      <c r="D15" s="587">
        <v>0</v>
      </c>
      <c r="E15" s="584">
        <v>0</v>
      </c>
      <c r="F15" s="48">
        <v>183256</v>
      </c>
      <c r="G15" s="585">
        <v>1</v>
      </c>
      <c r="H15" s="63">
        <v>176492</v>
      </c>
      <c r="I15" s="126">
        <v>1</v>
      </c>
      <c r="J15" s="42">
        <v>0</v>
      </c>
      <c r="K15" s="66">
        <v>0</v>
      </c>
      <c r="L15" s="48">
        <v>176492</v>
      </c>
      <c r="M15" s="67">
        <v>8.9577584226159489E-3</v>
      </c>
      <c r="N15" s="35"/>
    </row>
    <row r="16" spans="1:17" s="11" customFormat="1" ht="44.25">
      <c r="A16" s="68" t="s">
        <v>16</v>
      </c>
      <c r="B16" s="5">
        <v>3839</v>
      </c>
      <c r="C16" s="52">
        <v>1</v>
      </c>
      <c r="D16" s="59">
        <v>0</v>
      </c>
      <c r="E16" s="54">
        <v>0</v>
      </c>
      <c r="F16" s="69">
        <v>3839</v>
      </c>
      <c r="G16" s="56">
        <v>1.9120865536186374E-4</v>
      </c>
      <c r="H16" s="5">
        <v>0</v>
      </c>
      <c r="I16" s="52">
        <v>0</v>
      </c>
      <c r="J16" s="59">
        <v>0</v>
      </c>
      <c r="K16" s="54">
        <v>0</v>
      </c>
      <c r="L16" s="69">
        <v>0</v>
      </c>
      <c r="M16" s="56">
        <v>0</v>
      </c>
      <c r="N16" s="35"/>
    </row>
    <row r="17" spans="1:14" s="11" customFormat="1" ht="44.25">
      <c r="A17" s="70" t="s">
        <v>17</v>
      </c>
      <c r="B17" s="575">
        <v>179417</v>
      </c>
      <c r="C17" s="563">
        <v>1</v>
      </c>
      <c r="D17" s="587">
        <v>0</v>
      </c>
      <c r="E17" s="579">
        <v>0</v>
      </c>
      <c r="F17" s="577">
        <v>179417</v>
      </c>
      <c r="G17" s="581">
        <v>8.9362030005364704E-3</v>
      </c>
      <c r="H17" s="42">
        <v>176492</v>
      </c>
      <c r="I17" s="58">
        <v>1</v>
      </c>
      <c r="J17" s="65">
        <v>0</v>
      </c>
      <c r="K17" s="60">
        <v>0</v>
      </c>
      <c r="L17" s="44">
        <v>176492</v>
      </c>
      <c r="M17" s="62">
        <v>8.9577584226159489E-3</v>
      </c>
      <c r="N17" s="35"/>
    </row>
    <row r="18" spans="1:14" s="11" customFormat="1" ht="44.25">
      <c r="A18" s="70" t="s">
        <v>18</v>
      </c>
      <c r="B18" s="575">
        <v>0</v>
      </c>
      <c r="C18" s="563">
        <v>0</v>
      </c>
      <c r="D18" s="587">
        <v>0</v>
      </c>
      <c r="E18" s="579">
        <v>0</v>
      </c>
      <c r="F18" s="577">
        <v>0</v>
      </c>
      <c r="G18" s="581">
        <v>0</v>
      </c>
      <c r="H18" s="42">
        <v>0</v>
      </c>
      <c r="I18" s="58">
        <v>0</v>
      </c>
      <c r="J18" s="65">
        <v>0</v>
      </c>
      <c r="K18" s="60">
        <v>0</v>
      </c>
      <c r="L18" s="44">
        <v>0</v>
      </c>
      <c r="M18" s="62">
        <v>0</v>
      </c>
      <c r="N18" s="35"/>
    </row>
    <row r="19" spans="1:14" s="11" customFormat="1" ht="44.25">
      <c r="A19" s="70" t="s">
        <v>19</v>
      </c>
      <c r="B19" s="575">
        <v>0</v>
      </c>
      <c r="C19" s="563">
        <v>0</v>
      </c>
      <c r="D19" s="587">
        <v>0</v>
      </c>
      <c r="E19" s="579">
        <v>0</v>
      </c>
      <c r="F19" s="577">
        <v>0</v>
      </c>
      <c r="G19" s="581">
        <v>0</v>
      </c>
      <c r="H19" s="42">
        <v>0</v>
      </c>
      <c r="I19" s="58">
        <v>0</v>
      </c>
      <c r="J19" s="65">
        <v>0</v>
      </c>
      <c r="K19" s="60">
        <v>0</v>
      </c>
      <c r="L19" s="44">
        <v>0</v>
      </c>
      <c r="M19" s="62">
        <v>0</v>
      </c>
      <c r="N19" s="35"/>
    </row>
    <row r="20" spans="1:14" s="11" customFormat="1" ht="44.25">
      <c r="A20" s="70" t="s">
        <v>20</v>
      </c>
      <c r="B20" s="575">
        <v>0</v>
      </c>
      <c r="C20" s="563">
        <v>0</v>
      </c>
      <c r="D20" s="587">
        <v>0</v>
      </c>
      <c r="E20" s="579">
        <v>0</v>
      </c>
      <c r="F20" s="577">
        <v>0</v>
      </c>
      <c r="G20" s="581">
        <v>0</v>
      </c>
      <c r="H20" s="42">
        <v>0</v>
      </c>
      <c r="I20" s="58">
        <v>0</v>
      </c>
      <c r="J20" s="65">
        <v>0</v>
      </c>
      <c r="K20" s="60">
        <v>0</v>
      </c>
      <c r="L20" s="44">
        <v>0</v>
      </c>
      <c r="M20" s="62">
        <v>0</v>
      </c>
      <c r="N20" s="35"/>
    </row>
    <row r="21" spans="1:14" s="11" customFormat="1" ht="44.25">
      <c r="A21" s="70" t="s">
        <v>21</v>
      </c>
      <c r="B21" s="575">
        <v>0</v>
      </c>
      <c r="C21" s="563">
        <v>0</v>
      </c>
      <c r="D21" s="587">
        <v>0</v>
      </c>
      <c r="E21" s="579">
        <v>0</v>
      </c>
      <c r="F21" s="577">
        <v>0</v>
      </c>
      <c r="G21" s="581">
        <v>0</v>
      </c>
      <c r="H21" s="42">
        <v>0</v>
      </c>
      <c r="I21" s="58">
        <v>0</v>
      </c>
      <c r="J21" s="65">
        <v>0</v>
      </c>
      <c r="K21" s="60">
        <v>0</v>
      </c>
      <c r="L21" s="44">
        <v>0</v>
      </c>
      <c r="M21" s="62">
        <v>0</v>
      </c>
      <c r="N21" s="35"/>
    </row>
    <row r="22" spans="1:14" s="11" customFormat="1" ht="44.25">
      <c r="A22" s="70" t="s">
        <v>22</v>
      </c>
      <c r="B22" s="575">
        <v>0</v>
      </c>
      <c r="C22" s="563">
        <v>0</v>
      </c>
      <c r="D22" s="587">
        <v>0</v>
      </c>
      <c r="E22" s="579">
        <v>0</v>
      </c>
      <c r="F22" s="577">
        <v>0</v>
      </c>
      <c r="G22" s="581">
        <v>0</v>
      </c>
      <c r="H22" s="42">
        <v>0</v>
      </c>
      <c r="I22" s="58">
        <v>0</v>
      </c>
      <c r="J22" s="65">
        <v>0</v>
      </c>
      <c r="K22" s="60">
        <v>0</v>
      </c>
      <c r="L22" s="44">
        <v>0</v>
      </c>
      <c r="M22" s="62">
        <v>0</v>
      </c>
      <c r="N22" s="35"/>
    </row>
    <row r="23" spans="1:14" s="11" customFormat="1" ht="44.25">
      <c r="A23" s="70" t="s">
        <v>23</v>
      </c>
      <c r="B23" s="575">
        <v>0</v>
      </c>
      <c r="C23" s="563">
        <v>0</v>
      </c>
      <c r="D23" s="587">
        <v>0</v>
      </c>
      <c r="E23" s="579">
        <v>0</v>
      </c>
      <c r="F23" s="577">
        <v>0</v>
      </c>
      <c r="G23" s="581">
        <v>0</v>
      </c>
      <c r="H23" s="42">
        <v>0</v>
      </c>
      <c r="I23" s="58">
        <v>0</v>
      </c>
      <c r="J23" s="65">
        <v>0</v>
      </c>
      <c r="K23" s="60">
        <v>0</v>
      </c>
      <c r="L23" s="44">
        <v>0</v>
      </c>
      <c r="M23" s="62">
        <v>0</v>
      </c>
      <c r="N23" s="35"/>
    </row>
    <row r="24" spans="1:14" s="11" customFormat="1" ht="44.25">
      <c r="A24" s="70" t="s">
        <v>24</v>
      </c>
      <c r="B24" s="575">
        <v>0</v>
      </c>
      <c r="C24" s="563">
        <v>0</v>
      </c>
      <c r="D24" s="587">
        <v>0</v>
      </c>
      <c r="E24" s="579">
        <v>0</v>
      </c>
      <c r="F24" s="577">
        <v>0</v>
      </c>
      <c r="G24" s="581">
        <v>0</v>
      </c>
      <c r="H24" s="42">
        <v>0</v>
      </c>
      <c r="I24" s="58">
        <v>0</v>
      </c>
      <c r="J24" s="65">
        <v>0</v>
      </c>
      <c r="K24" s="60">
        <v>0</v>
      </c>
      <c r="L24" s="44">
        <v>0</v>
      </c>
      <c r="M24" s="62">
        <v>0</v>
      </c>
      <c r="N24" s="35"/>
    </row>
    <row r="25" spans="1:14" s="11" customFormat="1" ht="44.25">
      <c r="A25" s="70" t="s">
        <v>25</v>
      </c>
      <c r="B25" s="575">
        <v>0</v>
      </c>
      <c r="C25" s="563">
        <v>0</v>
      </c>
      <c r="D25" s="587">
        <v>0</v>
      </c>
      <c r="E25" s="579">
        <v>0</v>
      </c>
      <c r="F25" s="577">
        <v>0</v>
      </c>
      <c r="G25" s="581">
        <v>0</v>
      </c>
      <c r="H25" s="42">
        <v>0</v>
      </c>
      <c r="I25" s="58">
        <v>0</v>
      </c>
      <c r="J25" s="65">
        <v>0</v>
      </c>
      <c r="K25" s="60">
        <v>0</v>
      </c>
      <c r="L25" s="44">
        <v>0</v>
      </c>
      <c r="M25" s="62">
        <v>0</v>
      </c>
      <c r="N25" s="35"/>
    </row>
    <row r="26" spans="1:14" s="11" customFormat="1" ht="44.25">
      <c r="A26" s="70" t="s">
        <v>26</v>
      </c>
      <c r="B26" s="575">
        <v>0</v>
      </c>
      <c r="C26" s="563">
        <v>0</v>
      </c>
      <c r="D26" s="587">
        <v>0</v>
      </c>
      <c r="E26" s="579">
        <v>0</v>
      </c>
      <c r="F26" s="577">
        <v>0</v>
      </c>
      <c r="G26" s="581">
        <v>0</v>
      </c>
      <c r="H26" s="42">
        <v>0</v>
      </c>
      <c r="I26" s="58">
        <v>0</v>
      </c>
      <c r="J26" s="65">
        <v>0</v>
      </c>
      <c r="K26" s="60">
        <v>0</v>
      </c>
      <c r="L26" s="44">
        <v>0</v>
      </c>
      <c r="M26" s="62">
        <v>0</v>
      </c>
      <c r="N26" s="35"/>
    </row>
    <row r="27" spans="1:14" s="11" customFormat="1" ht="44.25">
      <c r="A27" s="70" t="s">
        <v>27</v>
      </c>
      <c r="B27" s="575">
        <v>0</v>
      </c>
      <c r="C27" s="563">
        <v>0</v>
      </c>
      <c r="D27" s="587">
        <v>0</v>
      </c>
      <c r="E27" s="579">
        <v>0</v>
      </c>
      <c r="F27" s="577">
        <v>0</v>
      </c>
      <c r="G27" s="581">
        <v>0</v>
      </c>
      <c r="H27" s="42">
        <v>0</v>
      </c>
      <c r="I27" s="58">
        <v>0</v>
      </c>
      <c r="J27" s="65">
        <v>0</v>
      </c>
      <c r="K27" s="60">
        <v>0</v>
      </c>
      <c r="L27" s="44">
        <v>0</v>
      </c>
      <c r="M27" s="62">
        <v>0</v>
      </c>
      <c r="N27" s="35"/>
    </row>
    <row r="28" spans="1:14" s="11" customFormat="1" ht="44.25">
      <c r="A28" s="71" t="s">
        <v>28</v>
      </c>
      <c r="B28" s="575">
        <v>0</v>
      </c>
      <c r="C28" s="563">
        <v>0</v>
      </c>
      <c r="D28" s="587">
        <v>0</v>
      </c>
      <c r="E28" s="579">
        <v>0</v>
      </c>
      <c r="F28" s="577">
        <v>0</v>
      </c>
      <c r="G28" s="581">
        <v>0</v>
      </c>
      <c r="H28" s="42">
        <v>0</v>
      </c>
      <c r="I28" s="58">
        <v>0</v>
      </c>
      <c r="J28" s="65">
        <v>0</v>
      </c>
      <c r="K28" s="60">
        <v>0</v>
      </c>
      <c r="L28" s="44">
        <v>0</v>
      </c>
      <c r="M28" s="62">
        <v>0</v>
      </c>
      <c r="N28" s="35"/>
    </row>
    <row r="29" spans="1:14" s="11" customFormat="1" ht="44.25">
      <c r="A29" s="71" t="s">
        <v>29</v>
      </c>
      <c r="B29" s="575">
        <v>0</v>
      </c>
      <c r="C29" s="563">
        <v>0</v>
      </c>
      <c r="D29" s="587">
        <v>0</v>
      </c>
      <c r="E29" s="579">
        <v>0</v>
      </c>
      <c r="F29" s="577">
        <v>0</v>
      </c>
      <c r="G29" s="581">
        <v>0</v>
      </c>
      <c r="H29" s="42">
        <v>0</v>
      </c>
      <c r="I29" s="58">
        <v>0</v>
      </c>
      <c r="J29" s="65">
        <v>0</v>
      </c>
      <c r="K29" s="60">
        <v>0</v>
      </c>
      <c r="L29" s="44">
        <v>0</v>
      </c>
      <c r="M29" s="62">
        <v>0</v>
      </c>
      <c r="N29" s="35"/>
    </row>
    <row r="30" spans="1:14" s="11" customFormat="1" ht="44.25">
      <c r="A30" s="71" t="s">
        <v>30</v>
      </c>
      <c r="B30" s="575">
        <v>0</v>
      </c>
      <c r="C30" s="563">
        <v>0</v>
      </c>
      <c r="D30" s="587">
        <v>0</v>
      </c>
      <c r="E30" s="579">
        <v>0</v>
      </c>
      <c r="F30" s="577">
        <v>0</v>
      </c>
      <c r="G30" s="581">
        <v>0</v>
      </c>
      <c r="H30" s="42">
        <v>0</v>
      </c>
      <c r="I30" s="58">
        <v>0</v>
      </c>
      <c r="J30" s="65">
        <v>0</v>
      </c>
      <c r="K30" s="60">
        <v>0</v>
      </c>
      <c r="L30" s="44">
        <v>0</v>
      </c>
      <c r="M30" s="62">
        <v>0</v>
      </c>
      <c r="N30" s="35"/>
    </row>
    <row r="31" spans="1:14" s="11" customFormat="1" ht="44.25">
      <c r="A31" s="71" t="s">
        <v>31</v>
      </c>
      <c r="B31" s="575">
        <v>0</v>
      </c>
      <c r="C31" s="563">
        <v>0</v>
      </c>
      <c r="D31" s="587">
        <v>0</v>
      </c>
      <c r="E31" s="579">
        <v>0</v>
      </c>
      <c r="F31" s="577">
        <v>0</v>
      </c>
      <c r="G31" s="581">
        <v>0</v>
      </c>
      <c r="H31" s="42">
        <v>0</v>
      </c>
      <c r="I31" s="58">
        <v>0</v>
      </c>
      <c r="J31" s="65">
        <v>0</v>
      </c>
      <c r="K31" s="60">
        <v>0</v>
      </c>
      <c r="L31" s="44">
        <v>0</v>
      </c>
      <c r="M31" s="62">
        <v>0</v>
      </c>
      <c r="N31" s="35"/>
    </row>
    <row r="32" spans="1:14" s="11" customFormat="1" ht="44.25">
      <c r="A32" s="71" t="s">
        <v>32</v>
      </c>
      <c r="B32" s="575">
        <v>0</v>
      </c>
      <c r="C32" s="563">
        <v>0</v>
      </c>
      <c r="D32" s="587">
        <v>0</v>
      </c>
      <c r="E32" s="579">
        <v>0</v>
      </c>
      <c r="F32" s="577">
        <v>0</v>
      </c>
      <c r="G32" s="581">
        <v>0</v>
      </c>
      <c r="H32" s="42">
        <v>0</v>
      </c>
      <c r="I32" s="58">
        <v>0</v>
      </c>
      <c r="J32" s="65">
        <v>0</v>
      </c>
      <c r="K32" s="60">
        <v>0</v>
      </c>
      <c r="L32" s="44">
        <v>0</v>
      </c>
      <c r="M32" s="62">
        <v>0</v>
      </c>
      <c r="N32" s="35"/>
    </row>
    <row r="33" spans="1:14" s="11" customFormat="1" ht="44.25">
      <c r="A33" s="71" t="s">
        <v>33</v>
      </c>
      <c r="B33" s="575">
        <v>0</v>
      </c>
      <c r="C33" s="563">
        <v>0</v>
      </c>
      <c r="D33" s="587">
        <v>0</v>
      </c>
      <c r="E33" s="579">
        <v>0</v>
      </c>
      <c r="F33" s="577">
        <v>0</v>
      </c>
      <c r="G33" s="581">
        <v>0</v>
      </c>
      <c r="H33" s="42">
        <v>0</v>
      </c>
      <c r="I33" s="58">
        <v>0</v>
      </c>
      <c r="J33" s="65">
        <v>0</v>
      </c>
      <c r="K33" s="60">
        <v>0</v>
      </c>
      <c r="L33" s="44">
        <v>0</v>
      </c>
      <c r="M33" s="62">
        <v>0</v>
      </c>
      <c r="N33" s="35"/>
    </row>
    <row r="34" spans="1:14" s="11" customFormat="1" ht="45">
      <c r="A34" s="72" t="s">
        <v>34</v>
      </c>
      <c r="B34" s="590"/>
      <c r="C34" s="591" t="s">
        <v>4</v>
      </c>
      <c r="D34" s="587"/>
      <c r="E34" s="592" t="s">
        <v>4</v>
      </c>
      <c r="F34" s="577"/>
      <c r="G34" s="593" t="s">
        <v>4</v>
      </c>
      <c r="H34" s="73" t="s">
        <v>4</v>
      </c>
      <c r="I34" s="74" t="s">
        <v>4</v>
      </c>
      <c r="J34" s="65"/>
      <c r="K34" s="75" t="s">
        <v>4</v>
      </c>
      <c r="L34" s="44"/>
      <c r="M34" s="76" t="s">
        <v>4</v>
      </c>
      <c r="N34" s="35"/>
    </row>
    <row r="35" spans="1:14" s="11" customFormat="1" ht="44.25">
      <c r="A35" s="68" t="s">
        <v>35</v>
      </c>
      <c r="B35" s="575">
        <v>0</v>
      </c>
      <c r="C35" s="563">
        <v>0</v>
      </c>
      <c r="D35" s="587">
        <v>0</v>
      </c>
      <c r="E35" s="579">
        <v>0</v>
      </c>
      <c r="F35" s="577">
        <v>0</v>
      </c>
      <c r="G35" s="581">
        <v>0</v>
      </c>
      <c r="H35" s="42">
        <v>0</v>
      </c>
      <c r="I35" s="58">
        <v>0</v>
      </c>
      <c r="J35" s="65">
        <v>0</v>
      </c>
      <c r="K35" s="60">
        <v>0</v>
      </c>
      <c r="L35" s="44">
        <v>0</v>
      </c>
      <c r="M35" s="62">
        <v>0</v>
      </c>
      <c r="N35" s="35"/>
    </row>
    <row r="36" spans="1:14" s="11" customFormat="1" ht="45">
      <c r="A36" s="72" t="s">
        <v>36</v>
      </c>
      <c r="B36" s="590"/>
      <c r="C36" s="591" t="s">
        <v>4</v>
      </c>
      <c r="D36" s="587"/>
      <c r="E36" s="592" t="s">
        <v>4</v>
      </c>
      <c r="F36" s="577"/>
      <c r="G36" s="593" t="s">
        <v>4</v>
      </c>
      <c r="H36" s="73"/>
      <c r="I36" s="74" t="s">
        <v>4</v>
      </c>
      <c r="J36" s="65"/>
      <c r="K36" s="75" t="s">
        <v>4</v>
      </c>
      <c r="L36" s="44"/>
      <c r="M36" s="76" t="s">
        <v>4</v>
      </c>
      <c r="N36" s="35"/>
    </row>
    <row r="37" spans="1:14" s="11" customFormat="1" ht="44.25">
      <c r="A37" s="70" t="s">
        <v>35</v>
      </c>
      <c r="B37" s="594">
        <v>0</v>
      </c>
      <c r="C37" s="563">
        <v>0</v>
      </c>
      <c r="D37" s="595">
        <v>0</v>
      </c>
      <c r="E37" s="579">
        <v>0</v>
      </c>
      <c r="F37" s="596">
        <v>0</v>
      </c>
      <c r="G37" s="581">
        <v>0</v>
      </c>
      <c r="H37" s="77">
        <v>0</v>
      </c>
      <c r="I37" s="58">
        <v>0</v>
      </c>
      <c r="J37" s="78">
        <v>0</v>
      </c>
      <c r="K37" s="60">
        <v>0</v>
      </c>
      <c r="L37" s="79">
        <v>0</v>
      </c>
      <c r="M37" s="62">
        <v>0</v>
      </c>
      <c r="N37" s="35"/>
    </row>
    <row r="38" spans="1:14" s="11" customFormat="1" ht="44.25">
      <c r="A38" s="70" t="s">
        <v>76</v>
      </c>
      <c r="B38" s="594"/>
      <c r="C38" s="563" t="s">
        <v>11</v>
      </c>
      <c r="D38" s="595"/>
      <c r="E38" s="579" t="s">
        <v>11</v>
      </c>
      <c r="F38" s="577">
        <v>0</v>
      </c>
      <c r="G38" s="581">
        <v>0</v>
      </c>
      <c r="H38" s="77"/>
      <c r="I38" s="58" t="s">
        <v>11</v>
      </c>
      <c r="J38" s="78"/>
      <c r="K38" s="60" t="s">
        <v>11</v>
      </c>
      <c r="L38" s="44">
        <v>0</v>
      </c>
      <c r="M38" s="62">
        <v>0</v>
      </c>
      <c r="N38" s="35"/>
    </row>
    <row r="39" spans="1:14" s="85" customFormat="1" ht="45">
      <c r="A39" s="72" t="s">
        <v>37</v>
      </c>
      <c r="B39" s="597">
        <v>4937833</v>
      </c>
      <c r="C39" s="567">
        <v>1</v>
      </c>
      <c r="D39" s="597">
        <v>0</v>
      </c>
      <c r="E39" s="599">
        <v>0</v>
      </c>
      <c r="F39" s="597">
        <v>4937833</v>
      </c>
      <c r="G39" s="598">
        <v>0.24593811105273189</v>
      </c>
      <c r="H39" s="80">
        <v>4814634</v>
      </c>
      <c r="I39" s="81">
        <v>1</v>
      </c>
      <c r="J39" s="80">
        <v>0</v>
      </c>
      <c r="K39" s="82">
        <v>0</v>
      </c>
      <c r="L39" s="80">
        <v>4814634</v>
      </c>
      <c r="M39" s="83">
        <v>0.24436421064588265</v>
      </c>
      <c r="N39" s="84"/>
    </row>
    <row r="40" spans="1:14" s="11" customFormat="1" ht="45">
      <c r="A40" s="86" t="s">
        <v>38</v>
      </c>
      <c r="B40" s="582"/>
      <c r="C40" s="591" t="s">
        <v>4</v>
      </c>
      <c r="D40" s="587"/>
      <c r="E40" s="592" t="s">
        <v>4</v>
      </c>
      <c r="F40" s="577"/>
      <c r="G40" s="593" t="s">
        <v>4</v>
      </c>
      <c r="H40" s="63"/>
      <c r="I40" s="74" t="s">
        <v>4</v>
      </c>
      <c r="J40" s="65"/>
      <c r="K40" s="75" t="s">
        <v>4</v>
      </c>
      <c r="L40" s="44"/>
      <c r="M40" s="76" t="s">
        <v>4</v>
      </c>
      <c r="N40" s="35"/>
    </row>
    <row r="41" spans="1:14" s="11" customFormat="1" ht="44.25">
      <c r="A41" s="21" t="s">
        <v>39</v>
      </c>
      <c r="B41" s="46">
        <v>0</v>
      </c>
      <c r="C41" s="52">
        <v>0</v>
      </c>
      <c r="D41" s="87">
        <v>0</v>
      </c>
      <c r="E41" s="54">
        <v>0</v>
      </c>
      <c r="F41" s="48">
        <v>0</v>
      </c>
      <c r="G41" s="56">
        <v>0</v>
      </c>
      <c r="H41" s="46">
        <v>0</v>
      </c>
      <c r="I41" s="52">
        <v>0</v>
      </c>
      <c r="J41" s="87">
        <v>0</v>
      </c>
      <c r="K41" s="54">
        <v>0</v>
      </c>
      <c r="L41" s="48">
        <v>0</v>
      </c>
      <c r="M41" s="56">
        <v>0</v>
      </c>
      <c r="N41" s="35"/>
    </row>
    <row r="42" spans="1:14" s="11" customFormat="1" ht="44.25">
      <c r="A42" s="88" t="s">
        <v>40</v>
      </c>
      <c r="B42" s="575">
        <v>0</v>
      </c>
      <c r="C42" s="563">
        <v>0</v>
      </c>
      <c r="D42" s="587">
        <v>0</v>
      </c>
      <c r="E42" s="579">
        <v>0</v>
      </c>
      <c r="F42" s="577">
        <v>0</v>
      </c>
      <c r="G42" s="581">
        <v>0</v>
      </c>
      <c r="H42" s="42">
        <v>0</v>
      </c>
      <c r="I42" s="58">
        <v>0</v>
      </c>
      <c r="J42" s="65">
        <v>0</v>
      </c>
      <c r="K42" s="60">
        <v>0</v>
      </c>
      <c r="L42" s="44">
        <v>0</v>
      </c>
      <c r="M42" s="62">
        <v>0</v>
      </c>
      <c r="N42" s="35"/>
    </row>
    <row r="43" spans="1:14" s="11" customFormat="1" ht="44.25">
      <c r="A43" s="89" t="s">
        <v>41</v>
      </c>
      <c r="B43" s="575">
        <v>0</v>
      </c>
      <c r="C43" s="563">
        <v>0</v>
      </c>
      <c r="D43" s="587">
        <v>0</v>
      </c>
      <c r="E43" s="579">
        <v>0</v>
      </c>
      <c r="F43" s="596">
        <v>0</v>
      </c>
      <c r="G43" s="581">
        <v>0</v>
      </c>
      <c r="H43" s="42">
        <v>0</v>
      </c>
      <c r="I43" s="58">
        <v>0</v>
      </c>
      <c r="J43" s="65">
        <v>0</v>
      </c>
      <c r="K43" s="60">
        <v>0</v>
      </c>
      <c r="L43" s="79">
        <v>0</v>
      </c>
      <c r="M43" s="62">
        <v>0</v>
      </c>
      <c r="N43" s="35"/>
    </row>
    <row r="44" spans="1:14" s="11" customFormat="1" ht="44.25">
      <c r="A44" s="41" t="s">
        <v>42</v>
      </c>
      <c r="B44" s="575">
        <v>0</v>
      </c>
      <c r="C44" s="563">
        <v>0</v>
      </c>
      <c r="D44" s="587">
        <v>0</v>
      </c>
      <c r="E44" s="579">
        <v>0</v>
      </c>
      <c r="F44" s="596">
        <v>0</v>
      </c>
      <c r="G44" s="581">
        <v>0</v>
      </c>
      <c r="H44" s="42">
        <v>0</v>
      </c>
      <c r="I44" s="58">
        <v>0</v>
      </c>
      <c r="J44" s="65">
        <v>0</v>
      </c>
      <c r="K44" s="60">
        <v>0</v>
      </c>
      <c r="L44" s="79">
        <v>0</v>
      </c>
      <c r="M44" s="62">
        <v>0</v>
      </c>
      <c r="N44" s="35"/>
    </row>
    <row r="45" spans="1:14" s="11" customFormat="1" ht="44.25">
      <c r="A45" s="88" t="s">
        <v>43</v>
      </c>
      <c r="B45" s="575">
        <v>0</v>
      </c>
      <c r="C45" s="563">
        <v>0</v>
      </c>
      <c r="D45" s="587">
        <v>0</v>
      </c>
      <c r="E45" s="579">
        <v>0</v>
      </c>
      <c r="F45" s="596">
        <v>0</v>
      </c>
      <c r="G45" s="581">
        <v>0</v>
      </c>
      <c r="H45" s="42">
        <v>0</v>
      </c>
      <c r="I45" s="58">
        <v>0</v>
      </c>
      <c r="J45" s="65">
        <v>0</v>
      </c>
      <c r="K45" s="60">
        <v>0</v>
      </c>
      <c r="L45" s="79">
        <v>0</v>
      </c>
      <c r="M45" s="62">
        <v>0</v>
      </c>
      <c r="N45" s="35"/>
    </row>
    <row r="46" spans="1:14" s="85" customFormat="1" ht="45">
      <c r="A46" s="86" t="s">
        <v>44</v>
      </c>
      <c r="B46" s="602">
        <v>0</v>
      </c>
      <c r="C46" s="567">
        <v>0</v>
      </c>
      <c r="D46" s="603">
        <v>0</v>
      </c>
      <c r="E46" s="599">
        <v>0</v>
      </c>
      <c r="F46" s="604">
        <v>0</v>
      </c>
      <c r="G46" s="598">
        <v>0</v>
      </c>
      <c r="H46" s="90">
        <v>0</v>
      </c>
      <c r="I46" s="81">
        <v>0</v>
      </c>
      <c r="J46" s="91">
        <v>0</v>
      </c>
      <c r="K46" s="82">
        <v>0</v>
      </c>
      <c r="L46" s="92">
        <v>0</v>
      </c>
      <c r="M46" s="83">
        <v>0</v>
      </c>
      <c r="N46" s="84"/>
    </row>
    <row r="47" spans="1:14" s="85" customFormat="1" ht="45">
      <c r="A47" s="93" t="s">
        <v>45</v>
      </c>
      <c r="B47" s="606">
        <v>1485883</v>
      </c>
      <c r="C47" s="567">
        <v>1</v>
      </c>
      <c r="D47" s="606">
        <v>0</v>
      </c>
      <c r="E47" s="599">
        <v>0</v>
      </c>
      <c r="F47" s="608">
        <v>1485883</v>
      </c>
      <c r="G47" s="598">
        <v>7.40072129343715E-2</v>
      </c>
      <c r="H47" s="94">
        <v>0</v>
      </c>
      <c r="I47" s="81">
        <v>0</v>
      </c>
      <c r="J47" s="94">
        <v>0</v>
      </c>
      <c r="K47" s="82">
        <v>0</v>
      </c>
      <c r="L47" s="95">
        <v>0</v>
      </c>
      <c r="M47" s="83">
        <v>0</v>
      </c>
      <c r="N47" s="84"/>
    </row>
    <row r="48" spans="1:14" s="11" customFormat="1" ht="45">
      <c r="A48" s="24" t="s">
        <v>46</v>
      </c>
      <c r="B48" s="96"/>
      <c r="C48" s="97" t="s">
        <v>4</v>
      </c>
      <c r="D48" s="59"/>
      <c r="E48" s="98" t="s">
        <v>4</v>
      </c>
      <c r="F48" s="48"/>
      <c r="G48" s="99" t="s">
        <v>4</v>
      </c>
      <c r="H48" s="96"/>
      <c r="I48" s="97" t="s">
        <v>4</v>
      </c>
      <c r="J48" s="59"/>
      <c r="K48" s="98" t="s">
        <v>4</v>
      </c>
      <c r="L48" s="48"/>
      <c r="M48" s="99" t="s">
        <v>4</v>
      </c>
      <c r="N48" s="35"/>
    </row>
    <row r="49" spans="1:14" s="11" customFormat="1" ht="44.25">
      <c r="A49" s="21" t="s">
        <v>47</v>
      </c>
      <c r="B49" s="96">
        <v>4302565</v>
      </c>
      <c r="C49" s="52">
        <v>1</v>
      </c>
      <c r="D49" s="59">
        <v>0</v>
      </c>
      <c r="E49" s="54">
        <v>0</v>
      </c>
      <c r="F49" s="100">
        <v>4302565</v>
      </c>
      <c r="G49" s="56">
        <v>0.21429738688643327</v>
      </c>
      <c r="H49" s="96">
        <v>5459684</v>
      </c>
      <c r="I49" s="52">
        <v>1</v>
      </c>
      <c r="J49" s="59">
        <v>0</v>
      </c>
      <c r="K49" s="54">
        <v>0</v>
      </c>
      <c r="L49" s="100">
        <v>5459684</v>
      </c>
      <c r="M49" s="56">
        <v>0.27710338335914114</v>
      </c>
      <c r="N49" s="35"/>
    </row>
    <row r="50" spans="1:14" s="11" customFormat="1" ht="44.25">
      <c r="A50" s="41" t="s">
        <v>48</v>
      </c>
      <c r="B50" s="582">
        <v>22227</v>
      </c>
      <c r="C50" s="563">
        <v>1</v>
      </c>
      <c r="D50" s="587">
        <v>0</v>
      </c>
      <c r="E50" s="579">
        <v>0</v>
      </c>
      <c r="F50" s="609">
        <v>22227</v>
      </c>
      <c r="G50" s="581">
        <v>1.1070577709633095E-3</v>
      </c>
      <c r="H50" s="63">
        <v>25561</v>
      </c>
      <c r="I50" s="58">
        <v>1</v>
      </c>
      <c r="J50" s="65">
        <v>0</v>
      </c>
      <c r="K50" s="60">
        <v>0</v>
      </c>
      <c r="L50" s="101">
        <v>25561</v>
      </c>
      <c r="M50" s="62">
        <v>1.2973350805729794E-3</v>
      </c>
      <c r="N50" s="35"/>
    </row>
    <row r="51" spans="1:14" s="11" customFormat="1" ht="44.25">
      <c r="A51" s="102" t="s">
        <v>49</v>
      </c>
      <c r="B51" s="440">
        <v>0</v>
      </c>
      <c r="C51" s="563">
        <v>0</v>
      </c>
      <c r="D51" s="441">
        <v>347141</v>
      </c>
      <c r="E51" s="579">
        <v>1</v>
      </c>
      <c r="F51" s="613">
        <v>347141</v>
      </c>
      <c r="G51" s="581">
        <v>1.7290014022134082E-2</v>
      </c>
      <c r="H51" s="103">
        <v>0</v>
      </c>
      <c r="I51" s="58">
        <v>0</v>
      </c>
      <c r="J51" s="104">
        <v>400000</v>
      </c>
      <c r="K51" s="60">
        <v>1</v>
      </c>
      <c r="L51" s="105">
        <v>400000</v>
      </c>
      <c r="M51" s="62">
        <v>2.0301789140847064E-2</v>
      </c>
      <c r="N51" s="35"/>
    </row>
    <row r="52" spans="1:14" s="11" customFormat="1" ht="44.25">
      <c r="A52" s="102" t="s">
        <v>50</v>
      </c>
      <c r="B52" s="440">
        <v>167835</v>
      </c>
      <c r="C52" s="563">
        <v>1</v>
      </c>
      <c r="D52" s="441">
        <v>0</v>
      </c>
      <c r="E52" s="579">
        <v>0</v>
      </c>
      <c r="F52" s="613">
        <v>167835</v>
      </c>
      <c r="G52" s="581">
        <v>8.359339586522116E-3</v>
      </c>
      <c r="H52" s="103">
        <v>160000</v>
      </c>
      <c r="I52" s="58">
        <v>1</v>
      </c>
      <c r="J52" s="104">
        <v>0</v>
      </c>
      <c r="K52" s="60">
        <v>0</v>
      </c>
      <c r="L52" s="105">
        <v>160000</v>
      </c>
      <c r="M52" s="62">
        <v>8.1207156563388259E-3</v>
      </c>
      <c r="N52" s="35"/>
    </row>
    <row r="53" spans="1:14" s="11" customFormat="1" ht="44.25">
      <c r="A53" s="41" t="s">
        <v>51</v>
      </c>
      <c r="B53" s="582">
        <v>111340</v>
      </c>
      <c r="C53" s="563">
        <v>0.40878517300123363</v>
      </c>
      <c r="D53" s="587">
        <v>161028</v>
      </c>
      <c r="E53" s="579">
        <v>0.62211404728789987</v>
      </c>
      <c r="F53" s="609">
        <v>272368</v>
      </c>
      <c r="G53" s="581">
        <v>1.3565803345558767E-2</v>
      </c>
      <c r="H53" s="63">
        <v>258840</v>
      </c>
      <c r="I53" s="58">
        <v>0.56185653165815397</v>
      </c>
      <c r="J53" s="65">
        <v>201847</v>
      </c>
      <c r="K53" s="60">
        <v>0.43814346834184598</v>
      </c>
      <c r="L53" s="101">
        <v>460687</v>
      </c>
      <c r="M53" s="62">
        <v>2.3381925834823528E-2</v>
      </c>
      <c r="N53" s="35"/>
    </row>
    <row r="54" spans="1:14" s="85" customFormat="1" ht="45">
      <c r="A54" s="93" t="s">
        <v>52</v>
      </c>
      <c r="B54" s="614">
        <v>4603967</v>
      </c>
      <c r="C54" s="567">
        <v>0.90059556318532996</v>
      </c>
      <c r="D54" s="603">
        <v>508169</v>
      </c>
      <c r="E54" s="599">
        <v>8.6070745932688972E-2</v>
      </c>
      <c r="F54" s="615">
        <v>5112136</v>
      </c>
      <c r="G54" s="598">
        <v>0.25461960161161157</v>
      </c>
      <c r="H54" s="106">
        <v>5904085</v>
      </c>
      <c r="I54" s="81">
        <v>0.9074925775430791</v>
      </c>
      <c r="J54" s="91">
        <v>601847</v>
      </c>
      <c r="K54" s="82">
        <v>9.2507422456920854E-2</v>
      </c>
      <c r="L54" s="107">
        <v>6505932</v>
      </c>
      <c r="M54" s="83">
        <v>0.33020514907172355</v>
      </c>
      <c r="N54" s="84"/>
    </row>
    <row r="55" spans="1:14" s="11" customFormat="1" ht="44.25">
      <c r="A55" s="51" t="s">
        <v>53</v>
      </c>
      <c r="B55" s="616">
        <v>0</v>
      </c>
      <c r="C55" s="563">
        <v>0</v>
      </c>
      <c r="D55" s="617">
        <v>0</v>
      </c>
      <c r="E55" s="579">
        <v>0</v>
      </c>
      <c r="F55" s="618">
        <v>0</v>
      </c>
      <c r="G55" s="581">
        <v>0</v>
      </c>
      <c r="H55" s="108">
        <v>0</v>
      </c>
      <c r="I55" s="58">
        <v>0</v>
      </c>
      <c r="J55" s="109">
        <v>0</v>
      </c>
      <c r="K55" s="60">
        <v>0</v>
      </c>
      <c r="L55" s="110">
        <v>0</v>
      </c>
      <c r="M55" s="62">
        <v>0</v>
      </c>
      <c r="N55" s="35"/>
    </row>
    <row r="56" spans="1:14" s="11" customFormat="1" ht="44.25">
      <c r="A56" s="111" t="s">
        <v>54</v>
      </c>
      <c r="B56" s="575">
        <v>0</v>
      </c>
      <c r="C56" s="563">
        <v>0</v>
      </c>
      <c r="D56" s="587">
        <v>0</v>
      </c>
      <c r="E56" s="579">
        <v>0</v>
      </c>
      <c r="F56" s="577">
        <v>0</v>
      </c>
      <c r="G56" s="581">
        <v>0</v>
      </c>
      <c r="H56" s="42">
        <v>0</v>
      </c>
      <c r="I56" s="58">
        <v>0</v>
      </c>
      <c r="J56" s="65">
        <v>0</v>
      </c>
      <c r="K56" s="60">
        <v>0</v>
      </c>
      <c r="L56" s="44">
        <v>0</v>
      </c>
      <c r="M56" s="62">
        <v>0</v>
      </c>
      <c r="N56" s="35"/>
    </row>
    <row r="57" spans="1:14" s="11" customFormat="1" ht="44.25">
      <c r="A57" s="89" t="s">
        <v>55</v>
      </c>
      <c r="B57" s="575">
        <v>0</v>
      </c>
      <c r="C57" s="563">
        <v>0</v>
      </c>
      <c r="D57" s="587">
        <v>0</v>
      </c>
      <c r="E57" s="579">
        <v>0</v>
      </c>
      <c r="F57" s="577">
        <v>0</v>
      </c>
      <c r="G57" s="581">
        <v>0</v>
      </c>
      <c r="H57" s="42">
        <v>0</v>
      </c>
      <c r="I57" s="58">
        <v>0</v>
      </c>
      <c r="J57" s="65">
        <v>0</v>
      </c>
      <c r="K57" s="60">
        <v>0</v>
      </c>
      <c r="L57" s="44">
        <v>0</v>
      </c>
      <c r="M57" s="62">
        <v>0</v>
      </c>
      <c r="N57" s="35"/>
    </row>
    <row r="58" spans="1:14" s="11" customFormat="1" ht="44.25">
      <c r="A58" s="88" t="s">
        <v>56</v>
      </c>
      <c r="B58" s="594">
        <v>0</v>
      </c>
      <c r="C58" s="563">
        <v>0</v>
      </c>
      <c r="D58" s="595">
        <v>826261</v>
      </c>
      <c r="E58" s="579">
        <v>1</v>
      </c>
      <c r="F58" s="596">
        <v>826261</v>
      </c>
      <c r="G58" s="581">
        <v>4.1153491739502189E-2</v>
      </c>
      <c r="H58" s="77">
        <v>0</v>
      </c>
      <c r="I58" s="58">
        <v>0</v>
      </c>
      <c r="J58" s="78">
        <v>475522</v>
      </c>
      <c r="K58" s="60">
        <v>1</v>
      </c>
      <c r="L58" s="79">
        <v>475522</v>
      </c>
      <c r="M58" s="62">
        <v>2.4134868439584692E-2</v>
      </c>
      <c r="N58" s="35"/>
    </row>
    <row r="59" spans="1:14" s="11" customFormat="1" ht="44.25">
      <c r="A59" s="112" t="s">
        <v>57</v>
      </c>
      <c r="B59" s="575">
        <v>0</v>
      </c>
      <c r="C59" s="563">
        <v>0</v>
      </c>
      <c r="D59" s="587">
        <v>0</v>
      </c>
      <c r="E59" s="579">
        <v>0</v>
      </c>
      <c r="F59" s="577">
        <v>0</v>
      </c>
      <c r="G59" s="581">
        <v>0</v>
      </c>
      <c r="H59" s="42">
        <v>0</v>
      </c>
      <c r="I59" s="58">
        <v>0</v>
      </c>
      <c r="J59" s="65">
        <v>0</v>
      </c>
      <c r="K59" s="60">
        <v>0</v>
      </c>
      <c r="L59" s="44">
        <v>0</v>
      </c>
      <c r="M59" s="62">
        <v>0</v>
      </c>
      <c r="N59" s="35"/>
    </row>
    <row r="60" spans="1:14" s="11" customFormat="1" ht="44.25">
      <c r="A60" s="112" t="s">
        <v>58</v>
      </c>
      <c r="B60" s="575">
        <v>0</v>
      </c>
      <c r="C60" s="563">
        <v>0</v>
      </c>
      <c r="D60" s="587">
        <v>0</v>
      </c>
      <c r="E60" s="579">
        <v>0</v>
      </c>
      <c r="F60" s="577">
        <v>0</v>
      </c>
      <c r="G60" s="581">
        <v>0</v>
      </c>
      <c r="H60" s="42">
        <v>0</v>
      </c>
      <c r="I60" s="58">
        <v>0</v>
      </c>
      <c r="J60" s="65">
        <v>0</v>
      </c>
      <c r="K60" s="60">
        <v>0</v>
      </c>
      <c r="L60" s="44">
        <v>0</v>
      </c>
      <c r="M60" s="62">
        <v>0</v>
      </c>
      <c r="N60" s="35"/>
    </row>
    <row r="61" spans="1:14" s="11" customFormat="1" ht="44.25">
      <c r="A61" s="113" t="s">
        <v>59</v>
      </c>
      <c r="B61" s="575">
        <v>0</v>
      </c>
      <c r="C61" s="563">
        <v>0</v>
      </c>
      <c r="D61" s="587">
        <v>0</v>
      </c>
      <c r="E61" s="579">
        <v>0</v>
      </c>
      <c r="F61" s="577">
        <v>0</v>
      </c>
      <c r="G61" s="581">
        <v>0</v>
      </c>
      <c r="H61" s="42">
        <v>0</v>
      </c>
      <c r="I61" s="58">
        <v>0</v>
      </c>
      <c r="J61" s="65">
        <v>0</v>
      </c>
      <c r="K61" s="60">
        <v>0</v>
      </c>
      <c r="L61" s="44">
        <v>0</v>
      </c>
      <c r="M61" s="62">
        <v>0</v>
      </c>
      <c r="N61" s="35"/>
    </row>
    <row r="62" spans="1:14" s="11" customFormat="1" ht="44.25">
      <c r="A62" s="113" t="s">
        <v>60</v>
      </c>
      <c r="B62" s="575">
        <v>0</v>
      </c>
      <c r="C62" s="563">
        <v>0</v>
      </c>
      <c r="D62" s="587">
        <v>48228</v>
      </c>
      <c r="E62" s="579">
        <v>1</v>
      </c>
      <c r="F62" s="577">
        <v>48228</v>
      </c>
      <c r="G62" s="581">
        <v>2.40208674935972E-3</v>
      </c>
      <c r="H62" s="42">
        <v>0</v>
      </c>
      <c r="I62" s="58">
        <v>0</v>
      </c>
      <c r="J62" s="65">
        <v>0</v>
      </c>
      <c r="K62" s="60">
        <v>0</v>
      </c>
      <c r="L62" s="44">
        <v>0</v>
      </c>
      <c r="M62" s="62">
        <v>0</v>
      </c>
      <c r="N62" s="35"/>
    </row>
    <row r="63" spans="1:14" s="11" customFormat="1" ht="44.25">
      <c r="A63" s="89" t="s">
        <v>61</v>
      </c>
      <c r="B63" s="575">
        <v>0</v>
      </c>
      <c r="C63" s="563">
        <v>0</v>
      </c>
      <c r="D63" s="587">
        <v>24500</v>
      </c>
      <c r="E63" s="579">
        <v>1</v>
      </c>
      <c r="F63" s="577">
        <v>24500</v>
      </c>
      <c r="G63" s="581">
        <v>1.220268834687591E-3</v>
      </c>
      <c r="H63" s="42">
        <v>0</v>
      </c>
      <c r="I63" s="58">
        <v>0</v>
      </c>
      <c r="J63" s="65">
        <v>0</v>
      </c>
      <c r="K63" s="60">
        <v>0</v>
      </c>
      <c r="L63" s="44">
        <v>0</v>
      </c>
      <c r="M63" s="62">
        <v>0</v>
      </c>
      <c r="N63" s="35"/>
    </row>
    <row r="64" spans="1:14" s="11" customFormat="1" ht="44.25">
      <c r="A64" s="88" t="s">
        <v>62</v>
      </c>
      <c r="B64" s="575">
        <v>106676</v>
      </c>
      <c r="C64" s="563">
        <v>1</v>
      </c>
      <c r="D64" s="587">
        <v>0</v>
      </c>
      <c r="E64" s="579">
        <v>0</v>
      </c>
      <c r="F64" s="577">
        <v>106676</v>
      </c>
      <c r="G64" s="581">
        <v>5.3131999269034067E-3</v>
      </c>
      <c r="H64" s="42">
        <v>50000</v>
      </c>
      <c r="I64" s="58">
        <v>1</v>
      </c>
      <c r="J64" s="65">
        <v>0</v>
      </c>
      <c r="K64" s="60">
        <v>0</v>
      </c>
      <c r="L64" s="44">
        <v>50000</v>
      </c>
      <c r="M64" s="62">
        <v>2.537723642605883E-3</v>
      </c>
      <c r="N64" s="35"/>
    </row>
    <row r="65" spans="1:14" s="85" customFormat="1" ht="45">
      <c r="A65" s="114" t="s">
        <v>63</v>
      </c>
      <c r="B65" s="602">
        <v>4710643</v>
      </c>
      <c r="C65" s="567">
        <v>0.76998957631998821</v>
      </c>
      <c r="D65" s="603">
        <v>1407158</v>
      </c>
      <c r="E65" s="599">
        <v>0.23633488604882194</v>
      </c>
      <c r="F65" s="602">
        <v>6117801</v>
      </c>
      <c r="G65" s="598">
        <v>0.30470864886206445</v>
      </c>
      <c r="H65" s="90">
        <v>5954085</v>
      </c>
      <c r="I65" s="81">
        <v>0.8467786321292865</v>
      </c>
      <c r="J65" s="91">
        <v>1077369</v>
      </c>
      <c r="K65" s="82">
        <v>0.1532213678707135</v>
      </c>
      <c r="L65" s="90">
        <v>7031454</v>
      </c>
      <c r="M65" s="83">
        <v>0.35687774115391413</v>
      </c>
      <c r="N65" s="84"/>
    </row>
    <row r="66" spans="1:14" s="11" customFormat="1" ht="45">
      <c r="A66" s="24" t="s">
        <v>64</v>
      </c>
      <c r="B66" s="582"/>
      <c r="C66" s="591" t="s">
        <v>4</v>
      </c>
      <c r="D66" s="587"/>
      <c r="E66" s="592" t="s">
        <v>4</v>
      </c>
      <c r="F66" s="577"/>
      <c r="G66" s="593" t="s">
        <v>4</v>
      </c>
      <c r="H66" s="63"/>
      <c r="I66" s="74" t="s">
        <v>4</v>
      </c>
      <c r="J66" s="65"/>
      <c r="K66" s="75" t="s">
        <v>4</v>
      </c>
      <c r="L66" s="44"/>
      <c r="M66" s="76" t="s">
        <v>4</v>
      </c>
    </row>
    <row r="67" spans="1:14" s="11" customFormat="1" ht="44.25">
      <c r="A67" s="115" t="s">
        <v>65</v>
      </c>
      <c r="B67" s="5">
        <v>0</v>
      </c>
      <c r="C67" s="52">
        <v>0</v>
      </c>
      <c r="D67" s="59">
        <v>0</v>
      </c>
      <c r="E67" s="54">
        <v>0</v>
      </c>
      <c r="F67" s="69">
        <v>0</v>
      </c>
      <c r="G67" s="56">
        <v>0</v>
      </c>
      <c r="H67" s="5">
        <v>0</v>
      </c>
      <c r="I67" s="52">
        <v>0</v>
      </c>
      <c r="J67" s="59">
        <v>0</v>
      </c>
      <c r="K67" s="54">
        <v>0</v>
      </c>
      <c r="L67" s="69">
        <v>0</v>
      </c>
      <c r="M67" s="56">
        <v>0</v>
      </c>
    </row>
    <row r="68" spans="1:14" s="11" customFormat="1" ht="44.25">
      <c r="A68" s="41" t="s">
        <v>66</v>
      </c>
      <c r="B68" s="575">
        <v>0</v>
      </c>
      <c r="C68" s="563">
        <v>0</v>
      </c>
      <c r="D68" s="587">
        <v>0</v>
      </c>
      <c r="E68" s="579">
        <v>0</v>
      </c>
      <c r="F68" s="577">
        <v>0</v>
      </c>
      <c r="G68" s="581">
        <v>0</v>
      </c>
      <c r="H68" s="42">
        <v>0</v>
      </c>
      <c r="I68" s="58">
        <v>0</v>
      </c>
      <c r="J68" s="65">
        <v>0</v>
      </c>
      <c r="K68" s="60">
        <v>0</v>
      </c>
      <c r="L68" s="44">
        <v>0</v>
      </c>
      <c r="M68" s="62">
        <v>0</v>
      </c>
    </row>
    <row r="69" spans="1:14" s="11" customFormat="1" ht="45">
      <c r="A69" s="116" t="s">
        <v>67</v>
      </c>
      <c r="B69" s="582"/>
      <c r="C69" s="591" t="s">
        <v>4</v>
      </c>
      <c r="D69" s="587"/>
      <c r="E69" s="592" t="s">
        <v>4</v>
      </c>
      <c r="F69" s="577"/>
      <c r="G69" s="593" t="s">
        <v>4</v>
      </c>
      <c r="H69" s="63"/>
      <c r="I69" s="74" t="s">
        <v>4</v>
      </c>
      <c r="J69" s="65"/>
      <c r="K69" s="75" t="s">
        <v>4</v>
      </c>
      <c r="L69" s="44"/>
      <c r="M69" s="76" t="s">
        <v>4</v>
      </c>
    </row>
    <row r="70" spans="1:14" s="11" customFormat="1" ht="44.25">
      <c r="A70" s="89" t="s">
        <v>68</v>
      </c>
      <c r="B70" s="5">
        <v>0</v>
      </c>
      <c r="C70" s="52">
        <v>0</v>
      </c>
      <c r="D70" s="59">
        <v>6360556</v>
      </c>
      <c r="E70" s="54">
        <v>1</v>
      </c>
      <c r="F70" s="69">
        <v>6360556</v>
      </c>
      <c r="G70" s="56">
        <v>0.31679952073817003</v>
      </c>
      <c r="H70" s="5">
        <v>0</v>
      </c>
      <c r="I70" s="52">
        <v>0</v>
      </c>
      <c r="J70" s="59">
        <v>6400000</v>
      </c>
      <c r="K70" s="54">
        <v>1</v>
      </c>
      <c r="L70" s="69">
        <v>6400000</v>
      </c>
      <c r="M70" s="56">
        <v>0.32482862625355302</v>
      </c>
    </row>
    <row r="71" spans="1:14" s="11" customFormat="1" ht="44.25">
      <c r="A71" s="41" t="s">
        <v>69</v>
      </c>
      <c r="B71" s="575">
        <v>0</v>
      </c>
      <c r="C71" s="563">
        <v>0</v>
      </c>
      <c r="D71" s="587">
        <v>1175470</v>
      </c>
      <c r="E71" s="579">
        <v>1</v>
      </c>
      <c r="F71" s="577">
        <v>1175470</v>
      </c>
      <c r="G71" s="581">
        <v>5.8546506412662146E-2</v>
      </c>
      <c r="H71" s="42">
        <v>0</v>
      </c>
      <c r="I71" s="58">
        <v>0</v>
      </c>
      <c r="J71" s="65">
        <v>1456609</v>
      </c>
      <c r="K71" s="60">
        <v>1</v>
      </c>
      <c r="L71" s="44">
        <v>1456609</v>
      </c>
      <c r="M71" s="62">
        <v>7.3929421946650253E-2</v>
      </c>
    </row>
    <row r="72" spans="1:14" s="85" customFormat="1" ht="45">
      <c r="A72" s="86" t="s">
        <v>70</v>
      </c>
      <c r="B72" s="620">
        <v>0</v>
      </c>
      <c r="C72" s="567">
        <v>0</v>
      </c>
      <c r="D72" s="607">
        <v>7536026</v>
      </c>
      <c r="E72" s="599">
        <v>1</v>
      </c>
      <c r="F72" s="615">
        <v>7536026</v>
      </c>
      <c r="G72" s="721">
        <v>0.37534602715083215</v>
      </c>
      <c r="H72" s="117">
        <v>0</v>
      </c>
      <c r="I72" s="81">
        <v>0</v>
      </c>
      <c r="J72" s="118">
        <v>7856609</v>
      </c>
      <c r="K72" s="82">
        <v>1</v>
      </c>
      <c r="L72" s="128">
        <v>7856609</v>
      </c>
      <c r="M72" s="83">
        <v>0.39875804820020327</v>
      </c>
    </row>
    <row r="73" spans="1:14" s="85" customFormat="1" ht="45">
      <c r="A73" s="86" t="s">
        <v>71</v>
      </c>
      <c r="B73" s="620">
        <v>0</v>
      </c>
      <c r="C73" s="599">
        <v>0</v>
      </c>
      <c r="D73" s="606">
        <v>0</v>
      </c>
      <c r="E73" s="599">
        <v>0</v>
      </c>
      <c r="F73" s="722">
        <v>0</v>
      </c>
      <c r="G73" s="598">
        <v>0</v>
      </c>
      <c r="H73" s="117">
        <v>0</v>
      </c>
      <c r="I73" s="82">
        <v>0</v>
      </c>
      <c r="J73" s="94">
        <v>0</v>
      </c>
      <c r="K73" s="82">
        <v>0</v>
      </c>
      <c r="L73" s="129">
        <v>0</v>
      </c>
      <c r="M73" s="83">
        <v>0</v>
      </c>
    </row>
    <row r="74" spans="1:14" s="85" customFormat="1" ht="45.75" thickBot="1">
      <c r="A74" s="119" t="s">
        <v>72</v>
      </c>
      <c r="B74" s="120">
        <v>11134359</v>
      </c>
      <c r="C74" s="623">
        <v>0.55456780742544043</v>
      </c>
      <c r="D74" s="120">
        <v>8943184</v>
      </c>
      <c r="E74" s="624">
        <v>0.44543219257455957</v>
      </c>
      <c r="F74" s="120">
        <v>20077543</v>
      </c>
      <c r="G74" s="625">
        <v>1</v>
      </c>
      <c r="H74" s="120">
        <v>10768719</v>
      </c>
      <c r="I74" s="121">
        <v>0.54656065613758364</v>
      </c>
      <c r="J74" s="120">
        <v>8933978</v>
      </c>
      <c r="K74" s="122">
        <v>0.45343934386241641</v>
      </c>
      <c r="L74" s="120">
        <v>19702697</v>
      </c>
      <c r="M74" s="123">
        <v>1</v>
      </c>
    </row>
    <row r="75" spans="1:14" ht="21" thickTop="1">
      <c r="A75" s="130"/>
      <c r="B75" s="131"/>
      <c r="C75" s="132"/>
      <c r="D75" s="131"/>
      <c r="E75" s="132"/>
      <c r="F75" s="131"/>
      <c r="G75" s="132"/>
      <c r="H75" s="131"/>
      <c r="I75" s="132"/>
      <c r="J75" s="131"/>
      <c r="K75" s="132"/>
      <c r="L75" s="131"/>
      <c r="M75" s="132"/>
    </row>
    <row r="76" spans="1:14" s="11" customFormat="1" ht="44.25">
      <c r="A76" s="4" t="s">
        <v>4</v>
      </c>
      <c r="B76" s="2"/>
      <c r="C76" s="4"/>
      <c r="D76" s="2"/>
      <c r="E76" s="4"/>
      <c r="F76" s="2"/>
      <c r="G76" s="4"/>
      <c r="H76" s="2"/>
      <c r="I76" s="4"/>
      <c r="J76" s="2"/>
      <c r="K76" s="4"/>
      <c r="L76" s="2"/>
      <c r="M76" s="4"/>
    </row>
    <row r="77" spans="1:14" s="11" customFormat="1" ht="44.25">
      <c r="A77" s="4" t="s">
        <v>73</v>
      </c>
      <c r="B77" s="2"/>
      <c r="C77" s="4"/>
      <c r="D77" s="2"/>
      <c r="E77" s="4"/>
      <c r="F77" s="2"/>
      <c r="G77" s="4"/>
      <c r="H77" s="2"/>
      <c r="I77" s="4"/>
      <c r="J77" s="2"/>
      <c r="K77" s="4"/>
      <c r="L77" s="2"/>
      <c r="M77" s="4"/>
    </row>
  </sheetData>
  <pageMargins left="0.28999999999999998" right="0.26" top="0.45" bottom="0.3" header="0.3" footer="0.54"/>
  <pageSetup scale="17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6"/>
  <sheetViews>
    <sheetView topLeftCell="A40" zoomScale="30" zoomScaleNormal="30" workbookViewId="0">
      <selection activeCell="E78" sqref="E78"/>
    </sheetView>
  </sheetViews>
  <sheetFormatPr defaultColWidth="12.42578125" defaultRowHeight="15"/>
  <cols>
    <col min="1" max="1" width="186.7109375" style="133" customWidth="1"/>
    <col min="2" max="2" width="56.42578125" style="134" customWidth="1"/>
    <col min="3" max="3" width="45.5703125" style="133" customWidth="1"/>
    <col min="4" max="4" width="45.5703125" style="134" customWidth="1"/>
    <col min="5" max="5" width="45.5703125" style="133" customWidth="1"/>
    <col min="6" max="6" width="45.5703125" style="134" customWidth="1"/>
    <col min="7" max="7" width="45.5703125" style="133" customWidth="1"/>
    <col min="8" max="8" width="54.7109375" style="134" customWidth="1"/>
    <col min="9" max="9" width="45.5703125" style="133" customWidth="1"/>
    <col min="10" max="10" width="45.5703125" style="134" customWidth="1"/>
    <col min="11" max="11" width="45.5703125" style="133" customWidth="1"/>
    <col min="12" max="12" width="45.5703125" style="134" customWidth="1"/>
    <col min="13" max="13" width="45.5703125" style="133" customWidth="1"/>
    <col min="14" max="16384" width="12.42578125" style="133"/>
  </cols>
  <sheetData>
    <row r="1" spans="1:17" s="11" customFormat="1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88</v>
      </c>
      <c r="L1" s="9"/>
      <c r="M1" s="8"/>
      <c r="N1" s="10"/>
      <c r="O1" s="10"/>
      <c r="P1" s="10"/>
      <c r="Q1" s="10"/>
    </row>
    <row r="2" spans="1:17" s="11" customFormat="1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s="11" customFormat="1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s="11" customFormat="1" ht="19.5" customHeight="1" thickTop="1">
      <c r="A4" s="17"/>
      <c r="B4" s="18"/>
      <c r="C4" s="19"/>
      <c r="D4" s="18"/>
      <c r="E4" s="19"/>
      <c r="F4" s="18"/>
      <c r="G4" s="20"/>
      <c r="H4" s="18" t="s">
        <v>4</v>
      </c>
      <c r="I4" s="19"/>
      <c r="J4" s="18"/>
      <c r="K4" s="19"/>
      <c r="L4" s="18"/>
      <c r="M4" s="20"/>
    </row>
    <row r="5" spans="1:17" s="11" customFormat="1" ht="19.5" customHeight="1">
      <c r="A5" s="21"/>
      <c r="B5" s="5"/>
      <c r="C5" s="22"/>
      <c r="D5" s="5"/>
      <c r="E5" s="22"/>
      <c r="F5" s="5"/>
      <c r="G5" s="23"/>
      <c r="H5" s="5"/>
      <c r="I5" s="22"/>
      <c r="J5" s="5"/>
      <c r="K5" s="22"/>
      <c r="L5" s="5"/>
      <c r="M5" s="23"/>
    </row>
    <row r="6" spans="1:17" s="11" customFormat="1" ht="45">
      <c r="A6" s="24"/>
      <c r="B6" s="25" t="s">
        <v>148</v>
      </c>
      <c r="C6" s="26"/>
      <c r="D6" s="27"/>
      <c r="E6" s="26"/>
      <c r="F6" s="27"/>
      <c r="G6" s="28"/>
      <c r="H6" s="25" t="s">
        <v>5</v>
      </c>
      <c r="I6" s="26"/>
      <c r="J6" s="27"/>
      <c r="K6" s="26"/>
      <c r="L6" s="27"/>
      <c r="M6" s="29" t="s">
        <v>4</v>
      </c>
    </row>
    <row r="7" spans="1:17" s="11" customFormat="1" ht="18.75" customHeight="1">
      <c r="A7" s="21" t="s">
        <v>4</v>
      </c>
      <c r="B7" s="5" t="s">
        <v>4</v>
      </c>
      <c r="C7" s="22"/>
      <c r="D7" s="5" t="s">
        <v>4</v>
      </c>
      <c r="E7" s="22"/>
      <c r="F7" s="5" t="s">
        <v>4</v>
      </c>
      <c r="G7" s="23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 s="11" customFormat="1" ht="18.75" customHeight="1">
      <c r="A8" s="21" t="s">
        <v>4</v>
      </c>
      <c r="B8" s="5" t="s">
        <v>4</v>
      </c>
      <c r="C8" s="22"/>
      <c r="D8" s="5" t="s">
        <v>4</v>
      </c>
      <c r="E8" s="22"/>
      <c r="F8" s="5" t="s">
        <v>4</v>
      </c>
      <c r="G8" s="23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s="11" customFormat="1" ht="45">
      <c r="A9" s="30" t="s">
        <v>4</v>
      </c>
      <c r="B9" s="570" t="s">
        <v>4</v>
      </c>
      <c r="C9" s="571" t="s">
        <v>6</v>
      </c>
      <c r="D9" s="572" t="s">
        <v>4</v>
      </c>
      <c r="E9" s="571" t="s">
        <v>6</v>
      </c>
      <c r="F9" s="572" t="s">
        <v>4</v>
      </c>
      <c r="G9" s="573" t="s">
        <v>6</v>
      </c>
      <c r="H9" s="31" t="s">
        <v>4</v>
      </c>
      <c r="I9" s="32" t="s">
        <v>6</v>
      </c>
      <c r="J9" s="33" t="s">
        <v>4</v>
      </c>
      <c r="K9" s="32" t="s">
        <v>6</v>
      </c>
      <c r="L9" s="33" t="s">
        <v>4</v>
      </c>
      <c r="M9" s="34" t="s">
        <v>6</v>
      </c>
      <c r="N9" s="35"/>
    </row>
    <row r="10" spans="1:17" s="11" customFormat="1" ht="45">
      <c r="A10" s="36" t="s">
        <v>7</v>
      </c>
      <c r="B10" s="37" t="s">
        <v>8</v>
      </c>
      <c r="C10" s="38" t="s">
        <v>9</v>
      </c>
      <c r="D10" s="39" t="s">
        <v>10</v>
      </c>
      <c r="E10" s="38" t="s">
        <v>9</v>
      </c>
      <c r="F10" s="39" t="s">
        <v>9</v>
      </c>
      <c r="G10" s="40" t="s">
        <v>9</v>
      </c>
      <c r="H10" s="37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35"/>
    </row>
    <row r="11" spans="1:17" s="11" customFormat="1" ht="44.25">
      <c r="A11" s="41" t="s">
        <v>11</v>
      </c>
      <c r="B11" s="575" t="s">
        <v>4</v>
      </c>
      <c r="C11" s="576"/>
      <c r="D11" s="577" t="s">
        <v>4</v>
      </c>
      <c r="E11" s="576"/>
      <c r="F11" s="577" t="s">
        <v>4</v>
      </c>
      <c r="G11" s="578"/>
      <c r="H11" s="42" t="s">
        <v>4</v>
      </c>
      <c r="I11" s="43"/>
      <c r="J11" s="44" t="s">
        <v>4</v>
      </c>
      <c r="K11" s="43"/>
      <c r="L11" s="44" t="s">
        <v>4</v>
      </c>
      <c r="M11" s="45" t="s">
        <v>11</v>
      </c>
      <c r="N11" s="35"/>
    </row>
    <row r="12" spans="1:17" s="11" customFormat="1" ht="45">
      <c r="A12" s="24" t="s">
        <v>12</v>
      </c>
      <c r="B12" s="46" t="s">
        <v>4</v>
      </c>
      <c r="C12" s="47" t="s">
        <v>4</v>
      </c>
      <c r="D12" s="48"/>
      <c r="E12" s="49"/>
      <c r="F12" s="48"/>
      <c r="G12" s="50"/>
      <c r="H12" s="46"/>
      <c r="I12" s="49"/>
      <c r="J12" s="48"/>
      <c r="K12" s="49"/>
      <c r="L12" s="48"/>
      <c r="M12" s="50"/>
      <c r="N12" s="35"/>
    </row>
    <row r="13" spans="1:17" s="10" customFormat="1" ht="44.25">
      <c r="A13" s="51" t="s">
        <v>13</v>
      </c>
      <c r="B13" s="9">
        <v>3801885</v>
      </c>
      <c r="C13" s="52">
        <v>1</v>
      </c>
      <c r="D13" s="53">
        <v>0</v>
      </c>
      <c r="E13" s="54">
        <v>0</v>
      </c>
      <c r="F13" s="55">
        <v>3801885</v>
      </c>
      <c r="G13" s="56">
        <v>0.23314727728218135</v>
      </c>
      <c r="H13" s="9">
        <v>3803765</v>
      </c>
      <c r="I13" s="52">
        <v>1</v>
      </c>
      <c r="J13" s="53">
        <v>0</v>
      </c>
      <c r="K13" s="54">
        <v>0</v>
      </c>
      <c r="L13" s="55">
        <v>3803765</v>
      </c>
      <c r="M13" s="56">
        <v>0.22401834708180701</v>
      </c>
      <c r="N13" s="57"/>
    </row>
    <row r="14" spans="1:17" s="11" customFormat="1" ht="44.25">
      <c r="A14" s="21" t="s">
        <v>14</v>
      </c>
      <c r="B14" s="5">
        <v>0</v>
      </c>
      <c r="C14" s="563">
        <v>0</v>
      </c>
      <c r="D14" s="59">
        <v>0</v>
      </c>
      <c r="E14" s="579">
        <v>0</v>
      </c>
      <c r="F14" s="61">
        <v>0</v>
      </c>
      <c r="G14" s="581">
        <v>0</v>
      </c>
      <c r="H14" s="5">
        <v>0</v>
      </c>
      <c r="I14" s="58">
        <v>0</v>
      </c>
      <c r="J14" s="59">
        <v>0</v>
      </c>
      <c r="K14" s="60">
        <v>0</v>
      </c>
      <c r="L14" s="61">
        <v>0</v>
      </c>
      <c r="M14" s="62">
        <v>0</v>
      </c>
      <c r="N14" s="35"/>
    </row>
    <row r="15" spans="1:17" s="11" customFormat="1" ht="44.25">
      <c r="A15" s="41" t="s">
        <v>15</v>
      </c>
      <c r="B15" s="582">
        <v>146559</v>
      </c>
      <c r="C15" s="632">
        <v>1</v>
      </c>
      <c r="D15" s="587">
        <v>0</v>
      </c>
      <c r="E15" s="584">
        <v>0</v>
      </c>
      <c r="F15" s="48">
        <v>146559</v>
      </c>
      <c r="G15" s="585">
        <v>1</v>
      </c>
      <c r="H15" s="63">
        <v>147533</v>
      </c>
      <c r="I15" s="126">
        <v>1</v>
      </c>
      <c r="J15" s="42">
        <v>0</v>
      </c>
      <c r="K15" s="66">
        <v>0</v>
      </c>
      <c r="L15" s="48">
        <v>147533</v>
      </c>
      <c r="M15" s="67">
        <v>8.6887856636832812E-3</v>
      </c>
      <c r="N15" s="35"/>
    </row>
    <row r="16" spans="1:17" s="11" customFormat="1" ht="44.25">
      <c r="A16" s="68" t="s">
        <v>16</v>
      </c>
      <c r="B16" s="5">
        <v>3070</v>
      </c>
      <c r="C16" s="52">
        <v>1</v>
      </c>
      <c r="D16" s="59">
        <v>0</v>
      </c>
      <c r="E16" s="54">
        <v>0</v>
      </c>
      <c r="F16" s="69">
        <v>3070</v>
      </c>
      <c r="G16" s="56">
        <v>1.8826506884250753E-4</v>
      </c>
      <c r="H16" s="5">
        <v>0</v>
      </c>
      <c r="I16" s="52">
        <v>0</v>
      </c>
      <c r="J16" s="59">
        <v>0</v>
      </c>
      <c r="K16" s="54">
        <v>0</v>
      </c>
      <c r="L16" s="69">
        <v>0</v>
      </c>
      <c r="M16" s="56">
        <v>0</v>
      </c>
      <c r="N16" s="35"/>
    </row>
    <row r="17" spans="1:14" s="11" customFormat="1" ht="44.25">
      <c r="A17" s="70" t="s">
        <v>17</v>
      </c>
      <c r="B17" s="575">
        <v>143489</v>
      </c>
      <c r="C17" s="563">
        <v>1</v>
      </c>
      <c r="D17" s="587">
        <v>0</v>
      </c>
      <c r="E17" s="579">
        <v>0</v>
      </c>
      <c r="F17" s="577">
        <v>143489</v>
      </c>
      <c r="G17" s="581">
        <v>8.7993376101441565E-3</v>
      </c>
      <c r="H17" s="42">
        <v>147533</v>
      </c>
      <c r="I17" s="58">
        <v>1</v>
      </c>
      <c r="J17" s="65">
        <v>0</v>
      </c>
      <c r="K17" s="60">
        <v>0</v>
      </c>
      <c r="L17" s="44">
        <v>147533</v>
      </c>
      <c r="M17" s="62">
        <v>8.6887856636832812E-3</v>
      </c>
      <c r="N17" s="35"/>
    </row>
    <row r="18" spans="1:14" s="11" customFormat="1" ht="44.25">
      <c r="A18" s="70" t="s">
        <v>18</v>
      </c>
      <c r="B18" s="575">
        <v>0</v>
      </c>
      <c r="C18" s="563">
        <v>0</v>
      </c>
      <c r="D18" s="587">
        <v>0</v>
      </c>
      <c r="E18" s="579">
        <v>0</v>
      </c>
      <c r="F18" s="577">
        <v>0</v>
      </c>
      <c r="G18" s="581">
        <v>0</v>
      </c>
      <c r="H18" s="42">
        <v>0</v>
      </c>
      <c r="I18" s="58">
        <v>0</v>
      </c>
      <c r="J18" s="65">
        <v>0</v>
      </c>
      <c r="K18" s="60">
        <v>0</v>
      </c>
      <c r="L18" s="44">
        <v>0</v>
      </c>
      <c r="M18" s="62">
        <v>0</v>
      </c>
      <c r="N18" s="35"/>
    </row>
    <row r="19" spans="1:14" s="11" customFormat="1" ht="44.25">
      <c r="A19" s="70" t="s">
        <v>19</v>
      </c>
      <c r="B19" s="575">
        <v>0</v>
      </c>
      <c r="C19" s="563">
        <v>0</v>
      </c>
      <c r="D19" s="587">
        <v>0</v>
      </c>
      <c r="E19" s="579">
        <v>0</v>
      </c>
      <c r="F19" s="577">
        <v>0</v>
      </c>
      <c r="G19" s="581">
        <v>0</v>
      </c>
      <c r="H19" s="42">
        <v>0</v>
      </c>
      <c r="I19" s="58">
        <v>0</v>
      </c>
      <c r="J19" s="65">
        <v>0</v>
      </c>
      <c r="K19" s="60">
        <v>0</v>
      </c>
      <c r="L19" s="44">
        <v>0</v>
      </c>
      <c r="M19" s="62">
        <v>0</v>
      </c>
      <c r="N19" s="35"/>
    </row>
    <row r="20" spans="1:14" s="11" customFormat="1" ht="44.25">
      <c r="A20" s="70" t="s">
        <v>20</v>
      </c>
      <c r="B20" s="575">
        <v>0</v>
      </c>
      <c r="C20" s="563">
        <v>0</v>
      </c>
      <c r="D20" s="587">
        <v>0</v>
      </c>
      <c r="E20" s="579">
        <v>0</v>
      </c>
      <c r="F20" s="577">
        <v>0</v>
      </c>
      <c r="G20" s="581">
        <v>0</v>
      </c>
      <c r="H20" s="42">
        <v>0</v>
      </c>
      <c r="I20" s="58">
        <v>0</v>
      </c>
      <c r="J20" s="65">
        <v>0</v>
      </c>
      <c r="K20" s="60">
        <v>0</v>
      </c>
      <c r="L20" s="44">
        <v>0</v>
      </c>
      <c r="M20" s="62">
        <v>0</v>
      </c>
      <c r="N20" s="35"/>
    </row>
    <row r="21" spans="1:14" s="11" customFormat="1" ht="44.25">
      <c r="A21" s="70" t="s">
        <v>21</v>
      </c>
      <c r="B21" s="575">
        <v>0</v>
      </c>
      <c r="C21" s="563">
        <v>0</v>
      </c>
      <c r="D21" s="587">
        <v>0</v>
      </c>
      <c r="E21" s="579">
        <v>0</v>
      </c>
      <c r="F21" s="577">
        <v>0</v>
      </c>
      <c r="G21" s="581">
        <v>0</v>
      </c>
      <c r="H21" s="42">
        <v>0</v>
      </c>
      <c r="I21" s="58">
        <v>0</v>
      </c>
      <c r="J21" s="65">
        <v>0</v>
      </c>
      <c r="K21" s="60">
        <v>0</v>
      </c>
      <c r="L21" s="44">
        <v>0</v>
      </c>
      <c r="M21" s="62">
        <v>0</v>
      </c>
      <c r="N21" s="35"/>
    </row>
    <row r="22" spans="1:14" s="11" customFormat="1" ht="44.25">
      <c r="A22" s="70" t="s">
        <v>22</v>
      </c>
      <c r="B22" s="575">
        <v>0</v>
      </c>
      <c r="C22" s="563">
        <v>0</v>
      </c>
      <c r="D22" s="587">
        <v>0</v>
      </c>
      <c r="E22" s="579">
        <v>0</v>
      </c>
      <c r="F22" s="577">
        <v>0</v>
      </c>
      <c r="G22" s="581">
        <v>0</v>
      </c>
      <c r="H22" s="42">
        <v>0</v>
      </c>
      <c r="I22" s="58">
        <v>0</v>
      </c>
      <c r="J22" s="65">
        <v>0</v>
      </c>
      <c r="K22" s="60">
        <v>0</v>
      </c>
      <c r="L22" s="44">
        <v>0</v>
      </c>
      <c r="M22" s="62">
        <v>0</v>
      </c>
      <c r="N22" s="35"/>
    </row>
    <row r="23" spans="1:14" s="11" customFormat="1" ht="44.25">
      <c r="A23" s="70" t="s">
        <v>23</v>
      </c>
      <c r="B23" s="575">
        <v>0</v>
      </c>
      <c r="C23" s="563">
        <v>0</v>
      </c>
      <c r="D23" s="587">
        <v>0</v>
      </c>
      <c r="E23" s="579">
        <v>0</v>
      </c>
      <c r="F23" s="577">
        <v>0</v>
      </c>
      <c r="G23" s="581">
        <v>0</v>
      </c>
      <c r="H23" s="42">
        <v>0</v>
      </c>
      <c r="I23" s="58">
        <v>0</v>
      </c>
      <c r="J23" s="65">
        <v>0</v>
      </c>
      <c r="K23" s="60">
        <v>0</v>
      </c>
      <c r="L23" s="44">
        <v>0</v>
      </c>
      <c r="M23" s="62">
        <v>0</v>
      </c>
      <c r="N23" s="35"/>
    </row>
    <row r="24" spans="1:14" s="11" customFormat="1" ht="44.25">
      <c r="A24" s="70" t="s">
        <v>24</v>
      </c>
      <c r="B24" s="575">
        <v>0</v>
      </c>
      <c r="C24" s="563">
        <v>0</v>
      </c>
      <c r="D24" s="587">
        <v>0</v>
      </c>
      <c r="E24" s="579">
        <v>0</v>
      </c>
      <c r="F24" s="577">
        <v>0</v>
      </c>
      <c r="G24" s="581">
        <v>0</v>
      </c>
      <c r="H24" s="42">
        <v>0</v>
      </c>
      <c r="I24" s="58">
        <v>0</v>
      </c>
      <c r="J24" s="65">
        <v>0</v>
      </c>
      <c r="K24" s="60">
        <v>0</v>
      </c>
      <c r="L24" s="44">
        <v>0</v>
      </c>
      <c r="M24" s="62">
        <v>0</v>
      </c>
      <c r="N24" s="35"/>
    </row>
    <row r="25" spans="1:14" s="11" customFormat="1" ht="44.25">
      <c r="A25" s="70" t="s">
        <v>25</v>
      </c>
      <c r="B25" s="575">
        <v>0</v>
      </c>
      <c r="C25" s="563">
        <v>0</v>
      </c>
      <c r="D25" s="587">
        <v>0</v>
      </c>
      <c r="E25" s="579">
        <v>0</v>
      </c>
      <c r="F25" s="577">
        <v>0</v>
      </c>
      <c r="G25" s="581">
        <v>0</v>
      </c>
      <c r="H25" s="42">
        <v>0</v>
      </c>
      <c r="I25" s="58">
        <v>0</v>
      </c>
      <c r="J25" s="65">
        <v>0</v>
      </c>
      <c r="K25" s="60">
        <v>0</v>
      </c>
      <c r="L25" s="44">
        <v>0</v>
      </c>
      <c r="M25" s="62">
        <v>0</v>
      </c>
      <c r="N25" s="35"/>
    </row>
    <row r="26" spans="1:14" s="11" customFormat="1" ht="44.25">
      <c r="A26" s="70" t="s">
        <v>26</v>
      </c>
      <c r="B26" s="575">
        <v>0</v>
      </c>
      <c r="C26" s="563">
        <v>0</v>
      </c>
      <c r="D26" s="587">
        <v>0</v>
      </c>
      <c r="E26" s="579">
        <v>0</v>
      </c>
      <c r="F26" s="577">
        <v>0</v>
      </c>
      <c r="G26" s="581">
        <v>0</v>
      </c>
      <c r="H26" s="42">
        <v>0</v>
      </c>
      <c r="I26" s="58">
        <v>0</v>
      </c>
      <c r="J26" s="65">
        <v>0</v>
      </c>
      <c r="K26" s="60">
        <v>0</v>
      </c>
      <c r="L26" s="44">
        <v>0</v>
      </c>
      <c r="M26" s="62">
        <v>0</v>
      </c>
      <c r="N26" s="35"/>
    </row>
    <row r="27" spans="1:14" s="11" customFormat="1" ht="44.25">
      <c r="A27" s="70" t="s">
        <v>27</v>
      </c>
      <c r="B27" s="575">
        <v>0</v>
      </c>
      <c r="C27" s="563">
        <v>0</v>
      </c>
      <c r="D27" s="587">
        <v>0</v>
      </c>
      <c r="E27" s="579">
        <v>0</v>
      </c>
      <c r="F27" s="577">
        <v>0</v>
      </c>
      <c r="G27" s="581">
        <v>0</v>
      </c>
      <c r="H27" s="42">
        <v>0</v>
      </c>
      <c r="I27" s="58">
        <v>0</v>
      </c>
      <c r="J27" s="65">
        <v>0</v>
      </c>
      <c r="K27" s="60">
        <v>0</v>
      </c>
      <c r="L27" s="44">
        <v>0</v>
      </c>
      <c r="M27" s="62">
        <v>0</v>
      </c>
      <c r="N27" s="35"/>
    </row>
    <row r="28" spans="1:14" s="11" customFormat="1" ht="44.25">
      <c r="A28" s="71" t="s">
        <v>28</v>
      </c>
      <c r="B28" s="575">
        <v>0</v>
      </c>
      <c r="C28" s="563">
        <v>0</v>
      </c>
      <c r="D28" s="587">
        <v>0</v>
      </c>
      <c r="E28" s="579">
        <v>0</v>
      </c>
      <c r="F28" s="577">
        <v>0</v>
      </c>
      <c r="G28" s="581">
        <v>0</v>
      </c>
      <c r="H28" s="42">
        <v>0</v>
      </c>
      <c r="I28" s="58">
        <v>0</v>
      </c>
      <c r="J28" s="65">
        <v>0</v>
      </c>
      <c r="K28" s="60">
        <v>0</v>
      </c>
      <c r="L28" s="44">
        <v>0</v>
      </c>
      <c r="M28" s="62">
        <v>0</v>
      </c>
      <c r="N28" s="35"/>
    </row>
    <row r="29" spans="1:14" s="11" customFormat="1" ht="44.25">
      <c r="A29" s="71" t="s">
        <v>29</v>
      </c>
      <c r="B29" s="575">
        <v>0</v>
      </c>
      <c r="C29" s="563">
        <v>0</v>
      </c>
      <c r="D29" s="587">
        <v>0</v>
      </c>
      <c r="E29" s="579">
        <v>0</v>
      </c>
      <c r="F29" s="577">
        <v>0</v>
      </c>
      <c r="G29" s="581">
        <v>0</v>
      </c>
      <c r="H29" s="42">
        <v>0</v>
      </c>
      <c r="I29" s="58">
        <v>0</v>
      </c>
      <c r="J29" s="65">
        <v>0</v>
      </c>
      <c r="K29" s="60">
        <v>0</v>
      </c>
      <c r="L29" s="44">
        <v>0</v>
      </c>
      <c r="M29" s="62">
        <v>0</v>
      </c>
      <c r="N29" s="35"/>
    </row>
    <row r="30" spans="1:14" s="11" customFormat="1" ht="44.25">
      <c r="A30" s="71" t="s">
        <v>30</v>
      </c>
      <c r="B30" s="575">
        <v>0</v>
      </c>
      <c r="C30" s="563">
        <v>0</v>
      </c>
      <c r="D30" s="587">
        <v>0</v>
      </c>
      <c r="E30" s="579">
        <v>0</v>
      </c>
      <c r="F30" s="577">
        <v>0</v>
      </c>
      <c r="G30" s="581">
        <v>0</v>
      </c>
      <c r="H30" s="42">
        <v>0</v>
      </c>
      <c r="I30" s="58">
        <v>0</v>
      </c>
      <c r="J30" s="65">
        <v>0</v>
      </c>
      <c r="K30" s="60">
        <v>0</v>
      </c>
      <c r="L30" s="44">
        <v>0</v>
      </c>
      <c r="M30" s="62">
        <v>0</v>
      </c>
      <c r="N30" s="35"/>
    </row>
    <row r="31" spans="1:14" s="11" customFormat="1" ht="44.25">
      <c r="A31" s="71" t="s">
        <v>31</v>
      </c>
      <c r="B31" s="575">
        <v>0</v>
      </c>
      <c r="C31" s="563">
        <v>0</v>
      </c>
      <c r="D31" s="587">
        <v>0</v>
      </c>
      <c r="E31" s="579">
        <v>0</v>
      </c>
      <c r="F31" s="577">
        <v>0</v>
      </c>
      <c r="G31" s="581">
        <v>0</v>
      </c>
      <c r="H31" s="42">
        <v>0</v>
      </c>
      <c r="I31" s="58">
        <v>0</v>
      </c>
      <c r="J31" s="65">
        <v>0</v>
      </c>
      <c r="K31" s="60">
        <v>0</v>
      </c>
      <c r="L31" s="44">
        <v>0</v>
      </c>
      <c r="M31" s="62">
        <v>0</v>
      </c>
      <c r="N31" s="35"/>
    </row>
    <row r="32" spans="1:14" s="11" customFormat="1" ht="44.25">
      <c r="A32" s="71" t="s">
        <v>32</v>
      </c>
      <c r="B32" s="575">
        <v>0</v>
      </c>
      <c r="C32" s="563">
        <v>0</v>
      </c>
      <c r="D32" s="587">
        <v>0</v>
      </c>
      <c r="E32" s="579">
        <v>0</v>
      </c>
      <c r="F32" s="577">
        <v>0</v>
      </c>
      <c r="G32" s="581">
        <v>0</v>
      </c>
      <c r="H32" s="42">
        <v>0</v>
      </c>
      <c r="I32" s="58">
        <v>0</v>
      </c>
      <c r="J32" s="65">
        <v>0</v>
      </c>
      <c r="K32" s="60">
        <v>0</v>
      </c>
      <c r="L32" s="44">
        <v>0</v>
      </c>
      <c r="M32" s="62">
        <v>0</v>
      </c>
      <c r="N32" s="35"/>
    </row>
    <row r="33" spans="1:14" s="11" customFormat="1" ht="44.25">
      <c r="A33" s="71" t="s">
        <v>33</v>
      </c>
      <c r="B33" s="575">
        <v>0</v>
      </c>
      <c r="C33" s="563">
        <v>0</v>
      </c>
      <c r="D33" s="587">
        <v>0</v>
      </c>
      <c r="E33" s="579">
        <v>0</v>
      </c>
      <c r="F33" s="577">
        <v>0</v>
      </c>
      <c r="G33" s="581">
        <v>0</v>
      </c>
      <c r="H33" s="42">
        <v>0</v>
      </c>
      <c r="I33" s="58">
        <v>0</v>
      </c>
      <c r="J33" s="65">
        <v>0</v>
      </c>
      <c r="K33" s="60">
        <v>0</v>
      </c>
      <c r="L33" s="44">
        <v>0</v>
      </c>
      <c r="M33" s="62">
        <v>0</v>
      </c>
      <c r="N33" s="35"/>
    </row>
    <row r="34" spans="1:14" s="11" customFormat="1" ht="45">
      <c r="A34" s="72" t="s">
        <v>34</v>
      </c>
      <c r="B34" s="590"/>
      <c r="C34" s="591" t="s">
        <v>4</v>
      </c>
      <c r="D34" s="587"/>
      <c r="E34" s="592" t="s">
        <v>4</v>
      </c>
      <c r="F34" s="577"/>
      <c r="G34" s="593" t="s">
        <v>4</v>
      </c>
      <c r="H34" s="73" t="s">
        <v>4</v>
      </c>
      <c r="I34" s="74" t="s">
        <v>4</v>
      </c>
      <c r="J34" s="65"/>
      <c r="K34" s="75" t="s">
        <v>4</v>
      </c>
      <c r="L34" s="44"/>
      <c r="M34" s="76" t="s">
        <v>4</v>
      </c>
      <c r="N34" s="35"/>
    </row>
    <row r="35" spans="1:14" s="11" customFormat="1" ht="44.25">
      <c r="A35" s="68" t="s">
        <v>35</v>
      </c>
      <c r="B35" s="575">
        <v>0</v>
      </c>
      <c r="C35" s="563">
        <v>0</v>
      </c>
      <c r="D35" s="587">
        <v>0</v>
      </c>
      <c r="E35" s="579">
        <v>0</v>
      </c>
      <c r="F35" s="577">
        <v>0</v>
      </c>
      <c r="G35" s="581">
        <v>0</v>
      </c>
      <c r="H35" s="42">
        <v>0</v>
      </c>
      <c r="I35" s="58">
        <v>0</v>
      </c>
      <c r="J35" s="65">
        <v>0</v>
      </c>
      <c r="K35" s="60">
        <v>0</v>
      </c>
      <c r="L35" s="44">
        <v>0</v>
      </c>
      <c r="M35" s="62">
        <v>0</v>
      </c>
      <c r="N35" s="35"/>
    </row>
    <row r="36" spans="1:14" s="11" customFormat="1" ht="45">
      <c r="A36" s="72" t="s">
        <v>36</v>
      </c>
      <c r="B36" s="590"/>
      <c r="C36" s="591" t="s">
        <v>4</v>
      </c>
      <c r="D36" s="587"/>
      <c r="E36" s="592" t="s">
        <v>4</v>
      </c>
      <c r="F36" s="577"/>
      <c r="G36" s="593" t="s">
        <v>4</v>
      </c>
      <c r="H36" s="73"/>
      <c r="I36" s="74" t="s">
        <v>4</v>
      </c>
      <c r="J36" s="65"/>
      <c r="K36" s="75" t="s">
        <v>4</v>
      </c>
      <c r="L36" s="44"/>
      <c r="M36" s="76" t="s">
        <v>4</v>
      </c>
      <c r="N36" s="35"/>
    </row>
    <row r="37" spans="1:14" s="11" customFormat="1" ht="44.25">
      <c r="A37" s="70" t="s">
        <v>35</v>
      </c>
      <c r="B37" s="594">
        <v>0</v>
      </c>
      <c r="C37" s="563">
        <v>0</v>
      </c>
      <c r="D37" s="595">
        <v>0</v>
      </c>
      <c r="E37" s="579">
        <v>0</v>
      </c>
      <c r="F37" s="596">
        <v>0</v>
      </c>
      <c r="G37" s="581">
        <v>0</v>
      </c>
      <c r="H37" s="77">
        <v>0</v>
      </c>
      <c r="I37" s="58">
        <v>0</v>
      </c>
      <c r="J37" s="78">
        <v>0</v>
      </c>
      <c r="K37" s="60">
        <v>0</v>
      </c>
      <c r="L37" s="79">
        <v>0</v>
      </c>
      <c r="M37" s="62">
        <v>0</v>
      </c>
      <c r="N37" s="35"/>
    </row>
    <row r="38" spans="1:14" s="11" customFormat="1" ht="44.25">
      <c r="A38" s="70" t="s">
        <v>76</v>
      </c>
      <c r="B38" s="594"/>
      <c r="C38" s="563" t="s">
        <v>11</v>
      </c>
      <c r="D38" s="595"/>
      <c r="E38" s="579" t="s">
        <v>11</v>
      </c>
      <c r="F38" s="577">
        <v>0</v>
      </c>
      <c r="G38" s="581">
        <v>0</v>
      </c>
      <c r="H38" s="77"/>
      <c r="I38" s="58" t="s">
        <v>11</v>
      </c>
      <c r="J38" s="78"/>
      <c r="K38" s="60" t="s">
        <v>11</v>
      </c>
      <c r="L38" s="44">
        <v>0</v>
      </c>
      <c r="M38" s="62">
        <v>0</v>
      </c>
      <c r="N38" s="35"/>
    </row>
    <row r="39" spans="1:14" s="85" customFormat="1" ht="45">
      <c r="A39" s="72" t="s">
        <v>37</v>
      </c>
      <c r="B39" s="597">
        <v>3948444</v>
      </c>
      <c r="C39" s="567">
        <v>1</v>
      </c>
      <c r="D39" s="597">
        <v>0</v>
      </c>
      <c r="E39" s="599">
        <v>0</v>
      </c>
      <c r="F39" s="597">
        <v>3948444</v>
      </c>
      <c r="G39" s="598">
        <v>0.242134879961168</v>
      </c>
      <c r="H39" s="80">
        <v>3951298</v>
      </c>
      <c r="I39" s="81">
        <v>1</v>
      </c>
      <c r="J39" s="80">
        <v>0</v>
      </c>
      <c r="K39" s="82">
        <v>0</v>
      </c>
      <c r="L39" s="80">
        <v>3951298</v>
      </c>
      <c r="M39" s="83">
        <v>0.23270713274549032</v>
      </c>
      <c r="N39" s="84"/>
    </row>
    <row r="40" spans="1:14" s="11" customFormat="1" ht="45">
      <c r="A40" s="86" t="s">
        <v>38</v>
      </c>
      <c r="B40" s="582"/>
      <c r="C40" s="591" t="s">
        <v>4</v>
      </c>
      <c r="D40" s="587"/>
      <c r="E40" s="592" t="s">
        <v>4</v>
      </c>
      <c r="F40" s="577"/>
      <c r="G40" s="593" t="s">
        <v>4</v>
      </c>
      <c r="H40" s="63"/>
      <c r="I40" s="74" t="s">
        <v>4</v>
      </c>
      <c r="J40" s="65"/>
      <c r="K40" s="75" t="s">
        <v>4</v>
      </c>
      <c r="L40" s="44"/>
      <c r="M40" s="76" t="s">
        <v>4</v>
      </c>
      <c r="N40" s="35"/>
    </row>
    <row r="41" spans="1:14" s="11" customFormat="1" ht="44.25">
      <c r="A41" s="21" t="s">
        <v>39</v>
      </c>
      <c r="B41" s="46">
        <v>0</v>
      </c>
      <c r="C41" s="52">
        <v>0</v>
      </c>
      <c r="D41" s="87">
        <v>0</v>
      </c>
      <c r="E41" s="54">
        <v>0</v>
      </c>
      <c r="F41" s="48">
        <v>0</v>
      </c>
      <c r="G41" s="56">
        <v>0</v>
      </c>
      <c r="H41" s="46">
        <v>0</v>
      </c>
      <c r="I41" s="52">
        <v>0</v>
      </c>
      <c r="J41" s="87">
        <v>0</v>
      </c>
      <c r="K41" s="54">
        <v>0</v>
      </c>
      <c r="L41" s="48">
        <v>0</v>
      </c>
      <c r="M41" s="56">
        <v>0</v>
      </c>
      <c r="N41" s="35"/>
    </row>
    <row r="42" spans="1:14" s="11" customFormat="1" ht="44.25">
      <c r="A42" s="88" t="s">
        <v>40</v>
      </c>
      <c r="B42" s="575">
        <v>0</v>
      </c>
      <c r="C42" s="563">
        <v>0</v>
      </c>
      <c r="D42" s="587">
        <v>0</v>
      </c>
      <c r="E42" s="579">
        <v>0</v>
      </c>
      <c r="F42" s="577">
        <v>0</v>
      </c>
      <c r="G42" s="581">
        <v>0</v>
      </c>
      <c r="H42" s="42">
        <v>0</v>
      </c>
      <c r="I42" s="58">
        <v>0</v>
      </c>
      <c r="J42" s="65">
        <v>0</v>
      </c>
      <c r="K42" s="60">
        <v>0</v>
      </c>
      <c r="L42" s="44">
        <v>0</v>
      </c>
      <c r="M42" s="62">
        <v>0</v>
      </c>
      <c r="N42" s="35"/>
    </row>
    <row r="43" spans="1:14" s="11" customFormat="1" ht="44.25">
      <c r="A43" s="89" t="s">
        <v>41</v>
      </c>
      <c r="B43" s="575">
        <v>0</v>
      </c>
      <c r="C43" s="563">
        <v>0</v>
      </c>
      <c r="D43" s="587">
        <v>0</v>
      </c>
      <c r="E43" s="579">
        <v>0</v>
      </c>
      <c r="F43" s="596">
        <v>0</v>
      </c>
      <c r="G43" s="581">
        <v>0</v>
      </c>
      <c r="H43" s="42">
        <v>0</v>
      </c>
      <c r="I43" s="58">
        <v>0</v>
      </c>
      <c r="J43" s="65">
        <v>0</v>
      </c>
      <c r="K43" s="60">
        <v>0</v>
      </c>
      <c r="L43" s="79">
        <v>0</v>
      </c>
      <c r="M43" s="62">
        <v>0</v>
      </c>
      <c r="N43" s="35"/>
    </row>
    <row r="44" spans="1:14" s="11" customFormat="1" ht="44.25">
      <c r="A44" s="41" t="s">
        <v>42</v>
      </c>
      <c r="B44" s="575">
        <v>0</v>
      </c>
      <c r="C44" s="563">
        <v>0</v>
      </c>
      <c r="D44" s="587">
        <v>0</v>
      </c>
      <c r="E44" s="579">
        <v>0</v>
      </c>
      <c r="F44" s="596">
        <v>0</v>
      </c>
      <c r="G44" s="581">
        <v>0</v>
      </c>
      <c r="H44" s="42">
        <v>0</v>
      </c>
      <c r="I44" s="58">
        <v>0</v>
      </c>
      <c r="J44" s="65">
        <v>0</v>
      </c>
      <c r="K44" s="60">
        <v>0</v>
      </c>
      <c r="L44" s="79">
        <v>0</v>
      </c>
      <c r="M44" s="62">
        <v>0</v>
      </c>
      <c r="N44" s="35"/>
    </row>
    <row r="45" spans="1:14" s="11" customFormat="1" ht="44.25">
      <c r="A45" s="88" t="s">
        <v>43</v>
      </c>
      <c r="B45" s="575">
        <v>0</v>
      </c>
      <c r="C45" s="563">
        <v>0</v>
      </c>
      <c r="D45" s="587">
        <v>0</v>
      </c>
      <c r="E45" s="579">
        <v>0</v>
      </c>
      <c r="F45" s="596">
        <v>0</v>
      </c>
      <c r="G45" s="581">
        <v>0</v>
      </c>
      <c r="H45" s="42">
        <v>0</v>
      </c>
      <c r="I45" s="58">
        <v>0</v>
      </c>
      <c r="J45" s="65">
        <v>0</v>
      </c>
      <c r="K45" s="60">
        <v>0</v>
      </c>
      <c r="L45" s="79">
        <v>0</v>
      </c>
      <c r="M45" s="62">
        <v>0</v>
      </c>
      <c r="N45" s="35"/>
    </row>
    <row r="46" spans="1:14" s="85" customFormat="1" ht="45">
      <c r="A46" s="86" t="s">
        <v>44</v>
      </c>
      <c r="B46" s="602">
        <v>0</v>
      </c>
      <c r="C46" s="567">
        <v>0</v>
      </c>
      <c r="D46" s="603">
        <v>0</v>
      </c>
      <c r="E46" s="599">
        <v>0</v>
      </c>
      <c r="F46" s="604">
        <v>0</v>
      </c>
      <c r="G46" s="598">
        <v>0</v>
      </c>
      <c r="H46" s="90">
        <v>0</v>
      </c>
      <c r="I46" s="81">
        <v>0</v>
      </c>
      <c r="J46" s="91">
        <v>0</v>
      </c>
      <c r="K46" s="82">
        <v>0</v>
      </c>
      <c r="L46" s="92">
        <v>0</v>
      </c>
      <c r="M46" s="83">
        <v>0</v>
      </c>
      <c r="N46" s="84"/>
    </row>
    <row r="47" spans="1:14" s="85" customFormat="1" ht="45">
      <c r="A47" s="93" t="s">
        <v>45</v>
      </c>
      <c r="B47" s="606">
        <v>1188332</v>
      </c>
      <c r="C47" s="567">
        <v>1</v>
      </c>
      <c r="D47" s="606">
        <v>0</v>
      </c>
      <c r="E47" s="599">
        <v>0</v>
      </c>
      <c r="F47" s="608">
        <v>1188332</v>
      </c>
      <c r="G47" s="598">
        <v>7.2873422080701841E-2</v>
      </c>
      <c r="H47" s="94">
        <v>0</v>
      </c>
      <c r="I47" s="81">
        <v>0</v>
      </c>
      <c r="J47" s="94">
        <v>0</v>
      </c>
      <c r="K47" s="82">
        <v>0</v>
      </c>
      <c r="L47" s="95">
        <v>0</v>
      </c>
      <c r="M47" s="83">
        <v>0</v>
      </c>
      <c r="N47" s="84"/>
    </row>
    <row r="48" spans="1:14" s="11" customFormat="1" ht="45">
      <c r="A48" s="24" t="s">
        <v>46</v>
      </c>
      <c r="B48" s="96"/>
      <c r="C48" s="97" t="s">
        <v>4</v>
      </c>
      <c r="D48" s="59"/>
      <c r="E48" s="98" t="s">
        <v>4</v>
      </c>
      <c r="F48" s="48"/>
      <c r="G48" s="99" t="s">
        <v>4</v>
      </c>
      <c r="H48" s="96"/>
      <c r="I48" s="97" t="s">
        <v>4</v>
      </c>
      <c r="J48" s="59"/>
      <c r="K48" s="98" t="s">
        <v>4</v>
      </c>
      <c r="L48" s="48"/>
      <c r="M48" s="99" t="s">
        <v>4</v>
      </c>
      <c r="N48" s="35"/>
    </row>
    <row r="49" spans="1:14" s="11" customFormat="1" ht="44.25">
      <c r="A49" s="21" t="s">
        <v>47</v>
      </c>
      <c r="B49" s="96">
        <v>2524591</v>
      </c>
      <c r="C49" s="52">
        <v>1</v>
      </c>
      <c r="D49" s="59">
        <v>0</v>
      </c>
      <c r="E49" s="54">
        <v>0</v>
      </c>
      <c r="F49" s="100">
        <v>2524591</v>
      </c>
      <c r="G49" s="56">
        <v>0.15481833824565958</v>
      </c>
      <c r="H49" s="96">
        <v>3388716</v>
      </c>
      <c r="I49" s="52">
        <v>1</v>
      </c>
      <c r="J49" s="59">
        <v>0</v>
      </c>
      <c r="K49" s="54">
        <v>0</v>
      </c>
      <c r="L49" s="100">
        <v>3388716</v>
      </c>
      <c r="M49" s="56">
        <v>0.19957451552597827</v>
      </c>
      <c r="N49" s="35"/>
    </row>
    <row r="50" spans="1:14" s="11" customFormat="1" ht="44.25">
      <c r="A50" s="41" t="s">
        <v>48</v>
      </c>
      <c r="B50" s="582">
        <v>16151</v>
      </c>
      <c r="C50" s="563">
        <v>1</v>
      </c>
      <c r="D50" s="587">
        <v>0</v>
      </c>
      <c r="E50" s="579">
        <v>0</v>
      </c>
      <c r="F50" s="609">
        <v>16151</v>
      </c>
      <c r="G50" s="581">
        <v>9.904459696662342E-4</v>
      </c>
      <c r="H50" s="63">
        <v>20000</v>
      </c>
      <c r="I50" s="58">
        <v>1</v>
      </c>
      <c r="J50" s="65">
        <v>0</v>
      </c>
      <c r="K50" s="60">
        <v>0</v>
      </c>
      <c r="L50" s="101">
        <v>20000</v>
      </c>
      <c r="M50" s="62">
        <v>1.1778769039717597E-3</v>
      </c>
      <c r="N50" s="35"/>
    </row>
    <row r="51" spans="1:14" s="11" customFormat="1" ht="44.25">
      <c r="A51" s="102" t="s">
        <v>49</v>
      </c>
      <c r="B51" s="440">
        <v>0</v>
      </c>
      <c r="C51" s="563">
        <v>0</v>
      </c>
      <c r="D51" s="441">
        <v>268797.3</v>
      </c>
      <c r="E51" s="579">
        <v>1</v>
      </c>
      <c r="F51" s="613">
        <v>268797.3</v>
      </c>
      <c r="G51" s="581">
        <v>1.6483759670742719E-2</v>
      </c>
      <c r="H51" s="103">
        <v>0</v>
      </c>
      <c r="I51" s="58">
        <v>0</v>
      </c>
      <c r="J51" s="104">
        <v>295676</v>
      </c>
      <c r="K51" s="60">
        <v>1</v>
      </c>
      <c r="L51" s="105">
        <v>295676</v>
      </c>
      <c r="M51" s="62">
        <v>1.7413496572937701E-2</v>
      </c>
      <c r="N51" s="35"/>
    </row>
    <row r="52" spans="1:14" s="11" customFormat="1" ht="44.25">
      <c r="A52" s="102" t="s">
        <v>50</v>
      </c>
      <c r="B52" s="440">
        <v>119136</v>
      </c>
      <c r="C52" s="563">
        <v>1</v>
      </c>
      <c r="D52" s="441">
        <v>0</v>
      </c>
      <c r="E52" s="579">
        <v>0</v>
      </c>
      <c r="F52" s="613">
        <v>119136</v>
      </c>
      <c r="G52" s="581">
        <v>7.305911153622468E-3</v>
      </c>
      <c r="H52" s="103">
        <v>128389</v>
      </c>
      <c r="I52" s="58">
        <v>1</v>
      </c>
      <c r="J52" s="104">
        <v>0</v>
      </c>
      <c r="K52" s="60">
        <v>0</v>
      </c>
      <c r="L52" s="105">
        <v>128389</v>
      </c>
      <c r="M52" s="62">
        <v>7.5613218912015129E-3</v>
      </c>
      <c r="N52" s="35"/>
    </row>
    <row r="53" spans="1:14" s="11" customFormat="1" ht="44.25">
      <c r="A53" s="41" t="s">
        <v>51</v>
      </c>
      <c r="B53" s="783">
        <v>156199</v>
      </c>
      <c r="C53" s="655">
        <v>0.21333881480105549</v>
      </c>
      <c r="D53" s="784">
        <v>575965</v>
      </c>
      <c r="E53" s="660">
        <v>1.9154586239120963</v>
      </c>
      <c r="F53" s="785">
        <v>732164</v>
      </c>
      <c r="G53" s="659">
        <v>4.4899317871011625E-2</v>
      </c>
      <c r="H53" s="63">
        <v>300693</v>
      </c>
      <c r="I53" s="58">
        <v>0.32447227515716826</v>
      </c>
      <c r="J53" s="65">
        <v>626021</v>
      </c>
      <c r="K53" s="60">
        <v>0.67552772484283174</v>
      </c>
      <c r="L53" s="101">
        <v>926714</v>
      </c>
      <c r="M53" s="62">
        <v>5.4577750859364269E-2</v>
      </c>
      <c r="N53" s="35"/>
    </row>
    <row r="54" spans="1:14" s="85" customFormat="1" ht="45">
      <c r="A54" s="93" t="s">
        <v>52</v>
      </c>
      <c r="B54" s="614">
        <v>2816077</v>
      </c>
      <c r="C54" s="567">
        <v>0.76924354477947177</v>
      </c>
      <c r="D54" s="603">
        <v>844762.3</v>
      </c>
      <c r="E54" s="599">
        <v>0.22011640529282678</v>
      </c>
      <c r="F54" s="615">
        <v>3660839.3</v>
      </c>
      <c r="G54" s="598">
        <v>0.22449777291070261</v>
      </c>
      <c r="H54" s="106">
        <v>3837798</v>
      </c>
      <c r="I54" s="81">
        <v>0.80634563120667213</v>
      </c>
      <c r="J54" s="91">
        <v>921697</v>
      </c>
      <c r="K54" s="82">
        <v>0.19365436879332787</v>
      </c>
      <c r="L54" s="107">
        <v>4759495</v>
      </c>
      <c r="M54" s="83">
        <v>0.28030496175345354</v>
      </c>
      <c r="N54" s="84"/>
    </row>
    <row r="55" spans="1:14" s="11" customFormat="1" ht="44.25">
      <c r="A55" s="51" t="s">
        <v>53</v>
      </c>
      <c r="B55" s="616">
        <v>0</v>
      </c>
      <c r="C55" s="563">
        <v>0</v>
      </c>
      <c r="D55" s="617">
        <v>0</v>
      </c>
      <c r="E55" s="579">
        <v>0</v>
      </c>
      <c r="F55" s="618">
        <v>0</v>
      </c>
      <c r="G55" s="581">
        <v>0</v>
      </c>
      <c r="H55" s="108">
        <v>0</v>
      </c>
      <c r="I55" s="58">
        <v>0</v>
      </c>
      <c r="J55" s="109">
        <v>0</v>
      </c>
      <c r="K55" s="60">
        <v>0</v>
      </c>
      <c r="L55" s="110">
        <v>0</v>
      </c>
      <c r="M55" s="62">
        <v>0</v>
      </c>
      <c r="N55" s="35"/>
    </row>
    <row r="56" spans="1:14" s="11" customFormat="1" ht="44.25">
      <c r="A56" s="111" t="s">
        <v>54</v>
      </c>
      <c r="B56" s="575">
        <v>0</v>
      </c>
      <c r="C56" s="563">
        <v>0</v>
      </c>
      <c r="D56" s="587">
        <v>0</v>
      </c>
      <c r="E56" s="579">
        <v>0</v>
      </c>
      <c r="F56" s="577">
        <v>0</v>
      </c>
      <c r="G56" s="581">
        <v>0</v>
      </c>
      <c r="H56" s="42">
        <v>0</v>
      </c>
      <c r="I56" s="58">
        <v>0</v>
      </c>
      <c r="J56" s="65">
        <v>0</v>
      </c>
      <c r="K56" s="60">
        <v>0</v>
      </c>
      <c r="L56" s="44">
        <v>0</v>
      </c>
      <c r="M56" s="62">
        <v>0</v>
      </c>
      <c r="N56" s="35"/>
    </row>
    <row r="57" spans="1:14" s="11" customFormat="1" ht="44.25">
      <c r="A57" s="89" t="s">
        <v>55</v>
      </c>
      <c r="B57" s="575">
        <v>25354</v>
      </c>
      <c r="C57" s="563">
        <v>1</v>
      </c>
      <c r="D57" s="587">
        <v>0</v>
      </c>
      <c r="E57" s="579">
        <v>0</v>
      </c>
      <c r="F57" s="577">
        <v>25354</v>
      </c>
      <c r="G57" s="581">
        <v>1.5548119073071451E-3</v>
      </c>
      <c r="H57" s="42">
        <v>32963</v>
      </c>
      <c r="I57" s="58">
        <v>1</v>
      </c>
      <c r="J57" s="65">
        <v>0</v>
      </c>
      <c r="K57" s="60">
        <v>0</v>
      </c>
      <c r="L57" s="44">
        <v>32963</v>
      </c>
      <c r="M57" s="62">
        <v>1.9413178192810557E-3</v>
      </c>
      <c r="N57" s="35"/>
    </row>
    <row r="58" spans="1:14" s="11" customFormat="1" ht="44.25">
      <c r="A58" s="88" t="s">
        <v>56</v>
      </c>
      <c r="B58" s="594">
        <v>0</v>
      </c>
      <c r="C58" s="563">
        <v>0</v>
      </c>
      <c r="D58" s="595">
        <v>558768</v>
      </c>
      <c r="E58" s="579">
        <v>1</v>
      </c>
      <c r="F58" s="596">
        <v>558768</v>
      </c>
      <c r="G58" s="581">
        <v>3.4265959604882816E-2</v>
      </c>
      <c r="H58" s="77">
        <v>0</v>
      </c>
      <c r="I58" s="58">
        <v>0</v>
      </c>
      <c r="J58" s="78">
        <v>700000</v>
      </c>
      <c r="K58" s="60">
        <v>1</v>
      </c>
      <c r="L58" s="79">
        <v>700000</v>
      </c>
      <c r="M58" s="62">
        <v>4.1225691639011589E-2</v>
      </c>
      <c r="N58" s="35"/>
    </row>
    <row r="59" spans="1:14" s="11" customFormat="1" ht="44.25">
      <c r="A59" s="112" t="s">
        <v>57</v>
      </c>
      <c r="B59" s="575">
        <v>0</v>
      </c>
      <c r="C59" s="563">
        <v>0</v>
      </c>
      <c r="D59" s="587">
        <v>0</v>
      </c>
      <c r="E59" s="579">
        <v>0</v>
      </c>
      <c r="F59" s="577">
        <v>0</v>
      </c>
      <c r="G59" s="581">
        <v>0</v>
      </c>
      <c r="H59" s="42">
        <v>0</v>
      </c>
      <c r="I59" s="58">
        <v>0</v>
      </c>
      <c r="J59" s="65">
        <v>0</v>
      </c>
      <c r="K59" s="60">
        <v>0</v>
      </c>
      <c r="L59" s="44">
        <v>0</v>
      </c>
      <c r="M59" s="62">
        <v>0</v>
      </c>
      <c r="N59" s="35"/>
    </row>
    <row r="60" spans="1:14" s="11" customFormat="1" ht="44.25">
      <c r="A60" s="112" t="s">
        <v>58</v>
      </c>
      <c r="B60" s="575">
        <v>0</v>
      </c>
      <c r="C60" s="563">
        <v>0</v>
      </c>
      <c r="D60" s="587">
        <v>0</v>
      </c>
      <c r="E60" s="579">
        <v>0</v>
      </c>
      <c r="F60" s="577">
        <v>0</v>
      </c>
      <c r="G60" s="581">
        <v>0</v>
      </c>
      <c r="H60" s="42">
        <v>0</v>
      </c>
      <c r="I60" s="58">
        <v>0</v>
      </c>
      <c r="J60" s="65">
        <v>0</v>
      </c>
      <c r="K60" s="60">
        <v>0</v>
      </c>
      <c r="L60" s="44">
        <v>0</v>
      </c>
      <c r="M60" s="62">
        <v>0</v>
      </c>
      <c r="N60" s="35"/>
    </row>
    <row r="61" spans="1:14" s="11" customFormat="1" ht="44.25">
      <c r="A61" s="113" t="s">
        <v>59</v>
      </c>
      <c r="B61" s="575">
        <v>0</v>
      </c>
      <c r="C61" s="563">
        <v>0</v>
      </c>
      <c r="D61" s="587">
        <v>39140</v>
      </c>
      <c r="E61" s="579">
        <v>1</v>
      </c>
      <c r="F61" s="577">
        <v>39140</v>
      </c>
      <c r="G61" s="581">
        <v>2.400226317425324E-3</v>
      </c>
      <c r="H61" s="42">
        <v>0</v>
      </c>
      <c r="I61" s="58">
        <v>0</v>
      </c>
      <c r="J61" s="65">
        <v>43000</v>
      </c>
      <c r="K61" s="60">
        <v>1</v>
      </c>
      <c r="L61" s="44">
        <v>43000</v>
      </c>
      <c r="M61" s="62">
        <v>2.5324353435392834E-3</v>
      </c>
      <c r="N61" s="35"/>
    </row>
    <row r="62" spans="1:14" s="11" customFormat="1" ht="44.25">
      <c r="A62" s="113" t="s">
        <v>60</v>
      </c>
      <c r="B62" s="575">
        <v>0</v>
      </c>
      <c r="C62" s="563">
        <v>0</v>
      </c>
      <c r="D62" s="587">
        <v>9297</v>
      </c>
      <c r="E62" s="579">
        <v>1</v>
      </c>
      <c r="F62" s="577">
        <v>9297</v>
      </c>
      <c r="G62" s="581">
        <v>5.7013040554683794E-4</v>
      </c>
      <c r="H62" s="42">
        <v>0</v>
      </c>
      <c r="I62" s="58">
        <v>0</v>
      </c>
      <c r="J62" s="65">
        <v>0</v>
      </c>
      <c r="K62" s="60">
        <v>0</v>
      </c>
      <c r="L62" s="44">
        <v>0</v>
      </c>
      <c r="M62" s="62">
        <v>0</v>
      </c>
      <c r="N62" s="35"/>
    </row>
    <row r="63" spans="1:14" s="11" customFormat="1" ht="44.25">
      <c r="A63" s="89" t="s">
        <v>61</v>
      </c>
      <c r="B63" s="575">
        <v>0</v>
      </c>
      <c r="C63" s="563">
        <v>0</v>
      </c>
      <c r="D63" s="587">
        <v>746877</v>
      </c>
      <c r="E63" s="579">
        <v>1</v>
      </c>
      <c r="F63" s="577">
        <v>746877</v>
      </c>
      <c r="G63" s="581">
        <v>4.5801579746542503E-2</v>
      </c>
      <c r="H63" s="42">
        <v>0</v>
      </c>
      <c r="I63" s="58">
        <v>0</v>
      </c>
      <c r="J63" s="65">
        <v>760000</v>
      </c>
      <c r="K63" s="60">
        <v>1</v>
      </c>
      <c r="L63" s="44">
        <v>760000</v>
      </c>
      <c r="M63" s="62">
        <v>4.4759322350926868E-2</v>
      </c>
      <c r="N63" s="35"/>
    </row>
    <row r="64" spans="1:14" s="11" customFormat="1" ht="44.25">
      <c r="A64" s="88" t="s">
        <v>62</v>
      </c>
      <c r="B64" s="786">
        <v>15009.32</v>
      </c>
      <c r="C64" s="655">
        <v>0.5352572560778166</v>
      </c>
      <c r="D64" s="784">
        <v>13032</v>
      </c>
      <c r="E64" s="660">
        <v>0.44570607749923047</v>
      </c>
      <c r="F64" s="787">
        <v>28041.32</v>
      </c>
      <c r="G64" s="659">
        <v>1.7196094593598641E-3</v>
      </c>
      <c r="H64" s="42">
        <v>29239</v>
      </c>
      <c r="I64" s="58">
        <v>1</v>
      </c>
      <c r="J64" s="65">
        <v>0</v>
      </c>
      <c r="K64" s="60">
        <v>0</v>
      </c>
      <c r="L64" s="44">
        <v>29239</v>
      </c>
      <c r="M64" s="62">
        <v>1.7219971397615141E-3</v>
      </c>
      <c r="N64" s="35"/>
    </row>
    <row r="65" spans="1:14" s="85" customFormat="1" ht="45">
      <c r="A65" s="114" t="s">
        <v>63</v>
      </c>
      <c r="B65" s="791">
        <v>2856440.32</v>
      </c>
      <c r="C65" s="674">
        <v>0.5635875842342305</v>
      </c>
      <c r="D65" s="792">
        <v>2211876.2999999998</v>
      </c>
      <c r="E65" s="676">
        <v>0.56714776923076915</v>
      </c>
      <c r="F65" s="791">
        <v>5068316.6199999992</v>
      </c>
      <c r="G65" s="675">
        <v>0.31081009035176704</v>
      </c>
      <c r="H65" s="90">
        <v>3900000</v>
      </c>
      <c r="I65" s="81">
        <v>0.61663033027511038</v>
      </c>
      <c r="J65" s="91">
        <v>2424697</v>
      </c>
      <c r="K65" s="82">
        <v>0.38336966972488956</v>
      </c>
      <c r="L65" s="90">
        <v>6324697</v>
      </c>
      <c r="M65" s="83">
        <v>0.37248572604597385</v>
      </c>
      <c r="N65" s="84"/>
    </row>
    <row r="66" spans="1:14" s="11" customFormat="1" ht="45">
      <c r="A66" s="24" t="s">
        <v>64</v>
      </c>
      <c r="B66" s="582"/>
      <c r="C66" s="591" t="s">
        <v>4</v>
      </c>
      <c r="D66" s="587"/>
      <c r="E66" s="592" t="s">
        <v>4</v>
      </c>
      <c r="F66" s="577"/>
      <c r="G66" s="593" t="s">
        <v>4</v>
      </c>
      <c r="H66" s="63"/>
      <c r="I66" s="74" t="s">
        <v>4</v>
      </c>
      <c r="J66" s="65"/>
      <c r="K66" s="75" t="s">
        <v>4</v>
      </c>
      <c r="L66" s="44"/>
      <c r="M66" s="76" t="s">
        <v>4</v>
      </c>
    </row>
    <row r="67" spans="1:14" s="11" customFormat="1" ht="44.25">
      <c r="A67" s="115" t="s">
        <v>65</v>
      </c>
      <c r="B67" s="5">
        <v>0</v>
      </c>
      <c r="C67" s="52">
        <v>0</v>
      </c>
      <c r="D67" s="59">
        <v>0</v>
      </c>
      <c r="E67" s="54">
        <v>0</v>
      </c>
      <c r="F67" s="69">
        <v>0</v>
      </c>
      <c r="G67" s="56">
        <v>0</v>
      </c>
      <c r="H67" s="5">
        <v>0</v>
      </c>
      <c r="I67" s="52">
        <v>0</v>
      </c>
      <c r="J67" s="59">
        <v>0</v>
      </c>
      <c r="K67" s="54">
        <v>0</v>
      </c>
      <c r="L67" s="69">
        <v>0</v>
      </c>
      <c r="M67" s="56">
        <v>0</v>
      </c>
    </row>
    <row r="68" spans="1:14" s="11" customFormat="1" ht="44.25">
      <c r="A68" s="41" t="s">
        <v>66</v>
      </c>
      <c r="B68" s="575">
        <v>0</v>
      </c>
      <c r="C68" s="563">
        <v>0</v>
      </c>
      <c r="D68" s="587">
        <v>0</v>
      </c>
      <c r="E68" s="579">
        <v>0</v>
      </c>
      <c r="F68" s="577">
        <v>0</v>
      </c>
      <c r="G68" s="581">
        <v>0</v>
      </c>
      <c r="H68" s="42">
        <v>0</v>
      </c>
      <c r="I68" s="58">
        <v>0</v>
      </c>
      <c r="J68" s="65">
        <v>0</v>
      </c>
      <c r="K68" s="60">
        <v>0</v>
      </c>
      <c r="L68" s="44">
        <v>0</v>
      </c>
      <c r="M68" s="62">
        <v>0</v>
      </c>
    </row>
    <row r="69" spans="1:14" s="11" customFormat="1" ht="45">
      <c r="A69" s="116" t="s">
        <v>67</v>
      </c>
      <c r="B69" s="582"/>
      <c r="C69" s="591" t="s">
        <v>4</v>
      </c>
      <c r="D69" s="587"/>
      <c r="E69" s="592" t="s">
        <v>4</v>
      </c>
      <c r="F69" s="577"/>
      <c r="G69" s="593" t="s">
        <v>4</v>
      </c>
      <c r="H69" s="63"/>
      <c r="I69" s="74" t="s">
        <v>4</v>
      </c>
      <c r="J69" s="65"/>
      <c r="K69" s="75" t="s">
        <v>4</v>
      </c>
      <c r="L69" s="44"/>
      <c r="M69" s="76" t="s">
        <v>4</v>
      </c>
    </row>
    <row r="70" spans="1:14" s="11" customFormat="1" ht="44.25">
      <c r="A70" s="89" t="s">
        <v>68</v>
      </c>
      <c r="B70" s="5">
        <v>0</v>
      </c>
      <c r="C70" s="52">
        <v>0</v>
      </c>
      <c r="D70" s="59">
        <v>4746436</v>
      </c>
      <c r="E70" s="54">
        <v>1</v>
      </c>
      <c r="F70" s="69">
        <v>4746436</v>
      </c>
      <c r="G70" s="56">
        <v>0.29107104244187493</v>
      </c>
      <c r="H70" s="5">
        <v>0</v>
      </c>
      <c r="I70" s="52">
        <v>0</v>
      </c>
      <c r="J70" s="59">
        <v>5221079</v>
      </c>
      <c r="K70" s="54">
        <v>1</v>
      </c>
      <c r="L70" s="69">
        <v>5221079</v>
      </c>
      <c r="M70" s="56">
        <v>0.30748941839559857</v>
      </c>
    </row>
    <row r="71" spans="1:14" s="11" customFormat="1" ht="44.25">
      <c r="A71" s="41" t="s">
        <v>69</v>
      </c>
      <c r="B71" s="786">
        <v>0</v>
      </c>
      <c r="C71" s="655">
        <v>0</v>
      </c>
      <c r="D71" s="784">
        <v>1355267</v>
      </c>
      <c r="E71" s="660">
        <v>1</v>
      </c>
      <c r="F71" s="787">
        <v>1355267</v>
      </c>
      <c r="G71" s="659">
        <v>8.3110565164488157E-2</v>
      </c>
      <c r="H71" s="42">
        <v>0</v>
      </c>
      <c r="I71" s="58">
        <v>0</v>
      </c>
      <c r="J71" s="65">
        <v>1482629</v>
      </c>
      <c r="K71" s="60">
        <v>1</v>
      </c>
      <c r="L71" s="44">
        <v>1482629</v>
      </c>
      <c r="M71" s="62">
        <v>8.7317722812937301E-2</v>
      </c>
    </row>
    <row r="72" spans="1:14" s="85" customFormat="1" ht="45">
      <c r="A72" s="86" t="s">
        <v>70</v>
      </c>
      <c r="B72" s="620">
        <v>0</v>
      </c>
      <c r="C72" s="567">
        <v>0</v>
      </c>
      <c r="D72" s="607">
        <v>6101703</v>
      </c>
      <c r="E72" s="599">
        <v>1</v>
      </c>
      <c r="F72" s="615">
        <v>6101703</v>
      </c>
      <c r="G72" s="721">
        <v>0.3741816076063631</v>
      </c>
      <c r="H72" s="117">
        <v>0</v>
      </c>
      <c r="I72" s="81">
        <v>0</v>
      </c>
      <c r="J72" s="118">
        <v>6703708</v>
      </c>
      <c r="K72" s="82">
        <v>1</v>
      </c>
      <c r="L72" s="128">
        <v>6703708</v>
      </c>
      <c r="M72" s="83">
        <v>0.39480714120853588</v>
      </c>
    </row>
    <row r="73" spans="1:14" s="85" customFormat="1" ht="45">
      <c r="A73" s="86" t="s">
        <v>71</v>
      </c>
      <c r="B73" s="620">
        <v>0</v>
      </c>
      <c r="C73" s="599">
        <v>0</v>
      </c>
      <c r="D73" s="606">
        <v>0</v>
      </c>
      <c r="E73" s="599">
        <v>0</v>
      </c>
      <c r="F73" s="722">
        <v>0</v>
      </c>
      <c r="G73" s="598">
        <v>0</v>
      </c>
      <c r="H73" s="117">
        <v>0</v>
      </c>
      <c r="I73" s="82">
        <v>0</v>
      </c>
      <c r="J73" s="94">
        <v>0</v>
      </c>
      <c r="K73" s="82">
        <v>0</v>
      </c>
      <c r="L73" s="129">
        <v>0</v>
      </c>
      <c r="M73" s="83">
        <v>0</v>
      </c>
    </row>
    <row r="74" spans="1:14" s="85" customFormat="1" ht="45.75" thickBot="1">
      <c r="A74" s="119" t="s">
        <v>72</v>
      </c>
      <c r="B74" s="120">
        <v>7993216.3200000003</v>
      </c>
      <c r="C74" s="623">
        <v>0.49017701001884517</v>
      </c>
      <c r="D74" s="120">
        <v>8313579.2999999998</v>
      </c>
      <c r="E74" s="624">
        <v>0.50982298998115483</v>
      </c>
      <c r="F74" s="120">
        <v>16306795.619999999</v>
      </c>
      <c r="G74" s="625">
        <v>1</v>
      </c>
      <c r="H74" s="120">
        <v>7851298</v>
      </c>
      <c r="I74" s="121">
        <v>0.46239312901998347</v>
      </c>
      <c r="J74" s="120">
        <v>9128405</v>
      </c>
      <c r="K74" s="122">
        <v>0.53760687098001658</v>
      </c>
      <c r="L74" s="120">
        <v>16979703</v>
      </c>
      <c r="M74" s="123">
        <v>1</v>
      </c>
    </row>
    <row r="75" spans="1:14" s="11" customFormat="1" ht="45" thickTop="1">
      <c r="A75" s="4" t="s">
        <v>4</v>
      </c>
      <c r="B75" s="2"/>
      <c r="C75" s="4"/>
      <c r="D75" s="2"/>
      <c r="E75" s="4"/>
      <c r="F75" s="2"/>
      <c r="G75" s="4"/>
      <c r="H75" s="2"/>
      <c r="I75" s="4"/>
      <c r="J75" s="2"/>
      <c r="K75" s="4"/>
      <c r="L75" s="2"/>
      <c r="M75" s="4"/>
    </row>
    <row r="76" spans="1:14" s="11" customFormat="1" ht="44.25">
      <c r="A76" s="4" t="s">
        <v>73</v>
      </c>
      <c r="B76" s="2"/>
      <c r="C76" s="4"/>
      <c r="D76" s="2"/>
      <c r="E76" s="4"/>
      <c r="F76" s="2"/>
      <c r="G76" s="4"/>
      <c r="H76" s="2"/>
      <c r="I76" s="4"/>
      <c r="J76" s="2"/>
      <c r="K76" s="4"/>
      <c r="L76" s="2"/>
      <c r="M76" s="4"/>
    </row>
  </sheetData>
  <pageMargins left="0.28999999999999998" right="0.26" top="0.45" bottom="0.3" header="0.3" footer="0.54"/>
  <pageSetup scale="17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9"/>
  <sheetViews>
    <sheetView topLeftCell="A37" zoomScale="30" zoomScaleNormal="30" workbookViewId="0">
      <selection activeCell="B1" sqref="B1"/>
    </sheetView>
  </sheetViews>
  <sheetFormatPr defaultColWidth="12.42578125" defaultRowHeight="15"/>
  <cols>
    <col min="1" max="1" width="186.7109375" style="133" customWidth="1"/>
    <col min="2" max="2" width="56.42578125" style="134" customWidth="1"/>
    <col min="3" max="3" width="45.5703125" style="133" customWidth="1"/>
    <col min="4" max="4" width="45.5703125" style="134" customWidth="1"/>
    <col min="5" max="5" width="45.5703125" style="133" customWidth="1"/>
    <col min="6" max="6" width="45.5703125" style="134" customWidth="1"/>
    <col min="7" max="7" width="45.5703125" style="133" customWidth="1"/>
    <col min="8" max="8" width="54.7109375" style="134" customWidth="1"/>
    <col min="9" max="9" width="45.5703125" style="133" customWidth="1"/>
    <col min="10" max="10" width="45.5703125" style="134" customWidth="1"/>
    <col min="11" max="11" width="45.5703125" style="133" customWidth="1"/>
    <col min="12" max="12" width="45.5703125" style="134" customWidth="1"/>
    <col min="13" max="13" width="45.5703125" style="133" customWidth="1"/>
    <col min="14" max="256" width="12.42578125" style="133"/>
    <col min="257" max="257" width="186.7109375" style="133" customWidth="1"/>
    <col min="258" max="258" width="56.42578125" style="133" customWidth="1"/>
    <col min="259" max="263" width="45.5703125" style="133" customWidth="1"/>
    <col min="264" max="264" width="54.7109375" style="133" customWidth="1"/>
    <col min="265" max="269" width="45.5703125" style="133" customWidth="1"/>
    <col min="270" max="512" width="12.42578125" style="133"/>
    <col min="513" max="513" width="186.7109375" style="133" customWidth="1"/>
    <col min="514" max="514" width="56.42578125" style="133" customWidth="1"/>
    <col min="515" max="519" width="45.5703125" style="133" customWidth="1"/>
    <col min="520" max="520" width="54.7109375" style="133" customWidth="1"/>
    <col min="521" max="525" width="45.5703125" style="133" customWidth="1"/>
    <col min="526" max="768" width="12.42578125" style="133"/>
    <col min="769" max="769" width="186.7109375" style="133" customWidth="1"/>
    <col min="770" max="770" width="56.42578125" style="133" customWidth="1"/>
    <col min="771" max="775" width="45.5703125" style="133" customWidth="1"/>
    <col min="776" max="776" width="54.7109375" style="133" customWidth="1"/>
    <col min="777" max="781" width="45.5703125" style="133" customWidth="1"/>
    <col min="782" max="1024" width="12.42578125" style="133"/>
    <col min="1025" max="1025" width="186.7109375" style="133" customWidth="1"/>
    <col min="1026" max="1026" width="56.42578125" style="133" customWidth="1"/>
    <col min="1027" max="1031" width="45.5703125" style="133" customWidth="1"/>
    <col min="1032" max="1032" width="54.7109375" style="133" customWidth="1"/>
    <col min="1033" max="1037" width="45.5703125" style="133" customWidth="1"/>
    <col min="1038" max="1280" width="12.42578125" style="133"/>
    <col min="1281" max="1281" width="186.7109375" style="133" customWidth="1"/>
    <col min="1282" max="1282" width="56.42578125" style="133" customWidth="1"/>
    <col min="1283" max="1287" width="45.5703125" style="133" customWidth="1"/>
    <col min="1288" max="1288" width="54.7109375" style="133" customWidth="1"/>
    <col min="1289" max="1293" width="45.5703125" style="133" customWidth="1"/>
    <col min="1294" max="1536" width="12.42578125" style="133"/>
    <col min="1537" max="1537" width="186.7109375" style="133" customWidth="1"/>
    <col min="1538" max="1538" width="56.42578125" style="133" customWidth="1"/>
    <col min="1539" max="1543" width="45.5703125" style="133" customWidth="1"/>
    <col min="1544" max="1544" width="54.7109375" style="133" customWidth="1"/>
    <col min="1545" max="1549" width="45.5703125" style="133" customWidth="1"/>
    <col min="1550" max="1792" width="12.42578125" style="133"/>
    <col min="1793" max="1793" width="186.7109375" style="133" customWidth="1"/>
    <col min="1794" max="1794" width="56.42578125" style="133" customWidth="1"/>
    <col min="1795" max="1799" width="45.5703125" style="133" customWidth="1"/>
    <col min="1800" max="1800" width="54.7109375" style="133" customWidth="1"/>
    <col min="1801" max="1805" width="45.5703125" style="133" customWidth="1"/>
    <col min="1806" max="2048" width="12.42578125" style="133"/>
    <col min="2049" max="2049" width="186.7109375" style="133" customWidth="1"/>
    <col min="2050" max="2050" width="56.42578125" style="133" customWidth="1"/>
    <col min="2051" max="2055" width="45.5703125" style="133" customWidth="1"/>
    <col min="2056" max="2056" width="54.7109375" style="133" customWidth="1"/>
    <col min="2057" max="2061" width="45.5703125" style="133" customWidth="1"/>
    <col min="2062" max="2304" width="12.42578125" style="133"/>
    <col min="2305" max="2305" width="186.7109375" style="133" customWidth="1"/>
    <col min="2306" max="2306" width="56.42578125" style="133" customWidth="1"/>
    <col min="2307" max="2311" width="45.5703125" style="133" customWidth="1"/>
    <col min="2312" max="2312" width="54.7109375" style="133" customWidth="1"/>
    <col min="2313" max="2317" width="45.5703125" style="133" customWidth="1"/>
    <col min="2318" max="2560" width="12.42578125" style="133"/>
    <col min="2561" max="2561" width="186.7109375" style="133" customWidth="1"/>
    <col min="2562" max="2562" width="56.42578125" style="133" customWidth="1"/>
    <col min="2563" max="2567" width="45.5703125" style="133" customWidth="1"/>
    <col min="2568" max="2568" width="54.7109375" style="133" customWidth="1"/>
    <col min="2569" max="2573" width="45.5703125" style="133" customWidth="1"/>
    <col min="2574" max="2816" width="12.42578125" style="133"/>
    <col min="2817" max="2817" width="186.7109375" style="133" customWidth="1"/>
    <col min="2818" max="2818" width="56.42578125" style="133" customWidth="1"/>
    <col min="2819" max="2823" width="45.5703125" style="133" customWidth="1"/>
    <col min="2824" max="2824" width="54.7109375" style="133" customWidth="1"/>
    <col min="2825" max="2829" width="45.5703125" style="133" customWidth="1"/>
    <col min="2830" max="3072" width="12.42578125" style="133"/>
    <col min="3073" max="3073" width="186.7109375" style="133" customWidth="1"/>
    <col min="3074" max="3074" width="56.42578125" style="133" customWidth="1"/>
    <col min="3075" max="3079" width="45.5703125" style="133" customWidth="1"/>
    <col min="3080" max="3080" width="54.7109375" style="133" customWidth="1"/>
    <col min="3081" max="3085" width="45.5703125" style="133" customWidth="1"/>
    <col min="3086" max="3328" width="12.42578125" style="133"/>
    <col min="3329" max="3329" width="186.7109375" style="133" customWidth="1"/>
    <col min="3330" max="3330" width="56.42578125" style="133" customWidth="1"/>
    <col min="3331" max="3335" width="45.5703125" style="133" customWidth="1"/>
    <col min="3336" max="3336" width="54.7109375" style="133" customWidth="1"/>
    <col min="3337" max="3341" width="45.5703125" style="133" customWidth="1"/>
    <col min="3342" max="3584" width="12.42578125" style="133"/>
    <col min="3585" max="3585" width="186.7109375" style="133" customWidth="1"/>
    <col min="3586" max="3586" width="56.42578125" style="133" customWidth="1"/>
    <col min="3587" max="3591" width="45.5703125" style="133" customWidth="1"/>
    <col min="3592" max="3592" width="54.7109375" style="133" customWidth="1"/>
    <col min="3593" max="3597" width="45.5703125" style="133" customWidth="1"/>
    <col min="3598" max="3840" width="12.42578125" style="133"/>
    <col min="3841" max="3841" width="186.7109375" style="133" customWidth="1"/>
    <col min="3842" max="3842" width="56.42578125" style="133" customWidth="1"/>
    <col min="3843" max="3847" width="45.5703125" style="133" customWidth="1"/>
    <col min="3848" max="3848" width="54.7109375" style="133" customWidth="1"/>
    <col min="3849" max="3853" width="45.5703125" style="133" customWidth="1"/>
    <col min="3854" max="4096" width="12.42578125" style="133"/>
    <col min="4097" max="4097" width="186.7109375" style="133" customWidth="1"/>
    <col min="4098" max="4098" width="56.42578125" style="133" customWidth="1"/>
    <col min="4099" max="4103" width="45.5703125" style="133" customWidth="1"/>
    <col min="4104" max="4104" width="54.7109375" style="133" customWidth="1"/>
    <col min="4105" max="4109" width="45.5703125" style="133" customWidth="1"/>
    <col min="4110" max="4352" width="12.42578125" style="133"/>
    <col min="4353" max="4353" width="186.7109375" style="133" customWidth="1"/>
    <col min="4354" max="4354" width="56.42578125" style="133" customWidth="1"/>
    <col min="4355" max="4359" width="45.5703125" style="133" customWidth="1"/>
    <col min="4360" max="4360" width="54.7109375" style="133" customWidth="1"/>
    <col min="4361" max="4365" width="45.5703125" style="133" customWidth="1"/>
    <col min="4366" max="4608" width="12.42578125" style="133"/>
    <col min="4609" max="4609" width="186.7109375" style="133" customWidth="1"/>
    <col min="4610" max="4610" width="56.42578125" style="133" customWidth="1"/>
    <col min="4611" max="4615" width="45.5703125" style="133" customWidth="1"/>
    <col min="4616" max="4616" width="54.7109375" style="133" customWidth="1"/>
    <col min="4617" max="4621" width="45.5703125" style="133" customWidth="1"/>
    <col min="4622" max="4864" width="12.42578125" style="133"/>
    <col min="4865" max="4865" width="186.7109375" style="133" customWidth="1"/>
    <col min="4866" max="4866" width="56.42578125" style="133" customWidth="1"/>
    <col min="4867" max="4871" width="45.5703125" style="133" customWidth="1"/>
    <col min="4872" max="4872" width="54.7109375" style="133" customWidth="1"/>
    <col min="4873" max="4877" width="45.5703125" style="133" customWidth="1"/>
    <col min="4878" max="5120" width="12.42578125" style="133"/>
    <col min="5121" max="5121" width="186.7109375" style="133" customWidth="1"/>
    <col min="5122" max="5122" width="56.42578125" style="133" customWidth="1"/>
    <col min="5123" max="5127" width="45.5703125" style="133" customWidth="1"/>
    <col min="5128" max="5128" width="54.7109375" style="133" customWidth="1"/>
    <col min="5129" max="5133" width="45.5703125" style="133" customWidth="1"/>
    <col min="5134" max="5376" width="12.42578125" style="133"/>
    <col min="5377" max="5377" width="186.7109375" style="133" customWidth="1"/>
    <col min="5378" max="5378" width="56.42578125" style="133" customWidth="1"/>
    <col min="5379" max="5383" width="45.5703125" style="133" customWidth="1"/>
    <col min="5384" max="5384" width="54.7109375" style="133" customWidth="1"/>
    <col min="5385" max="5389" width="45.5703125" style="133" customWidth="1"/>
    <col min="5390" max="5632" width="12.42578125" style="133"/>
    <col min="5633" max="5633" width="186.7109375" style="133" customWidth="1"/>
    <col min="5634" max="5634" width="56.42578125" style="133" customWidth="1"/>
    <col min="5635" max="5639" width="45.5703125" style="133" customWidth="1"/>
    <col min="5640" max="5640" width="54.7109375" style="133" customWidth="1"/>
    <col min="5641" max="5645" width="45.5703125" style="133" customWidth="1"/>
    <col min="5646" max="5888" width="12.42578125" style="133"/>
    <col min="5889" max="5889" width="186.7109375" style="133" customWidth="1"/>
    <col min="5890" max="5890" width="56.42578125" style="133" customWidth="1"/>
    <col min="5891" max="5895" width="45.5703125" style="133" customWidth="1"/>
    <col min="5896" max="5896" width="54.7109375" style="133" customWidth="1"/>
    <col min="5897" max="5901" width="45.5703125" style="133" customWidth="1"/>
    <col min="5902" max="6144" width="12.42578125" style="133"/>
    <col min="6145" max="6145" width="186.7109375" style="133" customWidth="1"/>
    <col min="6146" max="6146" width="56.42578125" style="133" customWidth="1"/>
    <col min="6147" max="6151" width="45.5703125" style="133" customWidth="1"/>
    <col min="6152" max="6152" width="54.7109375" style="133" customWidth="1"/>
    <col min="6153" max="6157" width="45.5703125" style="133" customWidth="1"/>
    <col min="6158" max="6400" width="12.42578125" style="133"/>
    <col min="6401" max="6401" width="186.7109375" style="133" customWidth="1"/>
    <col min="6402" max="6402" width="56.42578125" style="133" customWidth="1"/>
    <col min="6403" max="6407" width="45.5703125" style="133" customWidth="1"/>
    <col min="6408" max="6408" width="54.7109375" style="133" customWidth="1"/>
    <col min="6409" max="6413" width="45.5703125" style="133" customWidth="1"/>
    <col min="6414" max="6656" width="12.42578125" style="133"/>
    <col min="6657" max="6657" width="186.7109375" style="133" customWidth="1"/>
    <col min="6658" max="6658" width="56.42578125" style="133" customWidth="1"/>
    <col min="6659" max="6663" width="45.5703125" style="133" customWidth="1"/>
    <col min="6664" max="6664" width="54.7109375" style="133" customWidth="1"/>
    <col min="6665" max="6669" width="45.5703125" style="133" customWidth="1"/>
    <col min="6670" max="6912" width="12.42578125" style="133"/>
    <col min="6913" max="6913" width="186.7109375" style="133" customWidth="1"/>
    <col min="6914" max="6914" width="56.42578125" style="133" customWidth="1"/>
    <col min="6915" max="6919" width="45.5703125" style="133" customWidth="1"/>
    <col min="6920" max="6920" width="54.7109375" style="133" customWidth="1"/>
    <col min="6921" max="6925" width="45.5703125" style="133" customWidth="1"/>
    <col min="6926" max="7168" width="12.42578125" style="133"/>
    <col min="7169" max="7169" width="186.7109375" style="133" customWidth="1"/>
    <col min="7170" max="7170" width="56.42578125" style="133" customWidth="1"/>
    <col min="7171" max="7175" width="45.5703125" style="133" customWidth="1"/>
    <col min="7176" max="7176" width="54.7109375" style="133" customWidth="1"/>
    <col min="7177" max="7181" width="45.5703125" style="133" customWidth="1"/>
    <col min="7182" max="7424" width="12.42578125" style="133"/>
    <col min="7425" max="7425" width="186.7109375" style="133" customWidth="1"/>
    <col min="7426" max="7426" width="56.42578125" style="133" customWidth="1"/>
    <col min="7427" max="7431" width="45.5703125" style="133" customWidth="1"/>
    <col min="7432" max="7432" width="54.7109375" style="133" customWidth="1"/>
    <col min="7433" max="7437" width="45.5703125" style="133" customWidth="1"/>
    <col min="7438" max="7680" width="12.42578125" style="133"/>
    <col min="7681" max="7681" width="186.7109375" style="133" customWidth="1"/>
    <col min="7682" max="7682" width="56.42578125" style="133" customWidth="1"/>
    <col min="7683" max="7687" width="45.5703125" style="133" customWidth="1"/>
    <col min="7688" max="7688" width="54.7109375" style="133" customWidth="1"/>
    <col min="7689" max="7693" width="45.5703125" style="133" customWidth="1"/>
    <col min="7694" max="7936" width="12.42578125" style="133"/>
    <col min="7937" max="7937" width="186.7109375" style="133" customWidth="1"/>
    <col min="7938" max="7938" width="56.42578125" style="133" customWidth="1"/>
    <col min="7939" max="7943" width="45.5703125" style="133" customWidth="1"/>
    <col min="7944" max="7944" width="54.7109375" style="133" customWidth="1"/>
    <col min="7945" max="7949" width="45.5703125" style="133" customWidth="1"/>
    <col min="7950" max="8192" width="12.42578125" style="133"/>
    <col min="8193" max="8193" width="186.7109375" style="133" customWidth="1"/>
    <col min="8194" max="8194" width="56.42578125" style="133" customWidth="1"/>
    <col min="8195" max="8199" width="45.5703125" style="133" customWidth="1"/>
    <col min="8200" max="8200" width="54.7109375" style="133" customWidth="1"/>
    <col min="8201" max="8205" width="45.5703125" style="133" customWidth="1"/>
    <col min="8206" max="8448" width="12.42578125" style="133"/>
    <col min="8449" max="8449" width="186.7109375" style="133" customWidth="1"/>
    <col min="8450" max="8450" width="56.42578125" style="133" customWidth="1"/>
    <col min="8451" max="8455" width="45.5703125" style="133" customWidth="1"/>
    <col min="8456" max="8456" width="54.7109375" style="133" customWidth="1"/>
    <col min="8457" max="8461" width="45.5703125" style="133" customWidth="1"/>
    <col min="8462" max="8704" width="12.42578125" style="133"/>
    <col min="8705" max="8705" width="186.7109375" style="133" customWidth="1"/>
    <col min="8706" max="8706" width="56.42578125" style="133" customWidth="1"/>
    <col min="8707" max="8711" width="45.5703125" style="133" customWidth="1"/>
    <col min="8712" max="8712" width="54.7109375" style="133" customWidth="1"/>
    <col min="8713" max="8717" width="45.5703125" style="133" customWidth="1"/>
    <col min="8718" max="8960" width="12.42578125" style="133"/>
    <col min="8961" max="8961" width="186.7109375" style="133" customWidth="1"/>
    <col min="8962" max="8962" width="56.42578125" style="133" customWidth="1"/>
    <col min="8963" max="8967" width="45.5703125" style="133" customWidth="1"/>
    <col min="8968" max="8968" width="54.7109375" style="133" customWidth="1"/>
    <col min="8969" max="8973" width="45.5703125" style="133" customWidth="1"/>
    <col min="8974" max="9216" width="12.42578125" style="133"/>
    <col min="9217" max="9217" width="186.7109375" style="133" customWidth="1"/>
    <col min="9218" max="9218" width="56.42578125" style="133" customWidth="1"/>
    <col min="9219" max="9223" width="45.5703125" style="133" customWidth="1"/>
    <col min="9224" max="9224" width="54.7109375" style="133" customWidth="1"/>
    <col min="9225" max="9229" width="45.5703125" style="133" customWidth="1"/>
    <col min="9230" max="9472" width="12.42578125" style="133"/>
    <col min="9473" max="9473" width="186.7109375" style="133" customWidth="1"/>
    <col min="9474" max="9474" width="56.42578125" style="133" customWidth="1"/>
    <col min="9475" max="9479" width="45.5703125" style="133" customWidth="1"/>
    <col min="9480" max="9480" width="54.7109375" style="133" customWidth="1"/>
    <col min="9481" max="9485" width="45.5703125" style="133" customWidth="1"/>
    <col min="9486" max="9728" width="12.42578125" style="133"/>
    <col min="9729" max="9729" width="186.7109375" style="133" customWidth="1"/>
    <col min="9730" max="9730" width="56.42578125" style="133" customWidth="1"/>
    <col min="9731" max="9735" width="45.5703125" style="133" customWidth="1"/>
    <col min="9736" max="9736" width="54.7109375" style="133" customWidth="1"/>
    <col min="9737" max="9741" width="45.5703125" style="133" customWidth="1"/>
    <col min="9742" max="9984" width="12.42578125" style="133"/>
    <col min="9985" max="9985" width="186.7109375" style="133" customWidth="1"/>
    <col min="9986" max="9986" width="56.42578125" style="133" customWidth="1"/>
    <col min="9987" max="9991" width="45.5703125" style="133" customWidth="1"/>
    <col min="9992" max="9992" width="54.7109375" style="133" customWidth="1"/>
    <col min="9993" max="9997" width="45.5703125" style="133" customWidth="1"/>
    <col min="9998" max="10240" width="12.42578125" style="133"/>
    <col min="10241" max="10241" width="186.7109375" style="133" customWidth="1"/>
    <col min="10242" max="10242" width="56.42578125" style="133" customWidth="1"/>
    <col min="10243" max="10247" width="45.5703125" style="133" customWidth="1"/>
    <col min="10248" max="10248" width="54.7109375" style="133" customWidth="1"/>
    <col min="10249" max="10253" width="45.5703125" style="133" customWidth="1"/>
    <col min="10254" max="10496" width="12.42578125" style="133"/>
    <col min="10497" max="10497" width="186.7109375" style="133" customWidth="1"/>
    <col min="10498" max="10498" width="56.42578125" style="133" customWidth="1"/>
    <col min="10499" max="10503" width="45.5703125" style="133" customWidth="1"/>
    <col min="10504" max="10504" width="54.7109375" style="133" customWidth="1"/>
    <col min="10505" max="10509" width="45.5703125" style="133" customWidth="1"/>
    <col min="10510" max="10752" width="12.42578125" style="133"/>
    <col min="10753" max="10753" width="186.7109375" style="133" customWidth="1"/>
    <col min="10754" max="10754" width="56.42578125" style="133" customWidth="1"/>
    <col min="10755" max="10759" width="45.5703125" style="133" customWidth="1"/>
    <col min="10760" max="10760" width="54.7109375" style="133" customWidth="1"/>
    <col min="10761" max="10765" width="45.5703125" style="133" customWidth="1"/>
    <col min="10766" max="11008" width="12.42578125" style="133"/>
    <col min="11009" max="11009" width="186.7109375" style="133" customWidth="1"/>
    <col min="11010" max="11010" width="56.42578125" style="133" customWidth="1"/>
    <col min="11011" max="11015" width="45.5703125" style="133" customWidth="1"/>
    <col min="11016" max="11016" width="54.7109375" style="133" customWidth="1"/>
    <col min="11017" max="11021" width="45.5703125" style="133" customWidth="1"/>
    <col min="11022" max="11264" width="12.42578125" style="133"/>
    <col min="11265" max="11265" width="186.7109375" style="133" customWidth="1"/>
    <col min="11266" max="11266" width="56.42578125" style="133" customWidth="1"/>
    <col min="11267" max="11271" width="45.5703125" style="133" customWidth="1"/>
    <col min="11272" max="11272" width="54.7109375" style="133" customWidth="1"/>
    <col min="11273" max="11277" width="45.5703125" style="133" customWidth="1"/>
    <col min="11278" max="11520" width="12.42578125" style="133"/>
    <col min="11521" max="11521" width="186.7109375" style="133" customWidth="1"/>
    <col min="11522" max="11522" width="56.42578125" style="133" customWidth="1"/>
    <col min="11523" max="11527" width="45.5703125" style="133" customWidth="1"/>
    <col min="11528" max="11528" width="54.7109375" style="133" customWidth="1"/>
    <col min="11529" max="11533" width="45.5703125" style="133" customWidth="1"/>
    <col min="11534" max="11776" width="12.42578125" style="133"/>
    <col min="11777" max="11777" width="186.7109375" style="133" customWidth="1"/>
    <col min="11778" max="11778" width="56.42578125" style="133" customWidth="1"/>
    <col min="11779" max="11783" width="45.5703125" style="133" customWidth="1"/>
    <col min="11784" max="11784" width="54.7109375" style="133" customWidth="1"/>
    <col min="11785" max="11789" width="45.5703125" style="133" customWidth="1"/>
    <col min="11790" max="12032" width="12.42578125" style="133"/>
    <col min="12033" max="12033" width="186.7109375" style="133" customWidth="1"/>
    <col min="12034" max="12034" width="56.42578125" style="133" customWidth="1"/>
    <col min="12035" max="12039" width="45.5703125" style="133" customWidth="1"/>
    <col min="12040" max="12040" width="54.7109375" style="133" customWidth="1"/>
    <col min="12041" max="12045" width="45.5703125" style="133" customWidth="1"/>
    <col min="12046" max="12288" width="12.42578125" style="133"/>
    <col min="12289" max="12289" width="186.7109375" style="133" customWidth="1"/>
    <col min="12290" max="12290" width="56.42578125" style="133" customWidth="1"/>
    <col min="12291" max="12295" width="45.5703125" style="133" customWidth="1"/>
    <col min="12296" max="12296" width="54.7109375" style="133" customWidth="1"/>
    <col min="12297" max="12301" width="45.5703125" style="133" customWidth="1"/>
    <col min="12302" max="12544" width="12.42578125" style="133"/>
    <col min="12545" max="12545" width="186.7109375" style="133" customWidth="1"/>
    <col min="12546" max="12546" width="56.42578125" style="133" customWidth="1"/>
    <col min="12547" max="12551" width="45.5703125" style="133" customWidth="1"/>
    <col min="12552" max="12552" width="54.7109375" style="133" customWidth="1"/>
    <col min="12553" max="12557" width="45.5703125" style="133" customWidth="1"/>
    <col min="12558" max="12800" width="12.42578125" style="133"/>
    <col min="12801" max="12801" width="186.7109375" style="133" customWidth="1"/>
    <col min="12802" max="12802" width="56.42578125" style="133" customWidth="1"/>
    <col min="12803" max="12807" width="45.5703125" style="133" customWidth="1"/>
    <col min="12808" max="12808" width="54.7109375" style="133" customWidth="1"/>
    <col min="12809" max="12813" width="45.5703125" style="133" customWidth="1"/>
    <col min="12814" max="13056" width="12.42578125" style="133"/>
    <col min="13057" max="13057" width="186.7109375" style="133" customWidth="1"/>
    <col min="13058" max="13058" width="56.42578125" style="133" customWidth="1"/>
    <col min="13059" max="13063" width="45.5703125" style="133" customWidth="1"/>
    <col min="13064" max="13064" width="54.7109375" style="133" customWidth="1"/>
    <col min="13065" max="13069" width="45.5703125" style="133" customWidth="1"/>
    <col min="13070" max="13312" width="12.42578125" style="133"/>
    <col min="13313" max="13313" width="186.7109375" style="133" customWidth="1"/>
    <col min="13314" max="13314" width="56.42578125" style="133" customWidth="1"/>
    <col min="13315" max="13319" width="45.5703125" style="133" customWidth="1"/>
    <col min="13320" max="13320" width="54.7109375" style="133" customWidth="1"/>
    <col min="13321" max="13325" width="45.5703125" style="133" customWidth="1"/>
    <col min="13326" max="13568" width="12.42578125" style="133"/>
    <col min="13569" max="13569" width="186.7109375" style="133" customWidth="1"/>
    <col min="13570" max="13570" width="56.42578125" style="133" customWidth="1"/>
    <col min="13571" max="13575" width="45.5703125" style="133" customWidth="1"/>
    <col min="13576" max="13576" width="54.7109375" style="133" customWidth="1"/>
    <col min="13577" max="13581" width="45.5703125" style="133" customWidth="1"/>
    <col min="13582" max="13824" width="12.42578125" style="133"/>
    <col min="13825" max="13825" width="186.7109375" style="133" customWidth="1"/>
    <col min="13826" max="13826" width="56.42578125" style="133" customWidth="1"/>
    <col min="13827" max="13831" width="45.5703125" style="133" customWidth="1"/>
    <col min="13832" max="13832" width="54.7109375" style="133" customWidth="1"/>
    <col min="13833" max="13837" width="45.5703125" style="133" customWidth="1"/>
    <col min="13838" max="14080" width="12.42578125" style="133"/>
    <col min="14081" max="14081" width="186.7109375" style="133" customWidth="1"/>
    <col min="14082" max="14082" width="56.42578125" style="133" customWidth="1"/>
    <col min="14083" max="14087" width="45.5703125" style="133" customWidth="1"/>
    <col min="14088" max="14088" width="54.7109375" style="133" customWidth="1"/>
    <col min="14089" max="14093" width="45.5703125" style="133" customWidth="1"/>
    <col min="14094" max="14336" width="12.42578125" style="133"/>
    <col min="14337" max="14337" width="186.7109375" style="133" customWidth="1"/>
    <col min="14338" max="14338" width="56.42578125" style="133" customWidth="1"/>
    <col min="14339" max="14343" width="45.5703125" style="133" customWidth="1"/>
    <col min="14344" max="14344" width="54.7109375" style="133" customWidth="1"/>
    <col min="14345" max="14349" width="45.5703125" style="133" customWidth="1"/>
    <col min="14350" max="14592" width="12.42578125" style="133"/>
    <col min="14593" max="14593" width="186.7109375" style="133" customWidth="1"/>
    <col min="14594" max="14594" width="56.42578125" style="133" customWidth="1"/>
    <col min="14595" max="14599" width="45.5703125" style="133" customWidth="1"/>
    <col min="14600" max="14600" width="54.7109375" style="133" customWidth="1"/>
    <col min="14601" max="14605" width="45.5703125" style="133" customWidth="1"/>
    <col min="14606" max="14848" width="12.42578125" style="133"/>
    <col min="14849" max="14849" width="186.7109375" style="133" customWidth="1"/>
    <col min="14850" max="14850" width="56.42578125" style="133" customWidth="1"/>
    <col min="14851" max="14855" width="45.5703125" style="133" customWidth="1"/>
    <col min="14856" max="14856" width="54.7109375" style="133" customWidth="1"/>
    <col min="14857" max="14861" width="45.5703125" style="133" customWidth="1"/>
    <col min="14862" max="15104" width="12.42578125" style="133"/>
    <col min="15105" max="15105" width="186.7109375" style="133" customWidth="1"/>
    <col min="15106" max="15106" width="56.42578125" style="133" customWidth="1"/>
    <col min="15107" max="15111" width="45.5703125" style="133" customWidth="1"/>
    <col min="15112" max="15112" width="54.7109375" style="133" customWidth="1"/>
    <col min="15113" max="15117" width="45.5703125" style="133" customWidth="1"/>
    <col min="15118" max="15360" width="12.42578125" style="133"/>
    <col min="15361" max="15361" width="186.7109375" style="133" customWidth="1"/>
    <col min="15362" max="15362" width="56.42578125" style="133" customWidth="1"/>
    <col min="15363" max="15367" width="45.5703125" style="133" customWidth="1"/>
    <col min="15368" max="15368" width="54.7109375" style="133" customWidth="1"/>
    <col min="15369" max="15373" width="45.5703125" style="133" customWidth="1"/>
    <col min="15374" max="15616" width="12.42578125" style="133"/>
    <col min="15617" max="15617" width="186.7109375" style="133" customWidth="1"/>
    <col min="15618" max="15618" width="56.42578125" style="133" customWidth="1"/>
    <col min="15619" max="15623" width="45.5703125" style="133" customWidth="1"/>
    <col min="15624" max="15624" width="54.7109375" style="133" customWidth="1"/>
    <col min="15625" max="15629" width="45.5703125" style="133" customWidth="1"/>
    <col min="15630" max="15872" width="12.42578125" style="133"/>
    <col min="15873" max="15873" width="186.7109375" style="133" customWidth="1"/>
    <col min="15874" max="15874" width="56.42578125" style="133" customWidth="1"/>
    <col min="15875" max="15879" width="45.5703125" style="133" customWidth="1"/>
    <col min="15880" max="15880" width="54.7109375" style="133" customWidth="1"/>
    <col min="15881" max="15885" width="45.5703125" style="133" customWidth="1"/>
    <col min="15886" max="16128" width="12.42578125" style="133"/>
    <col min="16129" max="16129" width="186.7109375" style="133" customWidth="1"/>
    <col min="16130" max="16130" width="56.42578125" style="133" customWidth="1"/>
    <col min="16131" max="16135" width="45.5703125" style="133" customWidth="1"/>
    <col min="16136" max="16136" width="54.7109375" style="133" customWidth="1"/>
    <col min="16137" max="16141" width="45.5703125" style="133" customWidth="1"/>
    <col min="16142" max="16384" width="12.42578125" style="133"/>
  </cols>
  <sheetData>
    <row r="1" spans="1:17" s="11" customFormat="1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89</v>
      </c>
      <c r="L1" s="9"/>
      <c r="M1" s="8"/>
      <c r="N1" s="10"/>
      <c r="O1" s="10"/>
      <c r="P1" s="10"/>
      <c r="Q1" s="10"/>
    </row>
    <row r="2" spans="1:17" s="11" customFormat="1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s="11" customFormat="1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s="11" customFormat="1" ht="19.5" customHeight="1" thickTop="1">
      <c r="A4" s="17"/>
      <c r="B4" s="18"/>
      <c r="C4" s="19"/>
      <c r="D4" s="18"/>
      <c r="E4" s="19"/>
      <c r="F4" s="18"/>
      <c r="G4" s="20"/>
      <c r="H4" s="18" t="s">
        <v>4</v>
      </c>
      <c r="I4" s="19"/>
      <c r="J4" s="18"/>
      <c r="K4" s="19"/>
      <c r="L4" s="18"/>
      <c r="M4" s="20"/>
    </row>
    <row r="5" spans="1:17" s="11" customFormat="1" ht="19.5" customHeight="1">
      <c r="A5" s="21"/>
      <c r="B5" s="5"/>
      <c r="C5" s="22"/>
      <c r="D5" s="5"/>
      <c r="E5" s="22"/>
      <c r="F5" s="5"/>
      <c r="G5" s="23"/>
      <c r="H5" s="5"/>
      <c r="I5" s="22"/>
      <c r="J5" s="5"/>
      <c r="K5" s="22"/>
      <c r="L5" s="5"/>
      <c r="M5" s="23"/>
    </row>
    <row r="6" spans="1:17" s="11" customFormat="1" ht="45">
      <c r="A6" s="24"/>
      <c r="B6" s="25" t="s">
        <v>75</v>
      </c>
      <c r="C6" s="26"/>
      <c r="D6" s="27"/>
      <c r="E6" s="26"/>
      <c r="F6" s="27"/>
      <c r="G6" s="28"/>
      <c r="H6" s="25" t="s">
        <v>5</v>
      </c>
      <c r="I6" s="26"/>
      <c r="J6" s="27"/>
      <c r="K6" s="26"/>
      <c r="L6" s="27"/>
      <c r="M6" s="29" t="s">
        <v>4</v>
      </c>
    </row>
    <row r="7" spans="1:17" s="11" customFormat="1" ht="18.75" customHeight="1">
      <c r="A7" s="21" t="s">
        <v>4</v>
      </c>
      <c r="B7" s="5" t="s">
        <v>4</v>
      </c>
      <c r="C7" s="22"/>
      <c r="D7" s="5" t="s">
        <v>4</v>
      </c>
      <c r="E7" s="22"/>
      <c r="F7" s="5" t="s">
        <v>4</v>
      </c>
      <c r="G7" s="23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 s="11" customFormat="1" ht="18.75" customHeight="1">
      <c r="A8" s="21" t="s">
        <v>4</v>
      </c>
      <c r="B8" s="5" t="s">
        <v>4</v>
      </c>
      <c r="C8" s="22"/>
      <c r="D8" s="5" t="s">
        <v>4</v>
      </c>
      <c r="E8" s="22"/>
      <c r="F8" s="5" t="s">
        <v>4</v>
      </c>
      <c r="G8" s="23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s="11" customFormat="1" ht="45">
      <c r="A9" s="30" t="s">
        <v>4</v>
      </c>
      <c r="B9" s="31" t="s">
        <v>4</v>
      </c>
      <c r="C9" s="32" t="s">
        <v>6</v>
      </c>
      <c r="D9" s="33" t="s">
        <v>4</v>
      </c>
      <c r="E9" s="32" t="s">
        <v>6</v>
      </c>
      <c r="F9" s="33" t="s">
        <v>4</v>
      </c>
      <c r="G9" s="34" t="s">
        <v>6</v>
      </c>
      <c r="H9" s="31" t="s">
        <v>4</v>
      </c>
      <c r="I9" s="32" t="s">
        <v>6</v>
      </c>
      <c r="J9" s="33" t="s">
        <v>4</v>
      </c>
      <c r="K9" s="32" t="s">
        <v>6</v>
      </c>
      <c r="L9" s="33" t="s">
        <v>4</v>
      </c>
      <c r="M9" s="34" t="s">
        <v>6</v>
      </c>
      <c r="N9" s="35"/>
    </row>
    <row r="10" spans="1:17" s="11" customFormat="1" ht="45">
      <c r="A10" s="36" t="s">
        <v>7</v>
      </c>
      <c r="B10" s="37" t="s">
        <v>8</v>
      </c>
      <c r="C10" s="38" t="s">
        <v>9</v>
      </c>
      <c r="D10" s="39" t="s">
        <v>10</v>
      </c>
      <c r="E10" s="38" t="s">
        <v>9</v>
      </c>
      <c r="F10" s="39" t="s">
        <v>9</v>
      </c>
      <c r="G10" s="40" t="s">
        <v>9</v>
      </c>
      <c r="H10" s="37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35"/>
    </row>
    <row r="11" spans="1:17" s="11" customFormat="1" ht="44.25">
      <c r="A11" s="41" t="s">
        <v>11</v>
      </c>
      <c r="B11" s="42" t="s">
        <v>4</v>
      </c>
      <c r="C11" s="43"/>
      <c r="D11" s="44" t="s">
        <v>4</v>
      </c>
      <c r="E11" s="43"/>
      <c r="F11" s="44" t="s">
        <v>4</v>
      </c>
      <c r="G11" s="45"/>
      <c r="H11" s="42" t="s">
        <v>4</v>
      </c>
      <c r="I11" s="43"/>
      <c r="J11" s="44" t="s">
        <v>4</v>
      </c>
      <c r="K11" s="43"/>
      <c r="L11" s="44" t="s">
        <v>4</v>
      </c>
      <c r="M11" s="45" t="s">
        <v>11</v>
      </c>
      <c r="N11" s="35"/>
    </row>
    <row r="12" spans="1:17" s="11" customFormat="1" ht="45">
      <c r="A12" s="24" t="s">
        <v>12</v>
      </c>
      <c r="B12" s="46" t="s">
        <v>4</v>
      </c>
      <c r="C12" s="47" t="s">
        <v>4</v>
      </c>
      <c r="D12" s="48"/>
      <c r="E12" s="49"/>
      <c r="F12" s="48"/>
      <c r="G12" s="50"/>
      <c r="H12" s="46"/>
      <c r="I12" s="49"/>
      <c r="J12" s="48"/>
      <c r="K12" s="49"/>
      <c r="L12" s="48"/>
      <c r="M12" s="50"/>
      <c r="N12" s="35"/>
    </row>
    <row r="13" spans="1:17" s="10" customFormat="1" ht="44.25">
      <c r="A13" s="51" t="s">
        <v>13</v>
      </c>
      <c r="B13" s="9">
        <v>5310985</v>
      </c>
      <c r="C13" s="52">
        <v>1</v>
      </c>
      <c r="D13" s="53">
        <v>0</v>
      </c>
      <c r="E13" s="54">
        <v>0</v>
      </c>
      <c r="F13" s="55">
        <v>5310985</v>
      </c>
      <c r="G13" s="56">
        <v>0.34142534910695899</v>
      </c>
      <c r="H13" s="9">
        <v>5832484</v>
      </c>
      <c r="I13" s="52">
        <v>1</v>
      </c>
      <c r="J13" s="53">
        <v>0</v>
      </c>
      <c r="K13" s="54">
        <v>0</v>
      </c>
      <c r="L13" s="55">
        <v>5832484</v>
      </c>
      <c r="M13" s="56">
        <v>0.35768546908684506</v>
      </c>
      <c r="N13" s="57"/>
    </row>
    <row r="14" spans="1:17" s="11" customFormat="1" ht="44.25">
      <c r="A14" s="21" t="s">
        <v>14</v>
      </c>
      <c r="B14" s="5">
        <v>0</v>
      </c>
      <c r="C14" s="563">
        <v>0</v>
      </c>
      <c r="D14" s="59">
        <v>0</v>
      </c>
      <c r="E14" s="579">
        <v>0</v>
      </c>
      <c r="F14" s="402">
        <v>0</v>
      </c>
      <c r="G14" s="581">
        <v>0</v>
      </c>
      <c r="H14" s="5">
        <v>0</v>
      </c>
      <c r="I14" s="58">
        <v>0</v>
      </c>
      <c r="J14" s="59">
        <v>0</v>
      </c>
      <c r="K14" s="60">
        <v>0</v>
      </c>
      <c r="L14" s="61">
        <v>0</v>
      </c>
      <c r="M14" s="62">
        <v>0</v>
      </c>
      <c r="N14" s="35"/>
    </row>
    <row r="15" spans="1:17" s="11" customFormat="1" ht="44.25">
      <c r="A15" s="41" t="s">
        <v>15</v>
      </c>
      <c r="B15" s="582">
        <v>203738</v>
      </c>
      <c r="C15" s="632">
        <v>1</v>
      </c>
      <c r="D15" s="587">
        <v>0</v>
      </c>
      <c r="E15" s="584">
        <v>0</v>
      </c>
      <c r="F15" s="48">
        <v>203738</v>
      </c>
      <c r="G15" s="585">
        <v>1</v>
      </c>
      <c r="H15" s="63">
        <v>226219</v>
      </c>
      <c r="I15" s="126">
        <v>1</v>
      </c>
      <c r="J15" s="42">
        <v>0</v>
      </c>
      <c r="K15" s="66">
        <v>0</v>
      </c>
      <c r="L15" s="48">
        <v>226219</v>
      </c>
      <c r="M15" s="67">
        <v>1.3873205504096882E-2</v>
      </c>
      <c r="N15" s="35"/>
    </row>
    <row r="16" spans="1:17" s="11" customFormat="1" ht="44.25">
      <c r="A16" s="68" t="s">
        <v>16</v>
      </c>
      <c r="B16" s="5">
        <v>4268</v>
      </c>
      <c r="C16" s="52">
        <v>1</v>
      </c>
      <c r="D16" s="59">
        <v>0</v>
      </c>
      <c r="E16" s="54">
        <v>0</v>
      </c>
      <c r="F16" s="69">
        <v>4268</v>
      </c>
      <c r="G16" s="56">
        <v>2.7437535409881612E-4</v>
      </c>
      <c r="H16" s="5">
        <v>0</v>
      </c>
      <c r="I16" s="52">
        <v>0</v>
      </c>
      <c r="J16" s="59">
        <v>0</v>
      </c>
      <c r="K16" s="54">
        <v>0</v>
      </c>
      <c r="L16" s="69">
        <v>0</v>
      </c>
      <c r="M16" s="56">
        <v>0</v>
      </c>
      <c r="N16" s="35"/>
    </row>
    <row r="17" spans="1:14" s="11" customFormat="1" ht="44.25">
      <c r="A17" s="70" t="s">
        <v>17</v>
      </c>
      <c r="B17" s="575">
        <v>199470</v>
      </c>
      <c r="C17" s="563">
        <v>1</v>
      </c>
      <c r="D17" s="587">
        <v>0</v>
      </c>
      <c r="E17" s="579">
        <v>0</v>
      </c>
      <c r="F17" s="577">
        <v>199470</v>
      </c>
      <c r="G17" s="581">
        <v>1.2823254892711073E-2</v>
      </c>
      <c r="H17" s="42">
        <v>226219</v>
      </c>
      <c r="I17" s="58">
        <v>1</v>
      </c>
      <c r="J17" s="65">
        <v>0</v>
      </c>
      <c r="K17" s="60">
        <v>0</v>
      </c>
      <c r="L17" s="44">
        <v>226219</v>
      </c>
      <c r="M17" s="62">
        <v>1.3873205504096882E-2</v>
      </c>
      <c r="N17" s="35"/>
    </row>
    <row r="18" spans="1:14" s="11" customFormat="1" ht="44.25">
      <c r="A18" s="70" t="s">
        <v>18</v>
      </c>
      <c r="B18" s="575">
        <v>0</v>
      </c>
      <c r="C18" s="563">
        <v>0</v>
      </c>
      <c r="D18" s="587">
        <v>0</v>
      </c>
      <c r="E18" s="579">
        <v>0</v>
      </c>
      <c r="F18" s="577">
        <v>0</v>
      </c>
      <c r="G18" s="581">
        <v>0</v>
      </c>
      <c r="H18" s="42">
        <v>0</v>
      </c>
      <c r="I18" s="58">
        <v>0</v>
      </c>
      <c r="J18" s="65">
        <v>0</v>
      </c>
      <c r="K18" s="60">
        <v>0</v>
      </c>
      <c r="L18" s="44">
        <v>0</v>
      </c>
      <c r="M18" s="62">
        <v>0</v>
      </c>
      <c r="N18" s="35"/>
    </row>
    <row r="19" spans="1:14" s="11" customFormat="1" ht="44.25">
      <c r="A19" s="70" t="s">
        <v>19</v>
      </c>
      <c r="B19" s="575">
        <v>0</v>
      </c>
      <c r="C19" s="563">
        <v>0</v>
      </c>
      <c r="D19" s="587">
        <v>0</v>
      </c>
      <c r="E19" s="579">
        <v>0</v>
      </c>
      <c r="F19" s="577">
        <v>0</v>
      </c>
      <c r="G19" s="581">
        <v>0</v>
      </c>
      <c r="H19" s="42">
        <v>0</v>
      </c>
      <c r="I19" s="58">
        <v>0</v>
      </c>
      <c r="J19" s="65">
        <v>0</v>
      </c>
      <c r="K19" s="60">
        <v>0</v>
      </c>
      <c r="L19" s="44">
        <v>0</v>
      </c>
      <c r="M19" s="62">
        <v>0</v>
      </c>
      <c r="N19" s="35"/>
    </row>
    <row r="20" spans="1:14" s="11" customFormat="1" ht="44.25">
      <c r="A20" s="70" t="s">
        <v>20</v>
      </c>
      <c r="B20" s="575">
        <v>0</v>
      </c>
      <c r="C20" s="563">
        <v>0</v>
      </c>
      <c r="D20" s="587">
        <v>0</v>
      </c>
      <c r="E20" s="579">
        <v>0</v>
      </c>
      <c r="F20" s="577">
        <v>0</v>
      </c>
      <c r="G20" s="581">
        <v>0</v>
      </c>
      <c r="H20" s="42">
        <v>0</v>
      </c>
      <c r="I20" s="58">
        <v>0</v>
      </c>
      <c r="J20" s="65">
        <v>0</v>
      </c>
      <c r="K20" s="60">
        <v>0</v>
      </c>
      <c r="L20" s="44">
        <v>0</v>
      </c>
      <c r="M20" s="62">
        <v>0</v>
      </c>
      <c r="N20" s="35"/>
    </row>
    <row r="21" spans="1:14" s="11" customFormat="1" ht="44.25">
      <c r="A21" s="70" t="s">
        <v>21</v>
      </c>
      <c r="B21" s="575">
        <v>0</v>
      </c>
      <c r="C21" s="563">
        <v>0</v>
      </c>
      <c r="D21" s="587">
        <v>0</v>
      </c>
      <c r="E21" s="579">
        <v>0</v>
      </c>
      <c r="F21" s="577">
        <v>0</v>
      </c>
      <c r="G21" s="581">
        <v>0</v>
      </c>
      <c r="H21" s="42">
        <v>0</v>
      </c>
      <c r="I21" s="58">
        <v>0</v>
      </c>
      <c r="J21" s="65">
        <v>0</v>
      </c>
      <c r="K21" s="60">
        <v>0</v>
      </c>
      <c r="L21" s="44">
        <v>0</v>
      </c>
      <c r="M21" s="62">
        <v>0</v>
      </c>
      <c r="N21" s="35"/>
    </row>
    <row r="22" spans="1:14" s="11" customFormat="1" ht="44.25">
      <c r="A22" s="70" t="s">
        <v>22</v>
      </c>
      <c r="B22" s="575">
        <v>0</v>
      </c>
      <c r="C22" s="563">
        <v>0</v>
      </c>
      <c r="D22" s="587">
        <v>0</v>
      </c>
      <c r="E22" s="579">
        <v>0</v>
      </c>
      <c r="F22" s="577">
        <v>0</v>
      </c>
      <c r="G22" s="581">
        <v>0</v>
      </c>
      <c r="H22" s="42">
        <v>0</v>
      </c>
      <c r="I22" s="58">
        <v>0</v>
      </c>
      <c r="J22" s="65">
        <v>0</v>
      </c>
      <c r="K22" s="60">
        <v>0</v>
      </c>
      <c r="L22" s="44">
        <v>0</v>
      </c>
      <c r="M22" s="62">
        <v>0</v>
      </c>
      <c r="N22" s="35"/>
    </row>
    <row r="23" spans="1:14" s="11" customFormat="1" ht="44.25">
      <c r="A23" s="70" t="s">
        <v>23</v>
      </c>
      <c r="B23" s="575">
        <v>0</v>
      </c>
      <c r="C23" s="563">
        <v>0</v>
      </c>
      <c r="D23" s="587">
        <v>0</v>
      </c>
      <c r="E23" s="579">
        <v>0</v>
      </c>
      <c r="F23" s="577">
        <v>0</v>
      </c>
      <c r="G23" s="581">
        <v>0</v>
      </c>
      <c r="H23" s="42">
        <v>0</v>
      </c>
      <c r="I23" s="58">
        <v>0</v>
      </c>
      <c r="J23" s="65">
        <v>0</v>
      </c>
      <c r="K23" s="60">
        <v>0</v>
      </c>
      <c r="L23" s="44">
        <v>0</v>
      </c>
      <c r="M23" s="62">
        <v>0</v>
      </c>
      <c r="N23" s="35"/>
    </row>
    <row r="24" spans="1:14" s="11" customFormat="1" ht="44.25">
      <c r="A24" s="70" t="s">
        <v>24</v>
      </c>
      <c r="B24" s="575">
        <v>0</v>
      </c>
      <c r="C24" s="563">
        <v>0</v>
      </c>
      <c r="D24" s="587">
        <v>0</v>
      </c>
      <c r="E24" s="579">
        <v>0</v>
      </c>
      <c r="F24" s="577">
        <v>0</v>
      </c>
      <c r="G24" s="581">
        <v>0</v>
      </c>
      <c r="H24" s="42">
        <v>0</v>
      </c>
      <c r="I24" s="58">
        <v>0</v>
      </c>
      <c r="J24" s="65">
        <v>0</v>
      </c>
      <c r="K24" s="60">
        <v>0</v>
      </c>
      <c r="L24" s="44">
        <v>0</v>
      </c>
      <c r="M24" s="62">
        <v>0</v>
      </c>
      <c r="N24" s="35"/>
    </row>
    <row r="25" spans="1:14" s="11" customFormat="1" ht="44.25">
      <c r="A25" s="70" t="s">
        <v>25</v>
      </c>
      <c r="B25" s="575">
        <v>0</v>
      </c>
      <c r="C25" s="563">
        <v>0</v>
      </c>
      <c r="D25" s="587">
        <v>0</v>
      </c>
      <c r="E25" s="579">
        <v>0</v>
      </c>
      <c r="F25" s="577">
        <v>0</v>
      </c>
      <c r="G25" s="581">
        <v>0</v>
      </c>
      <c r="H25" s="42">
        <v>0</v>
      </c>
      <c r="I25" s="58">
        <v>0</v>
      </c>
      <c r="J25" s="65">
        <v>0</v>
      </c>
      <c r="K25" s="60">
        <v>0</v>
      </c>
      <c r="L25" s="44">
        <v>0</v>
      </c>
      <c r="M25" s="62">
        <v>0</v>
      </c>
      <c r="N25" s="35"/>
    </row>
    <row r="26" spans="1:14" s="11" customFormat="1" ht="44.25">
      <c r="A26" s="70" t="s">
        <v>26</v>
      </c>
      <c r="B26" s="575">
        <v>0</v>
      </c>
      <c r="C26" s="563">
        <v>0</v>
      </c>
      <c r="D26" s="587">
        <v>0</v>
      </c>
      <c r="E26" s="579">
        <v>0</v>
      </c>
      <c r="F26" s="577">
        <v>0</v>
      </c>
      <c r="G26" s="581">
        <v>0</v>
      </c>
      <c r="H26" s="42">
        <v>0</v>
      </c>
      <c r="I26" s="58">
        <v>0</v>
      </c>
      <c r="J26" s="65">
        <v>0</v>
      </c>
      <c r="K26" s="60">
        <v>0</v>
      </c>
      <c r="L26" s="44">
        <v>0</v>
      </c>
      <c r="M26" s="62">
        <v>0</v>
      </c>
      <c r="N26" s="35"/>
    </row>
    <row r="27" spans="1:14" s="11" customFormat="1" ht="44.25">
      <c r="A27" s="70" t="s">
        <v>27</v>
      </c>
      <c r="B27" s="575">
        <v>0</v>
      </c>
      <c r="C27" s="563">
        <v>0</v>
      </c>
      <c r="D27" s="587">
        <v>0</v>
      </c>
      <c r="E27" s="579">
        <v>0</v>
      </c>
      <c r="F27" s="577">
        <v>0</v>
      </c>
      <c r="G27" s="581">
        <v>0</v>
      </c>
      <c r="H27" s="42">
        <v>0</v>
      </c>
      <c r="I27" s="58">
        <v>0</v>
      </c>
      <c r="J27" s="65">
        <v>0</v>
      </c>
      <c r="K27" s="60">
        <v>0</v>
      </c>
      <c r="L27" s="44">
        <v>0</v>
      </c>
      <c r="M27" s="62">
        <v>0</v>
      </c>
      <c r="N27" s="35"/>
    </row>
    <row r="28" spans="1:14" s="11" customFormat="1" ht="44.25">
      <c r="A28" s="71" t="s">
        <v>28</v>
      </c>
      <c r="B28" s="575">
        <v>0</v>
      </c>
      <c r="C28" s="563">
        <v>0</v>
      </c>
      <c r="D28" s="587">
        <v>0</v>
      </c>
      <c r="E28" s="579">
        <v>0</v>
      </c>
      <c r="F28" s="577">
        <v>0</v>
      </c>
      <c r="G28" s="581">
        <v>0</v>
      </c>
      <c r="H28" s="42">
        <v>0</v>
      </c>
      <c r="I28" s="58">
        <v>0</v>
      </c>
      <c r="J28" s="65">
        <v>0</v>
      </c>
      <c r="K28" s="60">
        <v>0</v>
      </c>
      <c r="L28" s="44">
        <v>0</v>
      </c>
      <c r="M28" s="62">
        <v>0</v>
      </c>
      <c r="N28" s="35"/>
    </row>
    <row r="29" spans="1:14" s="11" customFormat="1" ht="44.25">
      <c r="A29" s="71" t="s">
        <v>29</v>
      </c>
      <c r="B29" s="575">
        <v>0</v>
      </c>
      <c r="C29" s="563">
        <v>0</v>
      </c>
      <c r="D29" s="587">
        <v>0</v>
      </c>
      <c r="E29" s="579">
        <v>0</v>
      </c>
      <c r="F29" s="577">
        <v>0</v>
      </c>
      <c r="G29" s="581">
        <v>0</v>
      </c>
      <c r="H29" s="42">
        <v>0</v>
      </c>
      <c r="I29" s="58">
        <v>0</v>
      </c>
      <c r="J29" s="65">
        <v>0</v>
      </c>
      <c r="K29" s="60">
        <v>0</v>
      </c>
      <c r="L29" s="44">
        <v>0</v>
      </c>
      <c r="M29" s="62">
        <v>0</v>
      </c>
      <c r="N29" s="35"/>
    </row>
    <row r="30" spans="1:14" s="11" customFormat="1" ht="44.25">
      <c r="A30" s="71" t="s">
        <v>30</v>
      </c>
      <c r="B30" s="575">
        <v>0</v>
      </c>
      <c r="C30" s="563">
        <v>0</v>
      </c>
      <c r="D30" s="587">
        <v>0</v>
      </c>
      <c r="E30" s="579">
        <v>0</v>
      </c>
      <c r="F30" s="577">
        <v>0</v>
      </c>
      <c r="G30" s="581">
        <v>0</v>
      </c>
      <c r="H30" s="42">
        <v>0</v>
      </c>
      <c r="I30" s="58">
        <v>0</v>
      </c>
      <c r="J30" s="65">
        <v>0</v>
      </c>
      <c r="K30" s="60">
        <v>0</v>
      </c>
      <c r="L30" s="44">
        <v>0</v>
      </c>
      <c r="M30" s="62">
        <v>0</v>
      </c>
      <c r="N30" s="35"/>
    </row>
    <row r="31" spans="1:14" s="11" customFormat="1" ht="44.25">
      <c r="A31" s="71" t="s">
        <v>31</v>
      </c>
      <c r="B31" s="575">
        <v>0</v>
      </c>
      <c r="C31" s="563">
        <v>0</v>
      </c>
      <c r="D31" s="587">
        <v>0</v>
      </c>
      <c r="E31" s="579">
        <v>0</v>
      </c>
      <c r="F31" s="577">
        <v>0</v>
      </c>
      <c r="G31" s="581">
        <v>0</v>
      </c>
      <c r="H31" s="42">
        <v>0</v>
      </c>
      <c r="I31" s="58">
        <v>0</v>
      </c>
      <c r="J31" s="65">
        <v>0</v>
      </c>
      <c r="K31" s="60">
        <v>0</v>
      </c>
      <c r="L31" s="44">
        <v>0</v>
      </c>
      <c r="M31" s="62">
        <v>0</v>
      </c>
      <c r="N31" s="35"/>
    </row>
    <row r="32" spans="1:14" s="11" customFormat="1" ht="44.25">
      <c r="A32" s="71" t="s">
        <v>32</v>
      </c>
      <c r="B32" s="575">
        <v>0</v>
      </c>
      <c r="C32" s="563">
        <v>0</v>
      </c>
      <c r="D32" s="587">
        <v>0</v>
      </c>
      <c r="E32" s="579">
        <v>0</v>
      </c>
      <c r="F32" s="577">
        <v>0</v>
      </c>
      <c r="G32" s="581">
        <v>0</v>
      </c>
      <c r="H32" s="42">
        <v>0</v>
      </c>
      <c r="I32" s="58">
        <v>0</v>
      </c>
      <c r="J32" s="65">
        <v>0</v>
      </c>
      <c r="K32" s="60">
        <v>0</v>
      </c>
      <c r="L32" s="44">
        <v>0</v>
      </c>
      <c r="M32" s="62">
        <v>0</v>
      </c>
      <c r="N32" s="35"/>
    </row>
    <row r="33" spans="1:14" s="11" customFormat="1" ht="44.25">
      <c r="A33" s="71" t="s">
        <v>33</v>
      </c>
      <c r="B33" s="575">
        <v>0</v>
      </c>
      <c r="C33" s="563">
        <v>0</v>
      </c>
      <c r="D33" s="587">
        <v>0</v>
      </c>
      <c r="E33" s="579">
        <v>0</v>
      </c>
      <c r="F33" s="577">
        <v>0</v>
      </c>
      <c r="G33" s="581">
        <v>0</v>
      </c>
      <c r="H33" s="42">
        <v>0</v>
      </c>
      <c r="I33" s="58">
        <v>0</v>
      </c>
      <c r="J33" s="65">
        <v>0</v>
      </c>
      <c r="K33" s="60">
        <v>0</v>
      </c>
      <c r="L33" s="44">
        <v>0</v>
      </c>
      <c r="M33" s="62">
        <v>0</v>
      </c>
      <c r="N33" s="35"/>
    </row>
    <row r="34" spans="1:14" s="11" customFormat="1" ht="45">
      <c r="A34" s="72" t="s">
        <v>34</v>
      </c>
      <c r="B34" s="590"/>
      <c r="C34" s="591" t="s">
        <v>4</v>
      </c>
      <c r="D34" s="587"/>
      <c r="E34" s="592" t="s">
        <v>4</v>
      </c>
      <c r="F34" s="577"/>
      <c r="G34" s="593" t="s">
        <v>4</v>
      </c>
      <c r="H34" s="73" t="s">
        <v>4</v>
      </c>
      <c r="I34" s="74" t="s">
        <v>4</v>
      </c>
      <c r="J34" s="65"/>
      <c r="K34" s="75" t="s">
        <v>4</v>
      </c>
      <c r="L34" s="44"/>
      <c r="M34" s="76" t="s">
        <v>4</v>
      </c>
      <c r="N34" s="35"/>
    </row>
    <row r="35" spans="1:14" s="11" customFormat="1" ht="44.25">
      <c r="A35" s="68" t="s">
        <v>35</v>
      </c>
      <c r="B35" s="575">
        <v>0</v>
      </c>
      <c r="C35" s="563">
        <v>0</v>
      </c>
      <c r="D35" s="587">
        <v>0</v>
      </c>
      <c r="E35" s="579">
        <v>0</v>
      </c>
      <c r="F35" s="577">
        <v>0</v>
      </c>
      <c r="G35" s="581">
        <v>0</v>
      </c>
      <c r="H35" s="42">
        <v>0</v>
      </c>
      <c r="I35" s="58">
        <v>0</v>
      </c>
      <c r="J35" s="65">
        <v>0</v>
      </c>
      <c r="K35" s="60">
        <v>0</v>
      </c>
      <c r="L35" s="44">
        <v>0</v>
      </c>
      <c r="M35" s="62">
        <v>0</v>
      </c>
      <c r="N35" s="35"/>
    </row>
    <row r="36" spans="1:14" s="11" customFormat="1" ht="45">
      <c r="A36" s="72" t="s">
        <v>36</v>
      </c>
      <c r="B36" s="590"/>
      <c r="C36" s="591" t="s">
        <v>4</v>
      </c>
      <c r="D36" s="587"/>
      <c r="E36" s="592" t="s">
        <v>4</v>
      </c>
      <c r="F36" s="577"/>
      <c r="G36" s="593" t="s">
        <v>4</v>
      </c>
      <c r="H36" s="73"/>
      <c r="I36" s="74" t="s">
        <v>4</v>
      </c>
      <c r="J36" s="65"/>
      <c r="K36" s="75" t="s">
        <v>4</v>
      </c>
      <c r="L36" s="44"/>
      <c r="M36" s="76" t="s">
        <v>4</v>
      </c>
      <c r="N36" s="35"/>
    </row>
    <row r="37" spans="1:14" s="11" customFormat="1" ht="44.25">
      <c r="A37" s="70" t="s">
        <v>35</v>
      </c>
      <c r="B37" s="594">
        <v>0</v>
      </c>
      <c r="C37" s="563">
        <v>0</v>
      </c>
      <c r="D37" s="595">
        <v>0</v>
      </c>
      <c r="E37" s="579">
        <v>0</v>
      </c>
      <c r="F37" s="596">
        <v>0</v>
      </c>
      <c r="G37" s="581">
        <v>0</v>
      </c>
      <c r="H37" s="77">
        <v>0</v>
      </c>
      <c r="I37" s="58">
        <v>0</v>
      </c>
      <c r="J37" s="78">
        <v>0</v>
      </c>
      <c r="K37" s="60">
        <v>0</v>
      </c>
      <c r="L37" s="79">
        <v>0</v>
      </c>
      <c r="M37" s="62">
        <v>0</v>
      </c>
      <c r="N37" s="35"/>
    </row>
    <row r="38" spans="1:14" s="11" customFormat="1" ht="44.25">
      <c r="A38" s="70" t="s">
        <v>76</v>
      </c>
      <c r="B38" s="594"/>
      <c r="C38" s="563" t="s">
        <v>11</v>
      </c>
      <c r="D38" s="595"/>
      <c r="E38" s="579" t="s">
        <v>11</v>
      </c>
      <c r="F38" s="577">
        <v>0</v>
      </c>
      <c r="G38" s="581">
        <v>0</v>
      </c>
      <c r="H38" s="77"/>
      <c r="I38" s="58" t="s">
        <v>11</v>
      </c>
      <c r="J38" s="78"/>
      <c r="K38" s="60" t="s">
        <v>11</v>
      </c>
      <c r="L38" s="44">
        <v>0</v>
      </c>
      <c r="M38" s="62">
        <v>0</v>
      </c>
      <c r="N38" s="35"/>
    </row>
    <row r="39" spans="1:14" s="85" customFormat="1" ht="45">
      <c r="A39" s="72" t="s">
        <v>37</v>
      </c>
      <c r="B39" s="597">
        <v>5514723</v>
      </c>
      <c r="C39" s="567">
        <v>1</v>
      </c>
      <c r="D39" s="597">
        <v>0</v>
      </c>
      <c r="E39" s="599">
        <v>0</v>
      </c>
      <c r="F39" s="597">
        <v>5514723</v>
      </c>
      <c r="G39" s="598">
        <v>0.35452297935376892</v>
      </c>
      <c r="H39" s="80">
        <v>6058703</v>
      </c>
      <c r="I39" s="81">
        <v>1</v>
      </c>
      <c r="J39" s="80">
        <v>0</v>
      </c>
      <c r="K39" s="82">
        <v>0</v>
      </c>
      <c r="L39" s="80">
        <v>6058703</v>
      </c>
      <c r="M39" s="83">
        <v>0.37155867459094194</v>
      </c>
      <c r="N39" s="84"/>
    </row>
    <row r="40" spans="1:14" s="11" customFormat="1" ht="45">
      <c r="A40" s="86" t="s">
        <v>38</v>
      </c>
      <c r="B40" s="582"/>
      <c r="C40" s="591" t="s">
        <v>4</v>
      </c>
      <c r="D40" s="587"/>
      <c r="E40" s="592" t="s">
        <v>4</v>
      </c>
      <c r="F40" s="577"/>
      <c r="G40" s="593" t="s">
        <v>4</v>
      </c>
      <c r="H40" s="63"/>
      <c r="I40" s="74" t="s">
        <v>4</v>
      </c>
      <c r="J40" s="65"/>
      <c r="K40" s="75" t="s">
        <v>4</v>
      </c>
      <c r="L40" s="44"/>
      <c r="M40" s="76" t="s">
        <v>4</v>
      </c>
      <c r="N40" s="35"/>
    </row>
    <row r="41" spans="1:14" s="11" customFormat="1" ht="44.25">
      <c r="A41" s="21" t="s">
        <v>39</v>
      </c>
      <c r="B41" s="46">
        <v>0</v>
      </c>
      <c r="C41" s="52">
        <v>0</v>
      </c>
      <c r="D41" s="87">
        <v>0</v>
      </c>
      <c r="E41" s="54">
        <v>0</v>
      </c>
      <c r="F41" s="48">
        <v>0</v>
      </c>
      <c r="G41" s="56">
        <v>0</v>
      </c>
      <c r="H41" s="46">
        <v>0</v>
      </c>
      <c r="I41" s="52">
        <v>0</v>
      </c>
      <c r="J41" s="87">
        <v>0</v>
      </c>
      <c r="K41" s="54">
        <v>0</v>
      </c>
      <c r="L41" s="48">
        <v>0</v>
      </c>
      <c r="M41" s="56">
        <v>0</v>
      </c>
      <c r="N41" s="35"/>
    </row>
    <row r="42" spans="1:14" s="11" customFormat="1" ht="44.25">
      <c r="A42" s="88" t="s">
        <v>40</v>
      </c>
      <c r="B42" s="575">
        <v>0</v>
      </c>
      <c r="C42" s="563">
        <v>0</v>
      </c>
      <c r="D42" s="587">
        <v>0</v>
      </c>
      <c r="E42" s="579">
        <v>0</v>
      </c>
      <c r="F42" s="577">
        <v>0</v>
      </c>
      <c r="G42" s="581">
        <v>0</v>
      </c>
      <c r="H42" s="42">
        <v>0</v>
      </c>
      <c r="I42" s="58">
        <v>0</v>
      </c>
      <c r="J42" s="65">
        <v>0</v>
      </c>
      <c r="K42" s="60">
        <v>0</v>
      </c>
      <c r="L42" s="44">
        <v>0</v>
      </c>
      <c r="M42" s="62">
        <v>0</v>
      </c>
      <c r="N42" s="35"/>
    </row>
    <row r="43" spans="1:14" s="11" customFormat="1" ht="44.25">
      <c r="A43" s="89" t="s">
        <v>41</v>
      </c>
      <c r="B43" s="575">
        <v>0</v>
      </c>
      <c r="C43" s="563">
        <v>0</v>
      </c>
      <c r="D43" s="587">
        <v>0</v>
      </c>
      <c r="E43" s="579">
        <v>0</v>
      </c>
      <c r="F43" s="596">
        <v>0</v>
      </c>
      <c r="G43" s="581">
        <v>0</v>
      </c>
      <c r="H43" s="42">
        <v>0</v>
      </c>
      <c r="I43" s="58">
        <v>0</v>
      </c>
      <c r="J43" s="65">
        <v>0</v>
      </c>
      <c r="K43" s="60">
        <v>0</v>
      </c>
      <c r="L43" s="79">
        <v>0</v>
      </c>
      <c r="M43" s="62">
        <v>0</v>
      </c>
      <c r="N43" s="35"/>
    </row>
    <row r="44" spans="1:14" s="11" customFormat="1" ht="44.25">
      <c r="A44" s="41" t="s">
        <v>42</v>
      </c>
      <c r="B44" s="575">
        <v>0</v>
      </c>
      <c r="C44" s="563">
        <v>0</v>
      </c>
      <c r="D44" s="587">
        <v>0</v>
      </c>
      <c r="E44" s="579">
        <v>0</v>
      </c>
      <c r="F44" s="596">
        <v>0</v>
      </c>
      <c r="G44" s="581">
        <v>0</v>
      </c>
      <c r="H44" s="42">
        <v>0</v>
      </c>
      <c r="I44" s="58">
        <v>0</v>
      </c>
      <c r="J44" s="65">
        <v>0</v>
      </c>
      <c r="K44" s="60">
        <v>0</v>
      </c>
      <c r="L44" s="79">
        <v>0</v>
      </c>
      <c r="M44" s="62">
        <v>0</v>
      </c>
      <c r="N44" s="35"/>
    </row>
    <row r="45" spans="1:14" s="11" customFormat="1" ht="44.25">
      <c r="A45" s="88" t="s">
        <v>43</v>
      </c>
      <c r="B45" s="575">
        <v>0</v>
      </c>
      <c r="C45" s="563">
        <v>0</v>
      </c>
      <c r="D45" s="587">
        <v>0</v>
      </c>
      <c r="E45" s="579">
        <v>0</v>
      </c>
      <c r="F45" s="596">
        <v>0</v>
      </c>
      <c r="G45" s="581">
        <v>0</v>
      </c>
      <c r="H45" s="42">
        <v>0</v>
      </c>
      <c r="I45" s="58">
        <v>0</v>
      </c>
      <c r="J45" s="65">
        <v>0</v>
      </c>
      <c r="K45" s="60">
        <v>0</v>
      </c>
      <c r="L45" s="79">
        <v>0</v>
      </c>
      <c r="M45" s="62">
        <v>0</v>
      </c>
      <c r="N45" s="35"/>
    </row>
    <row r="46" spans="1:14" s="85" customFormat="1" ht="45">
      <c r="A46" s="86" t="s">
        <v>44</v>
      </c>
      <c r="B46" s="602">
        <v>0</v>
      </c>
      <c r="C46" s="567">
        <v>0</v>
      </c>
      <c r="D46" s="603">
        <v>0</v>
      </c>
      <c r="E46" s="599">
        <v>0</v>
      </c>
      <c r="F46" s="604">
        <v>0</v>
      </c>
      <c r="G46" s="598">
        <v>0</v>
      </c>
      <c r="H46" s="90">
        <v>0</v>
      </c>
      <c r="I46" s="81">
        <v>0</v>
      </c>
      <c r="J46" s="91">
        <v>0</v>
      </c>
      <c r="K46" s="82">
        <v>0</v>
      </c>
      <c r="L46" s="92">
        <v>0</v>
      </c>
      <c r="M46" s="83">
        <v>0</v>
      </c>
      <c r="N46" s="84"/>
    </row>
    <row r="47" spans="1:14" s="85" customFormat="1" ht="45">
      <c r="A47" s="93" t="s">
        <v>45</v>
      </c>
      <c r="B47" s="606">
        <v>1651959</v>
      </c>
      <c r="C47" s="567">
        <v>0.96058871826838543</v>
      </c>
      <c r="D47" s="606">
        <v>67777</v>
      </c>
      <c r="E47" s="599">
        <v>1</v>
      </c>
      <c r="F47" s="608">
        <v>1719736</v>
      </c>
      <c r="G47" s="598">
        <v>0.11055603888389917</v>
      </c>
      <c r="H47" s="94">
        <v>0</v>
      </c>
      <c r="I47" s="81">
        <v>0</v>
      </c>
      <c r="J47" s="94">
        <v>0</v>
      </c>
      <c r="K47" s="82">
        <v>0</v>
      </c>
      <c r="L47" s="95">
        <v>0</v>
      </c>
      <c r="M47" s="83">
        <v>0</v>
      </c>
      <c r="N47" s="84"/>
    </row>
    <row r="48" spans="1:14" s="11" customFormat="1" ht="45">
      <c r="A48" s="24" t="s">
        <v>46</v>
      </c>
      <c r="B48" s="96"/>
      <c r="C48" s="97" t="s">
        <v>4</v>
      </c>
      <c r="D48" s="59"/>
      <c r="E48" s="98" t="s">
        <v>4</v>
      </c>
      <c r="F48" s="48"/>
      <c r="G48" s="99" t="s">
        <v>4</v>
      </c>
      <c r="H48" s="96"/>
      <c r="I48" s="97" t="s">
        <v>4</v>
      </c>
      <c r="J48" s="59"/>
      <c r="K48" s="98" t="s">
        <v>4</v>
      </c>
      <c r="L48" s="48"/>
      <c r="M48" s="99" t="s">
        <v>4</v>
      </c>
      <c r="N48" s="35"/>
    </row>
    <row r="49" spans="1:14" s="11" customFormat="1" ht="44.25">
      <c r="A49" s="21" t="s">
        <v>47</v>
      </c>
      <c r="B49" s="96">
        <v>1408975</v>
      </c>
      <c r="C49" s="52">
        <v>1</v>
      </c>
      <c r="D49" s="59">
        <v>0</v>
      </c>
      <c r="E49" s="54">
        <v>0</v>
      </c>
      <c r="F49" s="100">
        <v>1408975</v>
      </c>
      <c r="G49" s="56">
        <v>9.0578260201822747E-2</v>
      </c>
      <c r="H49" s="96">
        <v>2864478</v>
      </c>
      <c r="I49" s="52">
        <v>1</v>
      </c>
      <c r="J49" s="59">
        <v>0</v>
      </c>
      <c r="K49" s="54">
        <v>0</v>
      </c>
      <c r="L49" s="100">
        <v>2864478</v>
      </c>
      <c r="M49" s="56">
        <v>0.17566823280080113</v>
      </c>
      <c r="N49" s="35"/>
    </row>
    <row r="50" spans="1:14" s="11" customFormat="1" ht="44.25">
      <c r="A50" s="41" t="s">
        <v>48</v>
      </c>
      <c r="B50" s="582">
        <v>11225</v>
      </c>
      <c r="C50" s="563">
        <v>1</v>
      </c>
      <c r="D50" s="587">
        <v>0</v>
      </c>
      <c r="E50" s="579">
        <v>0</v>
      </c>
      <c r="F50" s="609">
        <v>11225</v>
      </c>
      <c r="G50" s="581">
        <v>7.2161746714133345E-4</v>
      </c>
      <c r="H50" s="63">
        <v>22000</v>
      </c>
      <c r="I50" s="58">
        <v>1</v>
      </c>
      <c r="J50" s="65">
        <v>0</v>
      </c>
      <c r="K50" s="60">
        <v>0</v>
      </c>
      <c r="L50" s="101">
        <v>22000</v>
      </c>
      <c r="M50" s="62">
        <v>1.3491816385455308E-3</v>
      </c>
      <c r="N50" s="35"/>
    </row>
    <row r="51" spans="1:14" s="11" customFormat="1" ht="44.25">
      <c r="A51" s="102" t="s">
        <v>49</v>
      </c>
      <c r="B51" s="611">
        <v>276402</v>
      </c>
      <c r="C51" s="563">
        <v>0.90726529111713616</v>
      </c>
      <c r="D51" s="612">
        <v>28252</v>
      </c>
      <c r="E51" s="579">
        <v>1</v>
      </c>
      <c r="F51" s="613">
        <v>304654</v>
      </c>
      <c r="G51" s="581">
        <v>1.9585180207971117E-2</v>
      </c>
      <c r="H51" s="103">
        <v>0</v>
      </c>
      <c r="I51" s="58">
        <v>0</v>
      </c>
      <c r="J51" s="104">
        <v>325000</v>
      </c>
      <c r="K51" s="60">
        <v>1</v>
      </c>
      <c r="L51" s="105">
        <v>325000</v>
      </c>
      <c r="M51" s="62">
        <v>1.9931092387604432E-2</v>
      </c>
      <c r="N51" s="35"/>
    </row>
    <row r="52" spans="1:14" s="11" customFormat="1" ht="44.25">
      <c r="A52" s="102" t="s">
        <v>50</v>
      </c>
      <c r="B52" s="611">
        <v>66341</v>
      </c>
      <c r="C52" s="563">
        <v>0.89761595497104507</v>
      </c>
      <c r="D52" s="612">
        <v>7567</v>
      </c>
      <c r="E52" s="579">
        <v>8.902352941176471E-2</v>
      </c>
      <c r="F52" s="613">
        <v>73908</v>
      </c>
      <c r="G52" s="581">
        <v>4.751296548907053E-3</v>
      </c>
      <c r="H52" s="103">
        <v>85000</v>
      </c>
      <c r="I52" s="58">
        <v>1</v>
      </c>
      <c r="J52" s="104">
        <v>0</v>
      </c>
      <c r="K52" s="60">
        <v>0</v>
      </c>
      <c r="L52" s="105">
        <v>85000</v>
      </c>
      <c r="M52" s="62">
        <v>5.2127472398350045E-3</v>
      </c>
      <c r="N52" s="35"/>
    </row>
    <row r="53" spans="1:14" s="11" customFormat="1" ht="44.25">
      <c r="A53" s="41" t="s">
        <v>51</v>
      </c>
      <c r="B53" s="582">
        <v>161921</v>
      </c>
      <c r="C53" s="563">
        <v>0.24032516125968079</v>
      </c>
      <c r="D53" s="587">
        <v>511837</v>
      </c>
      <c r="E53" s="579">
        <v>2.2647654867256639</v>
      </c>
      <c r="F53" s="609">
        <v>673758</v>
      </c>
      <c r="G53" s="581">
        <v>4.3313633980063299E-2</v>
      </c>
      <c r="H53" s="63">
        <v>226000</v>
      </c>
      <c r="I53" s="58">
        <v>0.30173564753004006</v>
      </c>
      <c r="J53" s="65">
        <v>523000</v>
      </c>
      <c r="K53" s="60">
        <v>0.69826435246995999</v>
      </c>
      <c r="L53" s="101">
        <v>749000</v>
      </c>
      <c r="M53" s="62">
        <v>4.5933502148663749E-2</v>
      </c>
      <c r="N53" s="35"/>
    </row>
    <row r="54" spans="1:14" s="85" customFormat="1" ht="45">
      <c r="A54" s="93" t="s">
        <v>52</v>
      </c>
      <c r="B54" s="614">
        <v>1924864</v>
      </c>
      <c r="C54" s="567">
        <v>0.77850290391988741</v>
      </c>
      <c r="D54" s="603">
        <v>547656</v>
      </c>
      <c r="E54" s="599">
        <v>0.17127748807028539</v>
      </c>
      <c r="F54" s="615">
        <v>2472520</v>
      </c>
      <c r="G54" s="598">
        <v>0.15894998840590555</v>
      </c>
      <c r="H54" s="106">
        <v>3197478</v>
      </c>
      <c r="I54" s="81">
        <v>0.79038323777808206</v>
      </c>
      <c r="J54" s="91">
        <v>848000</v>
      </c>
      <c r="K54" s="82">
        <v>0.20961676222191791</v>
      </c>
      <c r="L54" s="107">
        <v>4045478</v>
      </c>
      <c r="M54" s="83">
        <v>0.24809475621544982</v>
      </c>
      <c r="N54" s="84"/>
    </row>
    <row r="55" spans="1:14" s="11" customFormat="1" ht="44.25">
      <c r="A55" s="51" t="s">
        <v>53</v>
      </c>
      <c r="B55" s="616">
        <v>0</v>
      </c>
      <c r="C55" s="563">
        <v>0</v>
      </c>
      <c r="D55" s="617">
        <v>0</v>
      </c>
      <c r="E55" s="579">
        <v>0</v>
      </c>
      <c r="F55" s="618">
        <v>0</v>
      </c>
      <c r="G55" s="581">
        <v>0</v>
      </c>
      <c r="H55" s="108">
        <v>0</v>
      </c>
      <c r="I55" s="58">
        <v>0</v>
      </c>
      <c r="J55" s="109">
        <v>0</v>
      </c>
      <c r="K55" s="60">
        <v>0</v>
      </c>
      <c r="L55" s="110">
        <v>0</v>
      </c>
      <c r="M55" s="62">
        <v>0</v>
      </c>
      <c r="N55" s="35"/>
    </row>
    <row r="56" spans="1:14" s="11" customFormat="1" ht="44.25">
      <c r="A56" s="111" t="s">
        <v>54</v>
      </c>
      <c r="B56" s="575">
        <v>0</v>
      </c>
      <c r="C56" s="563">
        <v>0</v>
      </c>
      <c r="D56" s="587">
        <v>0</v>
      </c>
      <c r="E56" s="579">
        <v>0</v>
      </c>
      <c r="F56" s="577">
        <v>0</v>
      </c>
      <c r="G56" s="581">
        <v>0</v>
      </c>
      <c r="H56" s="42">
        <v>0</v>
      </c>
      <c r="I56" s="58">
        <v>0</v>
      </c>
      <c r="J56" s="65">
        <v>0</v>
      </c>
      <c r="K56" s="60">
        <v>0</v>
      </c>
      <c r="L56" s="44">
        <v>0</v>
      </c>
      <c r="M56" s="62">
        <v>0</v>
      </c>
      <c r="N56" s="35"/>
    </row>
    <row r="57" spans="1:14" s="11" customFormat="1" ht="44.25">
      <c r="A57" s="89" t="s">
        <v>55</v>
      </c>
      <c r="B57" s="575">
        <v>57618</v>
      </c>
      <c r="C57" s="563">
        <v>0.47555691281704204</v>
      </c>
      <c r="D57" s="587">
        <v>63541</v>
      </c>
      <c r="E57" s="579">
        <v>1.0248548387096774</v>
      </c>
      <c r="F57" s="577">
        <v>121159</v>
      </c>
      <c r="G57" s="581">
        <v>7.7889042941092935E-3</v>
      </c>
      <c r="H57" s="42">
        <v>62000</v>
      </c>
      <c r="I57" s="58">
        <v>0.484375</v>
      </c>
      <c r="J57" s="65">
        <v>66000</v>
      </c>
      <c r="K57" s="60">
        <v>0.515625</v>
      </c>
      <c r="L57" s="44">
        <v>128000</v>
      </c>
      <c r="M57" s="62">
        <v>7.8497840788103596E-3</v>
      </c>
      <c r="N57" s="35"/>
    </row>
    <row r="58" spans="1:14" s="11" customFormat="1" ht="44.25">
      <c r="A58" s="88" t="s">
        <v>56</v>
      </c>
      <c r="B58" s="594">
        <v>0</v>
      </c>
      <c r="C58" s="563">
        <v>0</v>
      </c>
      <c r="D58" s="595">
        <v>1391117</v>
      </c>
      <c r="E58" s="579">
        <v>1</v>
      </c>
      <c r="F58" s="596">
        <v>1391117</v>
      </c>
      <c r="G58" s="581">
        <v>8.9430229491069074E-2</v>
      </c>
      <c r="H58" s="77">
        <v>0</v>
      </c>
      <c r="I58" s="58">
        <v>0</v>
      </c>
      <c r="J58" s="78">
        <v>1400000</v>
      </c>
      <c r="K58" s="60">
        <v>1</v>
      </c>
      <c r="L58" s="79">
        <v>1400000</v>
      </c>
      <c r="M58" s="62">
        <v>8.585701336198831E-2</v>
      </c>
      <c r="N58" s="35"/>
    </row>
    <row r="59" spans="1:14" s="11" customFormat="1" ht="44.25">
      <c r="A59" s="112" t="s">
        <v>57</v>
      </c>
      <c r="B59" s="575">
        <v>0</v>
      </c>
      <c r="C59" s="563">
        <v>0</v>
      </c>
      <c r="D59" s="587">
        <v>0</v>
      </c>
      <c r="E59" s="579">
        <v>0</v>
      </c>
      <c r="F59" s="577">
        <v>0</v>
      </c>
      <c r="G59" s="581">
        <v>0</v>
      </c>
      <c r="H59" s="42">
        <v>0</v>
      </c>
      <c r="I59" s="58">
        <v>0</v>
      </c>
      <c r="J59" s="65">
        <v>0</v>
      </c>
      <c r="K59" s="60">
        <v>0</v>
      </c>
      <c r="L59" s="44">
        <v>0</v>
      </c>
      <c r="M59" s="62">
        <v>0</v>
      </c>
      <c r="N59" s="35"/>
    </row>
    <row r="60" spans="1:14" s="11" customFormat="1" ht="44.25">
      <c r="A60" s="112" t="s">
        <v>58</v>
      </c>
      <c r="B60" s="575">
        <v>0</v>
      </c>
      <c r="C60" s="563">
        <v>0</v>
      </c>
      <c r="D60" s="587">
        <v>0</v>
      </c>
      <c r="E60" s="579">
        <v>0</v>
      </c>
      <c r="F60" s="577">
        <v>0</v>
      </c>
      <c r="G60" s="581">
        <v>0</v>
      </c>
      <c r="H60" s="42">
        <v>0</v>
      </c>
      <c r="I60" s="58">
        <v>0</v>
      </c>
      <c r="J60" s="65">
        <v>0</v>
      </c>
      <c r="K60" s="60">
        <v>0</v>
      </c>
      <c r="L60" s="44">
        <v>0</v>
      </c>
      <c r="M60" s="62">
        <v>0</v>
      </c>
      <c r="N60" s="35"/>
    </row>
    <row r="61" spans="1:14" s="11" customFormat="1" ht="44.25">
      <c r="A61" s="113" t="s">
        <v>59</v>
      </c>
      <c r="B61" s="575">
        <v>0</v>
      </c>
      <c r="C61" s="563">
        <v>0</v>
      </c>
      <c r="D61" s="587">
        <v>6470</v>
      </c>
      <c r="E61" s="579">
        <v>1</v>
      </c>
      <c r="F61" s="577">
        <v>6470</v>
      </c>
      <c r="G61" s="581">
        <v>4.1593452226320064E-4</v>
      </c>
      <c r="H61" s="42">
        <v>0</v>
      </c>
      <c r="I61" s="58">
        <v>0</v>
      </c>
      <c r="J61" s="65">
        <v>7000</v>
      </c>
      <c r="K61" s="60">
        <v>1</v>
      </c>
      <c r="L61" s="44">
        <v>7000</v>
      </c>
      <c r="M61" s="62">
        <v>4.2928506680994159E-4</v>
      </c>
      <c r="N61" s="35"/>
    </row>
    <row r="62" spans="1:14" s="11" customFormat="1" ht="44.25">
      <c r="A62" s="113" t="s">
        <v>60</v>
      </c>
      <c r="B62" s="575">
        <v>0</v>
      </c>
      <c r="C62" s="563">
        <v>0</v>
      </c>
      <c r="D62" s="587">
        <v>0</v>
      </c>
      <c r="E62" s="579">
        <v>0</v>
      </c>
      <c r="F62" s="577">
        <v>0</v>
      </c>
      <c r="G62" s="581">
        <v>0</v>
      </c>
      <c r="H62" s="42">
        <v>0</v>
      </c>
      <c r="I62" s="58">
        <v>0</v>
      </c>
      <c r="J62" s="65">
        <v>0</v>
      </c>
      <c r="K62" s="60">
        <v>0</v>
      </c>
      <c r="L62" s="44">
        <v>0</v>
      </c>
      <c r="M62" s="62">
        <v>0</v>
      </c>
      <c r="N62" s="35"/>
    </row>
    <row r="63" spans="1:14" s="11" customFormat="1" ht="44.25">
      <c r="A63" s="89" t="s">
        <v>61</v>
      </c>
      <c r="B63" s="575">
        <v>0</v>
      </c>
      <c r="C63" s="563">
        <v>0</v>
      </c>
      <c r="D63" s="587">
        <v>135819</v>
      </c>
      <c r="E63" s="579">
        <v>1</v>
      </c>
      <c r="F63" s="577">
        <v>135819</v>
      </c>
      <c r="G63" s="581">
        <v>8.7313463491909809E-3</v>
      </c>
      <c r="H63" s="42">
        <v>0</v>
      </c>
      <c r="I63" s="58">
        <v>0</v>
      </c>
      <c r="J63" s="65">
        <v>100000</v>
      </c>
      <c r="K63" s="60">
        <v>1</v>
      </c>
      <c r="L63" s="44">
        <v>100000</v>
      </c>
      <c r="M63" s="62">
        <v>6.1326438115705938E-3</v>
      </c>
      <c r="N63" s="35"/>
    </row>
    <row r="64" spans="1:14" s="11" customFormat="1" ht="44.25">
      <c r="A64" s="88" t="s">
        <v>62</v>
      </c>
      <c r="B64" s="575">
        <v>8048</v>
      </c>
      <c r="C64" s="563">
        <v>4.1660843052298648E-2</v>
      </c>
      <c r="D64" s="587">
        <v>185131</v>
      </c>
      <c r="E64" s="579">
        <v>9.2565500000000007</v>
      </c>
      <c r="F64" s="577">
        <v>193179</v>
      </c>
      <c r="G64" s="581">
        <v>1.2418827677941707E-2</v>
      </c>
      <c r="H64" s="42">
        <v>20000</v>
      </c>
      <c r="I64" s="58">
        <v>9.6618357487922704E-2</v>
      </c>
      <c r="J64" s="65">
        <v>187000</v>
      </c>
      <c r="K64" s="60">
        <v>0.90338164251207731</v>
      </c>
      <c r="L64" s="44">
        <v>207000</v>
      </c>
      <c r="M64" s="62">
        <v>1.269457268995113E-2</v>
      </c>
      <c r="N64" s="35"/>
    </row>
    <row r="65" spans="1:14" s="85" customFormat="1" ht="45">
      <c r="A65" s="114" t="s">
        <v>63</v>
      </c>
      <c r="B65" s="602">
        <v>1990530</v>
      </c>
      <c r="C65" s="567">
        <v>0.46074267683641557</v>
      </c>
      <c r="D65" s="603">
        <v>2329734</v>
      </c>
      <c r="E65" s="599">
        <v>0.71039781331053298</v>
      </c>
      <c r="F65" s="602">
        <v>4320264</v>
      </c>
      <c r="G65" s="598">
        <v>0.27773523074047979</v>
      </c>
      <c r="H65" s="90">
        <v>3279478</v>
      </c>
      <c r="I65" s="81">
        <v>0.55702594557465868</v>
      </c>
      <c r="J65" s="91">
        <v>2608000</v>
      </c>
      <c r="K65" s="82">
        <v>0.44297405442534138</v>
      </c>
      <c r="L65" s="90">
        <v>5887478</v>
      </c>
      <c r="M65" s="83">
        <v>0.36105805522458018</v>
      </c>
      <c r="N65" s="84"/>
    </row>
    <row r="66" spans="1:14" s="11" customFormat="1" ht="45">
      <c r="A66" s="24" t="s">
        <v>64</v>
      </c>
      <c r="B66" s="582"/>
      <c r="C66" s="591" t="s">
        <v>4</v>
      </c>
      <c r="D66" s="587"/>
      <c r="E66" s="592" t="s">
        <v>4</v>
      </c>
      <c r="F66" s="577"/>
      <c r="G66" s="593" t="s">
        <v>4</v>
      </c>
      <c r="H66" s="63"/>
      <c r="I66" s="74" t="s">
        <v>4</v>
      </c>
      <c r="J66" s="65"/>
      <c r="K66" s="75" t="s">
        <v>4</v>
      </c>
      <c r="L66" s="44"/>
      <c r="M66" s="76" t="s">
        <v>4</v>
      </c>
    </row>
    <row r="67" spans="1:14" s="11" customFormat="1" ht="44.25">
      <c r="A67" s="115" t="s">
        <v>65</v>
      </c>
      <c r="B67" s="5">
        <v>0</v>
      </c>
      <c r="C67" s="52">
        <v>0</v>
      </c>
      <c r="D67" s="59">
        <v>0</v>
      </c>
      <c r="E67" s="54">
        <v>0</v>
      </c>
      <c r="F67" s="69">
        <v>0</v>
      </c>
      <c r="G67" s="56">
        <v>0</v>
      </c>
      <c r="H67" s="5">
        <v>0</v>
      </c>
      <c r="I67" s="52">
        <v>0</v>
      </c>
      <c r="J67" s="59">
        <v>0</v>
      </c>
      <c r="K67" s="54">
        <v>0</v>
      </c>
      <c r="L67" s="69">
        <v>0</v>
      </c>
      <c r="M67" s="56">
        <v>0</v>
      </c>
    </row>
    <row r="68" spans="1:14" s="11" customFormat="1" ht="44.25">
      <c r="A68" s="41" t="s">
        <v>66</v>
      </c>
      <c r="B68" s="575">
        <v>0</v>
      </c>
      <c r="C68" s="563">
        <v>0</v>
      </c>
      <c r="D68" s="587">
        <v>0</v>
      </c>
      <c r="E68" s="579">
        <v>0</v>
      </c>
      <c r="F68" s="577">
        <v>0</v>
      </c>
      <c r="G68" s="581">
        <v>0</v>
      </c>
      <c r="H68" s="42">
        <v>0</v>
      </c>
      <c r="I68" s="58">
        <v>0</v>
      </c>
      <c r="J68" s="65">
        <v>0</v>
      </c>
      <c r="K68" s="60">
        <v>0</v>
      </c>
      <c r="L68" s="44">
        <v>0</v>
      </c>
      <c r="M68" s="62">
        <v>0</v>
      </c>
    </row>
    <row r="69" spans="1:14" s="11" customFormat="1" ht="45">
      <c r="A69" s="116" t="s">
        <v>67</v>
      </c>
      <c r="B69" s="582"/>
      <c r="C69" s="591" t="s">
        <v>4</v>
      </c>
      <c r="D69" s="587"/>
      <c r="E69" s="592" t="s">
        <v>4</v>
      </c>
      <c r="F69" s="577"/>
      <c r="G69" s="593" t="s">
        <v>4</v>
      </c>
      <c r="H69" s="63"/>
      <c r="I69" s="74" t="s">
        <v>4</v>
      </c>
      <c r="J69" s="65"/>
      <c r="K69" s="75" t="s">
        <v>4</v>
      </c>
      <c r="L69" s="44"/>
      <c r="M69" s="76" t="s">
        <v>4</v>
      </c>
    </row>
    <row r="70" spans="1:14" s="11" customFormat="1" ht="44.25">
      <c r="A70" s="89" t="s">
        <v>68</v>
      </c>
      <c r="B70" s="5">
        <v>0</v>
      </c>
      <c r="C70" s="52">
        <v>0</v>
      </c>
      <c r="D70" s="59">
        <v>2534649</v>
      </c>
      <c r="E70" s="54">
        <v>1</v>
      </c>
      <c r="F70" s="69">
        <v>2534649</v>
      </c>
      <c r="G70" s="56">
        <v>0.16294405269241102</v>
      </c>
      <c r="H70" s="5">
        <v>0</v>
      </c>
      <c r="I70" s="52">
        <v>0</v>
      </c>
      <c r="J70" s="59">
        <v>2850000</v>
      </c>
      <c r="K70" s="54">
        <v>1</v>
      </c>
      <c r="L70" s="69">
        <v>2850000</v>
      </c>
      <c r="M70" s="56">
        <v>0.17478034862976194</v>
      </c>
    </row>
    <row r="71" spans="1:14" s="11" customFormat="1" ht="44.25">
      <c r="A71" s="41" t="s">
        <v>69</v>
      </c>
      <c r="B71" s="575">
        <v>0</v>
      </c>
      <c r="C71" s="563">
        <v>0</v>
      </c>
      <c r="D71" s="587">
        <v>1465961</v>
      </c>
      <c r="E71" s="579">
        <v>1</v>
      </c>
      <c r="F71" s="577">
        <v>1465961</v>
      </c>
      <c r="G71" s="581">
        <v>9.4241698329441098E-2</v>
      </c>
      <c r="H71" s="42">
        <v>0</v>
      </c>
      <c r="I71" s="58">
        <v>0</v>
      </c>
      <c r="J71" s="65">
        <v>1510000</v>
      </c>
      <c r="K71" s="60">
        <v>1</v>
      </c>
      <c r="L71" s="44">
        <v>1510000</v>
      </c>
      <c r="M71" s="62">
        <v>9.2602921554715972E-2</v>
      </c>
    </row>
    <row r="72" spans="1:14" s="85" customFormat="1" ht="45">
      <c r="A72" s="86" t="s">
        <v>70</v>
      </c>
      <c r="B72" s="620">
        <v>0</v>
      </c>
      <c r="C72" s="567">
        <v>0</v>
      </c>
      <c r="D72" s="607">
        <v>4000610</v>
      </c>
      <c r="E72" s="599">
        <v>1</v>
      </c>
      <c r="F72" s="615">
        <v>4000610</v>
      </c>
      <c r="G72" s="721">
        <v>0.25718575102185209</v>
      </c>
      <c r="H72" s="117">
        <v>0</v>
      </c>
      <c r="I72" s="81">
        <v>0</v>
      </c>
      <c r="J72" s="118">
        <v>4360000</v>
      </c>
      <c r="K72" s="82">
        <v>1</v>
      </c>
      <c r="L72" s="128">
        <v>4360000</v>
      </c>
      <c r="M72" s="83">
        <v>0.26738327018447788</v>
      </c>
    </row>
    <row r="73" spans="1:14" s="85" customFormat="1" ht="45">
      <c r="A73" s="86" t="s">
        <v>71</v>
      </c>
      <c r="B73" s="620">
        <v>0</v>
      </c>
      <c r="C73" s="599">
        <v>0</v>
      </c>
      <c r="D73" s="606">
        <v>0</v>
      </c>
      <c r="E73" s="599">
        <v>0</v>
      </c>
      <c r="F73" s="722">
        <v>0</v>
      </c>
      <c r="G73" s="598">
        <v>0</v>
      </c>
      <c r="H73" s="117">
        <v>0</v>
      </c>
      <c r="I73" s="82">
        <v>0</v>
      </c>
      <c r="J73" s="94">
        <v>0</v>
      </c>
      <c r="K73" s="82">
        <v>0</v>
      </c>
      <c r="L73" s="129">
        <v>0</v>
      </c>
      <c r="M73" s="83">
        <v>0</v>
      </c>
    </row>
    <row r="74" spans="1:14" s="85" customFormat="1" ht="45.75" thickBot="1">
      <c r="A74" s="119" t="s">
        <v>72</v>
      </c>
      <c r="B74" s="120">
        <v>9157212</v>
      </c>
      <c r="C74" s="623">
        <v>0.58868633670523163</v>
      </c>
      <c r="D74" s="120">
        <v>6398121</v>
      </c>
      <c r="E74" s="624">
        <v>0.41131366329476843</v>
      </c>
      <c r="F74" s="120">
        <v>15555333</v>
      </c>
      <c r="G74" s="625">
        <v>1</v>
      </c>
      <c r="H74" s="120">
        <v>9338181</v>
      </c>
      <c r="I74" s="121">
        <v>0.57267737920976103</v>
      </c>
      <c r="J74" s="120">
        <v>6968000</v>
      </c>
      <c r="K74" s="122">
        <v>0.42732262079023897</v>
      </c>
      <c r="L74" s="120">
        <v>16306181</v>
      </c>
      <c r="M74" s="123">
        <v>1</v>
      </c>
    </row>
    <row r="75" spans="1:14" ht="45" thickTop="1">
      <c r="A75" s="130"/>
      <c r="B75" s="2"/>
      <c r="C75" s="4"/>
      <c r="D75" s="2"/>
      <c r="E75" s="4"/>
      <c r="F75" s="2"/>
      <c r="G75" s="4"/>
      <c r="H75" s="131"/>
      <c r="I75" s="132"/>
      <c r="J75" s="131"/>
      <c r="K75" s="132"/>
      <c r="L75" s="131"/>
      <c r="M75" s="132"/>
    </row>
    <row r="76" spans="1:14" s="11" customFormat="1" ht="16.5" customHeight="1">
      <c r="A76" s="4" t="s">
        <v>4</v>
      </c>
      <c r="B76" s="2"/>
      <c r="C76" s="4"/>
      <c r="D76" s="2"/>
      <c r="E76" s="4"/>
      <c r="F76" s="2"/>
      <c r="G76" s="4"/>
      <c r="H76" s="2"/>
      <c r="I76" s="4"/>
      <c r="J76" s="2"/>
      <c r="K76" s="4"/>
      <c r="L76" s="2"/>
      <c r="M76" s="4"/>
    </row>
    <row r="77" spans="1:14" s="11" customFormat="1" ht="36.75" customHeight="1">
      <c r="A77" s="4"/>
      <c r="B77" s="2"/>
      <c r="C77" s="4"/>
      <c r="D77" s="2"/>
      <c r="E77" s="4"/>
      <c r="F77" s="2"/>
      <c r="G77" s="4"/>
      <c r="H77" s="2"/>
      <c r="I77" s="4"/>
      <c r="J77" s="2"/>
      <c r="K77" s="4"/>
      <c r="L77" s="2"/>
      <c r="M77" s="4"/>
    </row>
    <row r="78" spans="1:14" s="11" customFormat="1" ht="36.75" customHeight="1" thickBot="1">
      <c r="A78" s="209"/>
      <c r="B78" s="210"/>
      <c r="C78" s="4"/>
      <c r="D78" s="2"/>
      <c r="E78" s="4"/>
      <c r="F78" s="2"/>
      <c r="G78" s="4"/>
      <c r="H78" s="2"/>
      <c r="I78" s="4"/>
      <c r="J78" s="2"/>
      <c r="K78" s="4"/>
      <c r="L78" s="2"/>
      <c r="M78" s="4"/>
    </row>
    <row r="79" spans="1:14" s="11" customFormat="1" ht="45" thickTop="1">
      <c r="A79" s="4" t="s">
        <v>73</v>
      </c>
      <c r="B79" s="2"/>
      <c r="C79" s="4"/>
      <c r="D79" s="2"/>
      <c r="E79" s="4"/>
      <c r="F79" s="2"/>
      <c r="G79" s="4"/>
      <c r="H79" s="2"/>
      <c r="I79" s="4"/>
      <c r="J79" s="2"/>
      <c r="K79" s="4"/>
      <c r="L79" s="2"/>
      <c r="M79" s="4"/>
    </row>
  </sheetData>
  <pageMargins left="0.28999999999999998" right="0.26" top="0.45" bottom="0.3" header="0.3" footer="0.28000000000000003"/>
  <pageSetup scale="17" orientation="landscape" r:id="rId1"/>
  <legacyDrawing r:id="rId2"/>
</worksheet>
</file>

<file path=xl/worksheets/sheet4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7"/>
  <sheetViews>
    <sheetView topLeftCell="A34" zoomScale="30" zoomScaleNormal="30" workbookViewId="0">
      <selection activeCell="F22" sqref="F22"/>
    </sheetView>
  </sheetViews>
  <sheetFormatPr defaultColWidth="12.42578125" defaultRowHeight="15"/>
  <cols>
    <col min="1" max="1" width="186.7109375" style="133" customWidth="1"/>
    <col min="2" max="2" width="56.42578125" style="134" customWidth="1"/>
    <col min="3" max="3" width="45.5703125" style="133" customWidth="1"/>
    <col min="4" max="4" width="45.5703125" style="134" customWidth="1"/>
    <col min="5" max="5" width="45.5703125" style="133" customWidth="1"/>
    <col min="6" max="6" width="45.5703125" style="134" customWidth="1"/>
    <col min="7" max="7" width="45.5703125" style="133" customWidth="1"/>
    <col min="8" max="8" width="54.7109375" style="134" customWidth="1"/>
    <col min="9" max="9" width="45.5703125" style="133" customWidth="1"/>
    <col min="10" max="10" width="45.5703125" style="134" customWidth="1"/>
    <col min="11" max="11" width="45.5703125" style="133" customWidth="1"/>
    <col min="12" max="12" width="45.5703125" style="134" customWidth="1"/>
    <col min="13" max="13" width="45.5703125" style="133" customWidth="1"/>
    <col min="14" max="256" width="12.42578125" style="133"/>
    <col min="257" max="257" width="186.7109375" style="133" customWidth="1"/>
    <col min="258" max="258" width="56.42578125" style="133" customWidth="1"/>
    <col min="259" max="263" width="45.5703125" style="133" customWidth="1"/>
    <col min="264" max="264" width="54.7109375" style="133" customWidth="1"/>
    <col min="265" max="269" width="45.5703125" style="133" customWidth="1"/>
    <col min="270" max="512" width="12.42578125" style="133"/>
    <col min="513" max="513" width="186.7109375" style="133" customWidth="1"/>
    <col min="514" max="514" width="56.42578125" style="133" customWidth="1"/>
    <col min="515" max="519" width="45.5703125" style="133" customWidth="1"/>
    <col min="520" max="520" width="54.7109375" style="133" customWidth="1"/>
    <col min="521" max="525" width="45.5703125" style="133" customWidth="1"/>
    <col min="526" max="768" width="12.42578125" style="133"/>
    <col min="769" max="769" width="186.7109375" style="133" customWidth="1"/>
    <col min="770" max="770" width="56.42578125" style="133" customWidth="1"/>
    <col min="771" max="775" width="45.5703125" style="133" customWidth="1"/>
    <col min="776" max="776" width="54.7109375" style="133" customWidth="1"/>
    <col min="777" max="781" width="45.5703125" style="133" customWidth="1"/>
    <col min="782" max="1024" width="12.42578125" style="133"/>
    <col min="1025" max="1025" width="186.7109375" style="133" customWidth="1"/>
    <col min="1026" max="1026" width="56.42578125" style="133" customWidth="1"/>
    <col min="1027" max="1031" width="45.5703125" style="133" customWidth="1"/>
    <col min="1032" max="1032" width="54.7109375" style="133" customWidth="1"/>
    <col min="1033" max="1037" width="45.5703125" style="133" customWidth="1"/>
    <col min="1038" max="1280" width="12.42578125" style="133"/>
    <col min="1281" max="1281" width="186.7109375" style="133" customWidth="1"/>
    <col min="1282" max="1282" width="56.42578125" style="133" customWidth="1"/>
    <col min="1283" max="1287" width="45.5703125" style="133" customWidth="1"/>
    <col min="1288" max="1288" width="54.7109375" style="133" customWidth="1"/>
    <col min="1289" max="1293" width="45.5703125" style="133" customWidth="1"/>
    <col min="1294" max="1536" width="12.42578125" style="133"/>
    <col min="1537" max="1537" width="186.7109375" style="133" customWidth="1"/>
    <col min="1538" max="1538" width="56.42578125" style="133" customWidth="1"/>
    <col min="1539" max="1543" width="45.5703125" style="133" customWidth="1"/>
    <col min="1544" max="1544" width="54.7109375" style="133" customWidth="1"/>
    <col min="1545" max="1549" width="45.5703125" style="133" customWidth="1"/>
    <col min="1550" max="1792" width="12.42578125" style="133"/>
    <col min="1793" max="1793" width="186.7109375" style="133" customWidth="1"/>
    <col min="1794" max="1794" width="56.42578125" style="133" customWidth="1"/>
    <col min="1795" max="1799" width="45.5703125" style="133" customWidth="1"/>
    <col min="1800" max="1800" width="54.7109375" style="133" customWidth="1"/>
    <col min="1801" max="1805" width="45.5703125" style="133" customWidth="1"/>
    <col min="1806" max="2048" width="12.42578125" style="133"/>
    <col min="2049" max="2049" width="186.7109375" style="133" customWidth="1"/>
    <col min="2050" max="2050" width="56.42578125" style="133" customWidth="1"/>
    <col min="2051" max="2055" width="45.5703125" style="133" customWidth="1"/>
    <col min="2056" max="2056" width="54.7109375" style="133" customWidth="1"/>
    <col min="2057" max="2061" width="45.5703125" style="133" customWidth="1"/>
    <col min="2062" max="2304" width="12.42578125" style="133"/>
    <col min="2305" max="2305" width="186.7109375" style="133" customWidth="1"/>
    <col min="2306" max="2306" width="56.42578125" style="133" customWidth="1"/>
    <col min="2307" max="2311" width="45.5703125" style="133" customWidth="1"/>
    <col min="2312" max="2312" width="54.7109375" style="133" customWidth="1"/>
    <col min="2313" max="2317" width="45.5703125" style="133" customWidth="1"/>
    <col min="2318" max="2560" width="12.42578125" style="133"/>
    <col min="2561" max="2561" width="186.7109375" style="133" customWidth="1"/>
    <col min="2562" max="2562" width="56.42578125" style="133" customWidth="1"/>
    <col min="2563" max="2567" width="45.5703125" style="133" customWidth="1"/>
    <col min="2568" max="2568" width="54.7109375" style="133" customWidth="1"/>
    <col min="2569" max="2573" width="45.5703125" style="133" customWidth="1"/>
    <col min="2574" max="2816" width="12.42578125" style="133"/>
    <col min="2817" max="2817" width="186.7109375" style="133" customWidth="1"/>
    <col min="2818" max="2818" width="56.42578125" style="133" customWidth="1"/>
    <col min="2819" max="2823" width="45.5703125" style="133" customWidth="1"/>
    <col min="2824" max="2824" width="54.7109375" style="133" customWidth="1"/>
    <col min="2825" max="2829" width="45.5703125" style="133" customWidth="1"/>
    <col min="2830" max="3072" width="12.42578125" style="133"/>
    <col min="3073" max="3073" width="186.7109375" style="133" customWidth="1"/>
    <col min="3074" max="3074" width="56.42578125" style="133" customWidth="1"/>
    <col min="3075" max="3079" width="45.5703125" style="133" customWidth="1"/>
    <col min="3080" max="3080" width="54.7109375" style="133" customWidth="1"/>
    <col min="3081" max="3085" width="45.5703125" style="133" customWidth="1"/>
    <col min="3086" max="3328" width="12.42578125" style="133"/>
    <col min="3329" max="3329" width="186.7109375" style="133" customWidth="1"/>
    <col min="3330" max="3330" width="56.42578125" style="133" customWidth="1"/>
    <col min="3331" max="3335" width="45.5703125" style="133" customWidth="1"/>
    <col min="3336" max="3336" width="54.7109375" style="133" customWidth="1"/>
    <col min="3337" max="3341" width="45.5703125" style="133" customWidth="1"/>
    <col min="3342" max="3584" width="12.42578125" style="133"/>
    <col min="3585" max="3585" width="186.7109375" style="133" customWidth="1"/>
    <col min="3586" max="3586" width="56.42578125" style="133" customWidth="1"/>
    <col min="3587" max="3591" width="45.5703125" style="133" customWidth="1"/>
    <col min="3592" max="3592" width="54.7109375" style="133" customWidth="1"/>
    <col min="3593" max="3597" width="45.5703125" style="133" customWidth="1"/>
    <col min="3598" max="3840" width="12.42578125" style="133"/>
    <col min="3841" max="3841" width="186.7109375" style="133" customWidth="1"/>
    <col min="3842" max="3842" width="56.42578125" style="133" customWidth="1"/>
    <col min="3843" max="3847" width="45.5703125" style="133" customWidth="1"/>
    <col min="3848" max="3848" width="54.7109375" style="133" customWidth="1"/>
    <col min="3849" max="3853" width="45.5703125" style="133" customWidth="1"/>
    <col min="3854" max="4096" width="12.42578125" style="133"/>
    <col min="4097" max="4097" width="186.7109375" style="133" customWidth="1"/>
    <col min="4098" max="4098" width="56.42578125" style="133" customWidth="1"/>
    <col min="4099" max="4103" width="45.5703125" style="133" customWidth="1"/>
    <col min="4104" max="4104" width="54.7109375" style="133" customWidth="1"/>
    <col min="4105" max="4109" width="45.5703125" style="133" customWidth="1"/>
    <col min="4110" max="4352" width="12.42578125" style="133"/>
    <col min="4353" max="4353" width="186.7109375" style="133" customWidth="1"/>
    <col min="4354" max="4354" width="56.42578125" style="133" customWidth="1"/>
    <col min="4355" max="4359" width="45.5703125" style="133" customWidth="1"/>
    <col min="4360" max="4360" width="54.7109375" style="133" customWidth="1"/>
    <col min="4361" max="4365" width="45.5703125" style="133" customWidth="1"/>
    <col min="4366" max="4608" width="12.42578125" style="133"/>
    <col min="4609" max="4609" width="186.7109375" style="133" customWidth="1"/>
    <col min="4610" max="4610" width="56.42578125" style="133" customWidth="1"/>
    <col min="4611" max="4615" width="45.5703125" style="133" customWidth="1"/>
    <col min="4616" max="4616" width="54.7109375" style="133" customWidth="1"/>
    <col min="4617" max="4621" width="45.5703125" style="133" customWidth="1"/>
    <col min="4622" max="4864" width="12.42578125" style="133"/>
    <col min="4865" max="4865" width="186.7109375" style="133" customWidth="1"/>
    <col min="4866" max="4866" width="56.42578125" style="133" customWidth="1"/>
    <col min="4867" max="4871" width="45.5703125" style="133" customWidth="1"/>
    <col min="4872" max="4872" width="54.7109375" style="133" customWidth="1"/>
    <col min="4873" max="4877" width="45.5703125" style="133" customWidth="1"/>
    <col min="4878" max="5120" width="12.42578125" style="133"/>
    <col min="5121" max="5121" width="186.7109375" style="133" customWidth="1"/>
    <col min="5122" max="5122" width="56.42578125" style="133" customWidth="1"/>
    <col min="5123" max="5127" width="45.5703125" style="133" customWidth="1"/>
    <col min="5128" max="5128" width="54.7109375" style="133" customWidth="1"/>
    <col min="5129" max="5133" width="45.5703125" style="133" customWidth="1"/>
    <col min="5134" max="5376" width="12.42578125" style="133"/>
    <col min="5377" max="5377" width="186.7109375" style="133" customWidth="1"/>
    <col min="5378" max="5378" width="56.42578125" style="133" customWidth="1"/>
    <col min="5379" max="5383" width="45.5703125" style="133" customWidth="1"/>
    <col min="5384" max="5384" width="54.7109375" style="133" customWidth="1"/>
    <col min="5385" max="5389" width="45.5703125" style="133" customWidth="1"/>
    <col min="5390" max="5632" width="12.42578125" style="133"/>
    <col min="5633" max="5633" width="186.7109375" style="133" customWidth="1"/>
    <col min="5634" max="5634" width="56.42578125" style="133" customWidth="1"/>
    <col min="5635" max="5639" width="45.5703125" style="133" customWidth="1"/>
    <col min="5640" max="5640" width="54.7109375" style="133" customWidth="1"/>
    <col min="5641" max="5645" width="45.5703125" style="133" customWidth="1"/>
    <col min="5646" max="5888" width="12.42578125" style="133"/>
    <col min="5889" max="5889" width="186.7109375" style="133" customWidth="1"/>
    <col min="5890" max="5890" width="56.42578125" style="133" customWidth="1"/>
    <col min="5891" max="5895" width="45.5703125" style="133" customWidth="1"/>
    <col min="5896" max="5896" width="54.7109375" style="133" customWidth="1"/>
    <col min="5897" max="5901" width="45.5703125" style="133" customWidth="1"/>
    <col min="5902" max="6144" width="12.42578125" style="133"/>
    <col min="6145" max="6145" width="186.7109375" style="133" customWidth="1"/>
    <col min="6146" max="6146" width="56.42578125" style="133" customWidth="1"/>
    <col min="6147" max="6151" width="45.5703125" style="133" customWidth="1"/>
    <col min="6152" max="6152" width="54.7109375" style="133" customWidth="1"/>
    <col min="6153" max="6157" width="45.5703125" style="133" customWidth="1"/>
    <col min="6158" max="6400" width="12.42578125" style="133"/>
    <col min="6401" max="6401" width="186.7109375" style="133" customWidth="1"/>
    <col min="6402" max="6402" width="56.42578125" style="133" customWidth="1"/>
    <col min="6403" max="6407" width="45.5703125" style="133" customWidth="1"/>
    <col min="6408" max="6408" width="54.7109375" style="133" customWidth="1"/>
    <col min="6409" max="6413" width="45.5703125" style="133" customWidth="1"/>
    <col min="6414" max="6656" width="12.42578125" style="133"/>
    <col min="6657" max="6657" width="186.7109375" style="133" customWidth="1"/>
    <col min="6658" max="6658" width="56.42578125" style="133" customWidth="1"/>
    <col min="6659" max="6663" width="45.5703125" style="133" customWidth="1"/>
    <col min="6664" max="6664" width="54.7109375" style="133" customWidth="1"/>
    <col min="6665" max="6669" width="45.5703125" style="133" customWidth="1"/>
    <col min="6670" max="6912" width="12.42578125" style="133"/>
    <col min="6913" max="6913" width="186.7109375" style="133" customWidth="1"/>
    <col min="6914" max="6914" width="56.42578125" style="133" customWidth="1"/>
    <col min="6915" max="6919" width="45.5703125" style="133" customWidth="1"/>
    <col min="6920" max="6920" width="54.7109375" style="133" customWidth="1"/>
    <col min="6921" max="6925" width="45.5703125" style="133" customWidth="1"/>
    <col min="6926" max="7168" width="12.42578125" style="133"/>
    <col min="7169" max="7169" width="186.7109375" style="133" customWidth="1"/>
    <col min="7170" max="7170" width="56.42578125" style="133" customWidth="1"/>
    <col min="7171" max="7175" width="45.5703125" style="133" customWidth="1"/>
    <col min="7176" max="7176" width="54.7109375" style="133" customWidth="1"/>
    <col min="7177" max="7181" width="45.5703125" style="133" customWidth="1"/>
    <col min="7182" max="7424" width="12.42578125" style="133"/>
    <col min="7425" max="7425" width="186.7109375" style="133" customWidth="1"/>
    <col min="7426" max="7426" width="56.42578125" style="133" customWidth="1"/>
    <col min="7427" max="7431" width="45.5703125" style="133" customWidth="1"/>
    <col min="7432" max="7432" width="54.7109375" style="133" customWidth="1"/>
    <col min="7433" max="7437" width="45.5703125" style="133" customWidth="1"/>
    <col min="7438" max="7680" width="12.42578125" style="133"/>
    <col min="7681" max="7681" width="186.7109375" style="133" customWidth="1"/>
    <col min="7682" max="7682" width="56.42578125" style="133" customWidth="1"/>
    <col min="7683" max="7687" width="45.5703125" style="133" customWidth="1"/>
    <col min="7688" max="7688" width="54.7109375" style="133" customWidth="1"/>
    <col min="7689" max="7693" width="45.5703125" style="133" customWidth="1"/>
    <col min="7694" max="7936" width="12.42578125" style="133"/>
    <col min="7937" max="7937" width="186.7109375" style="133" customWidth="1"/>
    <col min="7938" max="7938" width="56.42578125" style="133" customWidth="1"/>
    <col min="7939" max="7943" width="45.5703125" style="133" customWidth="1"/>
    <col min="7944" max="7944" width="54.7109375" style="133" customWidth="1"/>
    <col min="7945" max="7949" width="45.5703125" style="133" customWidth="1"/>
    <col min="7950" max="8192" width="12.42578125" style="133"/>
    <col min="8193" max="8193" width="186.7109375" style="133" customWidth="1"/>
    <col min="8194" max="8194" width="56.42578125" style="133" customWidth="1"/>
    <col min="8195" max="8199" width="45.5703125" style="133" customWidth="1"/>
    <col min="8200" max="8200" width="54.7109375" style="133" customWidth="1"/>
    <col min="8201" max="8205" width="45.5703125" style="133" customWidth="1"/>
    <col min="8206" max="8448" width="12.42578125" style="133"/>
    <col min="8449" max="8449" width="186.7109375" style="133" customWidth="1"/>
    <col min="8450" max="8450" width="56.42578125" style="133" customWidth="1"/>
    <col min="8451" max="8455" width="45.5703125" style="133" customWidth="1"/>
    <col min="8456" max="8456" width="54.7109375" style="133" customWidth="1"/>
    <col min="8457" max="8461" width="45.5703125" style="133" customWidth="1"/>
    <col min="8462" max="8704" width="12.42578125" style="133"/>
    <col min="8705" max="8705" width="186.7109375" style="133" customWidth="1"/>
    <col min="8706" max="8706" width="56.42578125" style="133" customWidth="1"/>
    <col min="8707" max="8711" width="45.5703125" style="133" customWidth="1"/>
    <col min="8712" max="8712" width="54.7109375" style="133" customWidth="1"/>
    <col min="8713" max="8717" width="45.5703125" style="133" customWidth="1"/>
    <col min="8718" max="8960" width="12.42578125" style="133"/>
    <col min="8961" max="8961" width="186.7109375" style="133" customWidth="1"/>
    <col min="8962" max="8962" width="56.42578125" style="133" customWidth="1"/>
    <col min="8963" max="8967" width="45.5703125" style="133" customWidth="1"/>
    <col min="8968" max="8968" width="54.7109375" style="133" customWidth="1"/>
    <col min="8969" max="8973" width="45.5703125" style="133" customWidth="1"/>
    <col min="8974" max="9216" width="12.42578125" style="133"/>
    <col min="9217" max="9217" width="186.7109375" style="133" customWidth="1"/>
    <col min="9218" max="9218" width="56.42578125" style="133" customWidth="1"/>
    <col min="9219" max="9223" width="45.5703125" style="133" customWidth="1"/>
    <col min="9224" max="9224" width="54.7109375" style="133" customWidth="1"/>
    <col min="9225" max="9229" width="45.5703125" style="133" customWidth="1"/>
    <col min="9230" max="9472" width="12.42578125" style="133"/>
    <col min="9473" max="9473" width="186.7109375" style="133" customWidth="1"/>
    <col min="9474" max="9474" width="56.42578125" style="133" customWidth="1"/>
    <col min="9475" max="9479" width="45.5703125" style="133" customWidth="1"/>
    <col min="9480" max="9480" width="54.7109375" style="133" customWidth="1"/>
    <col min="9481" max="9485" width="45.5703125" style="133" customWidth="1"/>
    <col min="9486" max="9728" width="12.42578125" style="133"/>
    <col min="9729" max="9729" width="186.7109375" style="133" customWidth="1"/>
    <col min="9730" max="9730" width="56.42578125" style="133" customWidth="1"/>
    <col min="9731" max="9735" width="45.5703125" style="133" customWidth="1"/>
    <col min="9736" max="9736" width="54.7109375" style="133" customWidth="1"/>
    <col min="9737" max="9741" width="45.5703125" style="133" customWidth="1"/>
    <col min="9742" max="9984" width="12.42578125" style="133"/>
    <col min="9985" max="9985" width="186.7109375" style="133" customWidth="1"/>
    <col min="9986" max="9986" width="56.42578125" style="133" customWidth="1"/>
    <col min="9987" max="9991" width="45.5703125" style="133" customWidth="1"/>
    <col min="9992" max="9992" width="54.7109375" style="133" customWidth="1"/>
    <col min="9993" max="9997" width="45.5703125" style="133" customWidth="1"/>
    <col min="9998" max="10240" width="12.42578125" style="133"/>
    <col min="10241" max="10241" width="186.7109375" style="133" customWidth="1"/>
    <col min="10242" max="10242" width="56.42578125" style="133" customWidth="1"/>
    <col min="10243" max="10247" width="45.5703125" style="133" customWidth="1"/>
    <col min="10248" max="10248" width="54.7109375" style="133" customWidth="1"/>
    <col min="10249" max="10253" width="45.5703125" style="133" customWidth="1"/>
    <col min="10254" max="10496" width="12.42578125" style="133"/>
    <col min="10497" max="10497" width="186.7109375" style="133" customWidth="1"/>
    <col min="10498" max="10498" width="56.42578125" style="133" customWidth="1"/>
    <col min="10499" max="10503" width="45.5703125" style="133" customWidth="1"/>
    <col min="10504" max="10504" width="54.7109375" style="133" customWidth="1"/>
    <col min="10505" max="10509" width="45.5703125" style="133" customWidth="1"/>
    <col min="10510" max="10752" width="12.42578125" style="133"/>
    <col min="10753" max="10753" width="186.7109375" style="133" customWidth="1"/>
    <col min="10754" max="10754" width="56.42578125" style="133" customWidth="1"/>
    <col min="10755" max="10759" width="45.5703125" style="133" customWidth="1"/>
    <col min="10760" max="10760" width="54.7109375" style="133" customWidth="1"/>
    <col min="10761" max="10765" width="45.5703125" style="133" customWidth="1"/>
    <col min="10766" max="11008" width="12.42578125" style="133"/>
    <col min="11009" max="11009" width="186.7109375" style="133" customWidth="1"/>
    <col min="11010" max="11010" width="56.42578125" style="133" customWidth="1"/>
    <col min="11011" max="11015" width="45.5703125" style="133" customWidth="1"/>
    <col min="11016" max="11016" width="54.7109375" style="133" customWidth="1"/>
    <col min="11017" max="11021" width="45.5703125" style="133" customWidth="1"/>
    <col min="11022" max="11264" width="12.42578125" style="133"/>
    <col min="11265" max="11265" width="186.7109375" style="133" customWidth="1"/>
    <col min="11266" max="11266" width="56.42578125" style="133" customWidth="1"/>
    <col min="11267" max="11271" width="45.5703125" style="133" customWidth="1"/>
    <col min="11272" max="11272" width="54.7109375" style="133" customWidth="1"/>
    <col min="11273" max="11277" width="45.5703125" style="133" customWidth="1"/>
    <col min="11278" max="11520" width="12.42578125" style="133"/>
    <col min="11521" max="11521" width="186.7109375" style="133" customWidth="1"/>
    <col min="11522" max="11522" width="56.42578125" style="133" customWidth="1"/>
    <col min="11523" max="11527" width="45.5703125" style="133" customWidth="1"/>
    <col min="11528" max="11528" width="54.7109375" style="133" customWidth="1"/>
    <col min="11529" max="11533" width="45.5703125" style="133" customWidth="1"/>
    <col min="11534" max="11776" width="12.42578125" style="133"/>
    <col min="11777" max="11777" width="186.7109375" style="133" customWidth="1"/>
    <col min="11778" max="11778" width="56.42578125" style="133" customWidth="1"/>
    <col min="11779" max="11783" width="45.5703125" style="133" customWidth="1"/>
    <col min="11784" max="11784" width="54.7109375" style="133" customWidth="1"/>
    <col min="11785" max="11789" width="45.5703125" style="133" customWidth="1"/>
    <col min="11790" max="12032" width="12.42578125" style="133"/>
    <col min="12033" max="12033" width="186.7109375" style="133" customWidth="1"/>
    <col min="12034" max="12034" width="56.42578125" style="133" customWidth="1"/>
    <col min="12035" max="12039" width="45.5703125" style="133" customWidth="1"/>
    <col min="12040" max="12040" width="54.7109375" style="133" customWidth="1"/>
    <col min="12041" max="12045" width="45.5703125" style="133" customWidth="1"/>
    <col min="12046" max="12288" width="12.42578125" style="133"/>
    <col min="12289" max="12289" width="186.7109375" style="133" customWidth="1"/>
    <col min="12290" max="12290" width="56.42578125" style="133" customWidth="1"/>
    <col min="12291" max="12295" width="45.5703125" style="133" customWidth="1"/>
    <col min="12296" max="12296" width="54.7109375" style="133" customWidth="1"/>
    <col min="12297" max="12301" width="45.5703125" style="133" customWidth="1"/>
    <col min="12302" max="12544" width="12.42578125" style="133"/>
    <col min="12545" max="12545" width="186.7109375" style="133" customWidth="1"/>
    <col min="12546" max="12546" width="56.42578125" style="133" customWidth="1"/>
    <col min="12547" max="12551" width="45.5703125" style="133" customWidth="1"/>
    <col min="12552" max="12552" width="54.7109375" style="133" customWidth="1"/>
    <col min="12553" max="12557" width="45.5703125" style="133" customWidth="1"/>
    <col min="12558" max="12800" width="12.42578125" style="133"/>
    <col min="12801" max="12801" width="186.7109375" style="133" customWidth="1"/>
    <col min="12802" max="12802" width="56.42578125" style="133" customWidth="1"/>
    <col min="12803" max="12807" width="45.5703125" style="133" customWidth="1"/>
    <col min="12808" max="12808" width="54.7109375" style="133" customWidth="1"/>
    <col min="12809" max="12813" width="45.5703125" style="133" customWidth="1"/>
    <col min="12814" max="13056" width="12.42578125" style="133"/>
    <col min="13057" max="13057" width="186.7109375" style="133" customWidth="1"/>
    <col min="13058" max="13058" width="56.42578125" style="133" customWidth="1"/>
    <col min="13059" max="13063" width="45.5703125" style="133" customWidth="1"/>
    <col min="13064" max="13064" width="54.7109375" style="133" customWidth="1"/>
    <col min="13065" max="13069" width="45.5703125" style="133" customWidth="1"/>
    <col min="13070" max="13312" width="12.42578125" style="133"/>
    <col min="13313" max="13313" width="186.7109375" style="133" customWidth="1"/>
    <col min="13314" max="13314" width="56.42578125" style="133" customWidth="1"/>
    <col min="13315" max="13319" width="45.5703125" style="133" customWidth="1"/>
    <col min="13320" max="13320" width="54.7109375" style="133" customWidth="1"/>
    <col min="13321" max="13325" width="45.5703125" style="133" customWidth="1"/>
    <col min="13326" max="13568" width="12.42578125" style="133"/>
    <col min="13569" max="13569" width="186.7109375" style="133" customWidth="1"/>
    <col min="13570" max="13570" width="56.42578125" style="133" customWidth="1"/>
    <col min="13571" max="13575" width="45.5703125" style="133" customWidth="1"/>
    <col min="13576" max="13576" width="54.7109375" style="133" customWidth="1"/>
    <col min="13577" max="13581" width="45.5703125" style="133" customWidth="1"/>
    <col min="13582" max="13824" width="12.42578125" style="133"/>
    <col min="13825" max="13825" width="186.7109375" style="133" customWidth="1"/>
    <col min="13826" max="13826" width="56.42578125" style="133" customWidth="1"/>
    <col min="13827" max="13831" width="45.5703125" style="133" customWidth="1"/>
    <col min="13832" max="13832" width="54.7109375" style="133" customWidth="1"/>
    <col min="13833" max="13837" width="45.5703125" style="133" customWidth="1"/>
    <col min="13838" max="14080" width="12.42578125" style="133"/>
    <col min="14081" max="14081" width="186.7109375" style="133" customWidth="1"/>
    <col min="14082" max="14082" width="56.42578125" style="133" customWidth="1"/>
    <col min="14083" max="14087" width="45.5703125" style="133" customWidth="1"/>
    <col min="14088" max="14088" width="54.7109375" style="133" customWidth="1"/>
    <col min="14089" max="14093" width="45.5703125" style="133" customWidth="1"/>
    <col min="14094" max="14336" width="12.42578125" style="133"/>
    <col min="14337" max="14337" width="186.7109375" style="133" customWidth="1"/>
    <col min="14338" max="14338" width="56.42578125" style="133" customWidth="1"/>
    <col min="14339" max="14343" width="45.5703125" style="133" customWidth="1"/>
    <col min="14344" max="14344" width="54.7109375" style="133" customWidth="1"/>
    <col min="14345" max="14349" width="45.5703125" style="133" customWidth="1"/>
    <col min="14350" max="14592" width="12.42578125" style="133"/>
    <col min="14593" max="14593" width="186.7109375" style="133" customWidth="1"/>
    <col min="14594" max="14594" width="56.42578125" style="133" customWidth="1"/>
    <col min="14595" max="14599" width="45.5703125" style="133" customWidth="1"/>
    <col min="14600" max="14600" width="54.7109375" style="133" customWidth="1"/>
    <col min="14601" max="14605" width="45.5703125" style="133" customWidth="1"/>
    <col min="14606" max="14848" width="12.42578125" style="133"/>
    <col min="14849" max="14849" width="186.7109375" style="133" customWidth="1"/>
    <col min="14850" max="14850" width="56.42578125" style="133" customWidth="1"/>
    <col min="14851" max="14855" width="45.5703125" style="133" customWidth="1"/>
    <col min="14856" max="14856" width="54.7109375" style="133" customWidth="1"/>
    <col min="14857" max="14861" width="45.5703125" style="133" customWidth="1"/>
    <col min="14862" max="15104" width="12.42578125" style="133"/>
    <col min="15105" max="15105" width="186.7109375" style="133" customWidth="1"/>
    <col min="15106" max="15106" width="56.42578125" style="133" customWidth="1"/>
    <col min="15107" max="15111" width="45.5703125" style="133" customWidth="1"/>
    <col min="15112" max="15112" width="54.7109375" style="133" customWidth="1"/>
    <col min="15113" max="15117" width="45.5703125" style="133" customWidth="1"/>
    <col min="15118" max="15360" width="12.42578125" style="133"/>
    <col min="15361" max="15361" width="186.7109375" style="133" customWidth="1"/>
    <col min="15362" max="15362" width="56.42578125" style="133" customWidth="1"/>
    <col min="15363" max="15367" width="45.5703125" style="133" customWidth="1"/>
    <col min="15368" max="15368" width="54.7109375" style="133" customWidth="1"/>
    <col min="15369" max="15373" width="45.5703125" style="133" customWidth="1"/>
    <col min="15374" max="15616" width="12.42578125" style="133"/>
    <col min="15617" max="15617" width="186.7109375" style="133" customWidth="1"/>
    <col min="15618" max="15618" width="56.42578125" style="133" customWidth="1"/>
    <col min="15619" max="15623" width="45.5703125" style="133" customWidth="1"/>
    <col min="15624" max="15624" width="54.7109375" style="133" customWidth="1"/>
    <col min="15625" max="15629" width="45.5703125" style="133" customWidth="1"/>
    <col min="15630" max="15872" width="12.42578125" style="133"/>
    <col min="15873" max="15873" width="186.7109375" style="133" customWidth="1"/>
    <col min="15874" max="15874" width="56.42578125" style="133" customWidth="1"/>
    <col min="15875" max="15879" width="45.5703125" style="133" customWidth="1"/>
    <col min="15880" max="15880" width="54.7109375" style="133" customWidth="1"/>
    <col min="15881" max="15885" width="45.5703125" style="133" customWidth="1"/>
    <col min="15886" max="16128" width="12.42578125" style="133"/>
    <col min="16129" max="16129" width="186.7109375" style="133" customWidth="1"/>
    <col min="16130" max="16130" width="56.42578125" style="133" customWidth="1"/>
    <col min="16131" max="16135" width="45.5703125" style="133" customWidth="1"/>
    <col min="16136" max="16136" width="54.7109375" style="133" customWidth="1"/>
    <col min="16137" max="16141" width="45.5703125" style="133" customWidth="1"/>
    <col min="16142" max="16384" width="12.42578125" style="133"/>
  </cols>
  <sheetData>
    <row r="1" spans="1:17" s="11" customFormat="1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90</v>
      </c>
      <c r="L1" s="9"/>
      <c r="M1" s="8"/>
      <c r="N1" s="10"/>
      <c r="O1" s="10"/>
      <c r="P1" s="10"/>
      <c r="Q1" s="10"/>
    </row>
    <row r="2" spans="1:17" s="11" customFormat="1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s="11" customFormat="1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s="11" customFormat="1" ht="45" thickTop="1">
      <c r="A4" s="17"/>
      <c r="B4" s="18"/>
      <c r="C4" s="19"/>
      <c r="D4" s="18"/>
      <c r="E4" s="19"/>
      <c r="F4" s="18"/>
      <c r="G4" s="20"/>
      <c r="H4" s="18" t="s">
        <v>4</v>
      </c>
      <c r="I4" s="19"/>
      <c r="J4" s="18"/>
      <c r="K4" s="19"/>
      <c r="L4" s="18"/>
      <c r="M4" s="20"/>
    </row>
    <row r="5" spans="1:17" s="11" customFormat="1" ht="44.25">
      <c r="A5" s="21"/>
      <c r="B5" s="5"/>
      <c r="C5" s="22"/>
      <c r="D5" s="5"/>
      <c r="E5" s="22"/>
      <c r="F5" s="5"/>
      <c r="G5" s="23"/>
      <c r="H5" s="5"/>
      <c r="I5" s="22"/>
      <c r="J5" s="5"/>
      <c r="K5" s="22"/>
      <c r="L5" s="5"/>
      <c r="M5" s="23"/>
    </row>
    <row r="6" spans="1:17" s="11" customFormat="1" ht="45">
      <c r="A6" s="24"/>
      <c r="B6" s="25" t="s">
        <v>148</v>
      </c>
      <c r="C6" s="26"/>
      <c r="D6" s="27"/>
      <c r="E6" s="26"/>
      <c r="F6" s="27"/>
      <c r="G6" s="28"/>
      <c r="H6" s="25" t="s">
        <v>5</v>
      </c>
      <c r="I6" s="26"/>
      <c r="J6" s="27"/>
      <c r="K6" s="26"/>
      <c r="L6" s="27"/>
      <c r="M6" s="29" t="s">
        <v>4</v>
      </c>
    </row>
    <row r="7" spans="1:17" s="11" customFormat="1" ht="44.25">
      <c r="A7" s="21" t="s">
        <v>4</v>
      </c>
      <c r="B7" s="5" t="s">
        <v>4</v>
      </c>
      <c r="C7" s="22"/>
      <c r="D7" s="5" t="s">
        <v>4</v>
      </c>
      <c r="E7" s="22"/>
      <c r="F7" s="5" t="s">
        <v>4</v>
      </c>
      <c r="G7" s="23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 s="11" customFormat="1" ht="44.25">
      <c r="A8" s="21" t="s">
        <v>4</v>
      </c>
      <c r="B8" s="5" t="s">
        <v>4</v>
      </c>
      <c r="C8" s="22"/>
      <c r="D8" s="5" t="s">
        <v>4</v>
      </c>
      <c r="E8" s="22"/>
      <c r="F8" s="5" t="s">
        <v>4</v>
      </c>
      <c r="G8" s="23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s="11" customFormat="1" ht="45">
      <c r="A9" s="30" t="s">
        <v>4</v>
      </c>
      <c r="B9" s="570" t="s">
        <v>4</v>
      </c>
      <c r="C9" s="571" t="s">
        <v>6</v>
      </c>
      <c r="D9" s="572" t="s">
        <v>4</v>
      </c>
      <c r="E9" s="571" t="s">
        <v>6</v>
      </c>
      <c r="F9" s="572" t="s">
        <v>4</v>
      </c>
      <c r="G9" s="573" t="s">
        <v>6</v>
      </c>
      <c r="H9" s="31" t="s">
        <v>4</v>
      </c>
      <c r="I9" s="32" t="s">
        <v>6</v>
      </c>
      <c r="J9" s="33" t="s">
        <v>4</v>
      </c>
      <c r="K9" s="32" t="s">
        <v>6</v>
      </c>
      <c r="L9" s="33" t="s">
        <v>4</v>
      </c>
      <c r="M9" s="34" t="s">
        <v>6</v>
      </c>
      <c r="N9" s="35"/>
    </row>
    <row r="10" spans="1:17" s="11" customFormat="1" ht="45">
      <c r="A10" s="36" t="s">
        <v>7</v>
      </c>
      <c r="B10" s="37" t="s">
        <v>8</v>
      </c>
      <c r="C10" s="38" t="s">
        <v>9</v>
      </c>
      <c r="D10" s="39" t="s">
        <v>10</v>
      </c>
      <c r="E10" s="38" t="s">
        <v>9</v>
      </c>
      <c r="F10" s="39" t="s">
        <v>9</v>
      </c>
      <c r="G10" s="40" t="s">
        <v>9</v>
      </c>
      <c r="H10" s="37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35"/>
    </row>
    <row r="11" spans="1:17" s="11" customFormat="1" ht="44.25">
      <c r="A11" s="41" t="s">
        <v>11</v>
      </c>
      <c r="B11" s="575" t="s">
        <v>4</v>
      </c>
      <c r="C11" s="576"/>
      <c r="D11" s="577" t="s">
        <v>4</v>
      </c>
      <c r="E11" s="576"/>
      <c r="F11" s="577" t="s">
        <v>4</v>
      </c>
      <c r="G11" s="578"/>
      <c r="H11" s="42" t="s">
        <v>4</v>
      </c>
      <c r="I11" s="43"/>
      <c r="J11" s="44" t="s">
        <v>4</v>
      </c>
      <c r="K11" s="43"/>
      <c r="L11" s="44" t="s">
        <v>4</v>
      </c>
      <c r="M11" s="45" t="s">
        <v>11</v>
      </c>
      <c r="N11" s="35"/>
    </row>
    <row r="12" spans="1:17" s="11" customFormat="1" ht="45">
      <c r="A12" s="24" t="s">
        <v>12</v>
      </c>
      <c r="B12" s="46" t="s">
        <v>4</v>
      </c>
      <c r="C12" s="47" t="s">
        <v>4</v>
      </c>
      <c r="D12" s="48"/>
      <c r="E12" s="49"/>
      <c r="F12" s="48"/>
      <c r="G12" s="50"/>
      <c r="H12" s="46"/>
      <c r="I12" s="49"/>
      <c r="J12" s="48"/>
      <c r="K12" s="49"/>
      <c r="L12" s="48"/>
      <c r="M12" s="50"/>
      <c r="N12" s="35"/>
    </row>
    <row r="13" spans="1:17" s="10" customFormat="1" ht="44.25">
      <c r="A13" s="51" t="s">
        <v>13</v>
      </c>
      <c r="B13" s="9">
        <v>3259085</v>
      </c>
      <c r="C13" s="52">
        <v>1</v>
      </c>
      <c r="D13" s="53">
        <v>0</v>
      </c>
      <c r="E13" s="54">
        <v>0</v>
      </c>
      <c r="F13" s="55">
        <v>3259085</v>
      </c>
      <c r="G13" s="56">
        <v>0.21678103524711828</v>
      </c>
      <c r="H13" s="9">
        <v>3461796</v>
      </c>
      <c r="I13" s="52">
        <v>1</v>
      </c>
      <c r="J13" s="53">
        <v>0</v>
      </c>
      <c r="K13" s="54">
        <v>0</v>
      </c>
      <c r="L13" s="55">
        <v>3461796</v>
      </c>
      <c r="M13" s="56">
        <v>0.18282460700163389</v>
      </c>
      <c r="N13" s="57"/>
    </row>
    <row r="14" spans="1:17" s="11" customFormat="1" ht="44.25">
      <c r="A14" s="21" t="s">
        <v>14</v>
      </c>
      <c r="B14" s="5">
        <v>0</v>
      </c>
      <c r="C14" s="563">
        <v>0</v>
      </c>
      <c r="D14" s="59">
        <v>0</v>
      </c>
      <c r="E14" s="579">
        <v>0</v>
      </c>
      <c r="F14" s="61">
        <v>0</v>
      </c>
      <c r="G14" s="581">
        <v>0</v>
      </c>
      <c r="H14" s="5">
        <v>0</v>
      </c>
      <c r="I14" s="58">
        <v>0</v>
      </c>
      <c r="J14" s="59">
        <v>0</v>
      </c>
      <c r="K14" s="60">
        <v>0</v>
      </c>
      <c r="L14" s="61">
        <v>0</v>
      </c>
      <c r="M14" s="62">
        <v>0</v>
      </c>
      <c r="N14" s="35"/>
    </row>
    <row r="15" spans="1:17" s="11" customFormat="1" ht="44.25">
      <c r="A15" s="41" t="s">
        <v>15</v>
      </c>
      <c r="B15" s="582">
        <v>125581</v>
      </c>
      <c r="C15" s="632">
        <v>1</v>
      </c>
      <c r="D15" s="587">
        <v>0</v>
      </c>
      <c r="E15" s="584">
        <v>0</v>
      </c>
      <c r="F15" s="48">
        <v>125581</v>
      </c>
      <c r="G15" s="585">
        <v>1</v>
      </c>
      <c r="H15" s="63">
        <v>134270</v>
      </c>
      <c r="I15" s="126">
        <v>1</v>
      </c>
      <c r="J15" s="42">
        <v>0</v>
      </c>
      <c r="K15" s="66">
        <v>0</v>
      </c>
      <c r="L15" s="48">
        <v>134270</v>
      </c>
      <c r="M15" s="67">
        <v>7.0910764187460448E-3</v>
      </c>
      <c r="N15" s="35"/>
    </row>
    <row r="16" spans="1:17" s="11" customFormat="1" ht="44.25">
      <c r="A16" s="68" t="s">
        <v>16</v>
      </c>
      <c r="B16" s="5">
        <v>2631</v>
      </c>
      <c r="C16" s="52">
        <v>1</v>
      </c>
      <c r="D16" s="59">
        <v>0</v>
      </c>
      <c r="E16" s="54">
        <v>0</v>
      </c>
      <c r="F16" s="69">
        <v>2631</v>
      </c>
      <c r="G16" s="56">
        <v>1.7500338399740055E-4</v>
      </c>
      <c r="H16" s="5">
        <v>0</v>
      </c>
      <c r="I16" s="52">
        <v>0</v>
      </c>
      <c r="J16" s="59">
        <v>0</v>
      </c>
      <c r="K16" s="54">
        <v>0</v>
      </c>
      <c r="L16" s="69">
        <v>0</v>
      </c>
      <c r="M16" s="56">
        <v>0</v>
      </c>
      <c r="N16" s="35"/>
    </row>
    <row r="17" spans="1:14" s="11" customFormat="1" ht="44.25">
      <c r="A17" s="70" t="s">
        <v>17</v>
      </c>
      <c r="B17" s="575">
        <v>122950</v>
      </c>
      <c r="C17" s="563">
        <v>1</v>
      </c>
      <c r="D17" s="587">
        <v>0</v>
      </c>
      <c r="E17" s="579">
        <v>0</v>
      </c>
      <c r="F17" s="577">
        <v>122950</v>
      </c>
      <c r="G17" s="581">
        <v>8.178132292846977E-3</v>
      </c>
      <c r="H17" s="42">
        <v>134270</v>
      </c>
      <c r="I17" s="58">
        <v>1</v>
      </c>
      <c r="J17" s="65">
        <v>0</v>
      </c>
      <c r="K17" s="60">
        <v>0</v>
      </c>
      <c r="L17" s="44">
        <v>134270</v>
      </c>
      <c r="M17" s="62">
        <v>7.0910764187460448E-3</v>
      </c>
      <c r="N17" s="35"/>
    </row>
    <row r="18" spans="1:14" s="11" customFormat="1" ht="44.25">
      <c r="A18" s="70" t="s">
        <v>18</v>
      </c>
      <c r="B18" s="575">
        <v>0</v>
      </c>
      <c r="C18" s="563">
        <v>0</v>
      </c>
      <c r="D18" s="587">
        <v>0</v>
      </c>
      <c r="E18" s="579">
        <v>0</v>
      </c>
      <c r="F18" s="577">
        <v>0</v>
      </c>
      <c r="G18" s="581">
        <v>0</v>
      </c>
      <c r="H18" s="42">
        <v>0</v>
      </c>
      <c r="I18" s="58">
        <v>0</v>
      </c>
      <c r="J18" s="65">
        <v>0</v>
      </c>
      <c r="K18" s="60">
        <v>0</v>
      </c>
      <c r="L18" s="44">
        <v>0</v>
      </c>
      <c r="M18" s="62">
        <v>0</v>
      </c>
      <c r="N18" s="35"/>
    </row>
    <row r="19" spans="1:14" s="11" customFormat="1" ht="44.25">
      <c r="A19" s="70" t="s">
        <v>19</v>
      </c>
      <c r="B19" s="575">
        <v>0</v>
      </c>
      <c r="C19" s="563">
        <v>0</v>
      </c>
      <c r="D19" s="587">
        <v>0</v>
      </c>
      <c r="E19" s="579">
        <v>0</v>
      </c>
      <c r="F19" s="577">
        <v>0</v>
      </c>
      <c r="G19" s="581">
        <v>0</v>
      </c>
      <c r="H19" s="42">
        <v>0</v>
      </c>
      <c r="I19" s="58">
        <v>0</v>
      </c>
      <c r="J19" s="65">
        <v>0</v>
      </c>
      <c r="K19" s="60">
        <v>0</v>
      </c>
      <c r="L19" s="44">
        <v>0</v>
      </c>
      <c r="M19" s="62">
        <v>0</v>
      </c>
      <c r="N19" s="35"/>
    </row>
    <row r="20" spans="1:14" s="11" customFormat="1" ht="44.25">
      <c r="A20" s="70" t="s">
        <v>20</v>
      </c>
      <c r="B20" s="575">
        <v>0</v>
      </c>
      <c r="C20" s="563">
        <v>0</v>
      </c>
      <c r="D20" s="587">
        <v>0</v>
      </c>
      <c r="E20" s="579">
        <v>0</v>
      </c>
      <c r="F20" s="577">
        <v>0</v>
      </c>
      <c r="G20" s="581">
        <v>0</v>
      </c>
      <c r="H20" s="42">
        <v>0</v>
      </c>
      <c r="I20" s="58">
        <v>0</v>
      </c>
      <c r="J20" s="65">
        <v>0</v>
      </c>
      <c r="K20" s="60">
        <v>0</v>
      </c>
      <c r="L20" s="44">
        <v>0</v>
      </c>
      <c r="M20" s="62">
        <v>0</v>
      </c>
      <c r="N20" s="35"/>
    </row>
    <row r="21" spans="1:14" s="11" customFormat="1" ht="44.25">
      <c r="A21" s="70" t="s">
        <v>21</v>
      </c>
      <c r="B21" s="575">
        <v>0</v>
      </c>
      <c r="C21" s="563">
        <v>0</v>
      </c>
      <c r="D21" s="587">
        <v>0</v>
      </c>
      <c r="E21" s="579">
        <v>0</v>
      </c>
      <c r="F21" s="577">
        <v>0</v>
      </c>
      <c r="G21" s="581">
        <v>0</v>
      </c>
      <c r="H21" s="42">
        <v>0</v>
      </c>
      <c r="I21" s="58">
        <v>0</v>
      </c>
      <c r="J21" s="65">
        <v>0</v>
      </c>
      <c r="K21" s="60">
        <v>0</v>
      </c>
      <c r="L21" s="44">
        <v>0</v>
      </c>
      <c r="M21" s="62">
        <v>0</v>
      </c>
      <c r="N21" s="35"/>
    </row>
    <row r="22" spans="1:14" s="11" customFormat="1" ht="44.25">
      <c r="A22" s="70" t="s">
        <v>22</v>
      </c>
      <c r="B22" s="575">
        <v>0</v>
      </c>
      <c r="C22" s="563">
        <v>0</v>
      </c>
      <c r="D22" s="587">
        <v>0</v>
      </c>
      <c r="E22" s="579">
        <v>0</v>
      </c>
      <c r="F22" s="577">
        <v>0</v>
      </c>
      <c r="G22" s="581">
        <v>0</v>
      </c>
      <c r="H22" s="42">
        <v>0</v>
      </c>
      <c r="I22" s="58">
        <v>0</v>
      </c>
      <c r="J22" s="65">
        <v>0</v>
      </c>
      <c r="K22" s="60">
        <v>0</v>
      </c>
      <c r="L22" s="44">
        <v>0</v>
      </c>
      <c r="M22" s="62">
        <v>0</v>
      </c>
      <c r="N22" s="35"/>
    </row>
    <row r="23" spans="1:14" s="11" customFormat="1" ht="44.25">
      <c r="A23" s="70" t="s">
        <v>23</v>
      </c>
      <c r="B23" s="575">
        <v>0</v>
      </c>
      <c r="C23" s="563">
        <v>0</v>
      </c>
      <c r="D23" s="587">
        <v>0</v>
      </c>
      <c r="E23" s="579">
        <v>0</v>
      </c>
      <c r="F23" s="577">
        <v>0</v>
      </c>
      <c r="G23" s="581">
        <v>0</v>
      </c>
      <c r="H23" s="42">
        <v>0</v>
      </c>
      <c r="I23" s="58">
        <v>0</v>
      </c>
      <c r="J23" s="65">
        <v>0</v>
      </c>
      <c r="K23" s="60">
        <v>0</v>
      </c>
      <c r="L23" s="44">
        <v>0</v>
      </c>
      <c r="M23" s="62">
        <v>0</v>
      </c>
      <c r="N23" s="35"/>
    </row>
    <row r="24" spans="1:14" s="11" customFormat="1" ht="44.25">
      <c r="A24" s="70" t="s">
        <v>24</v>
      </c>
      <c r="B24" s="575">
        <v>0</v>
      </c>
      <c r="C24" s="563">
        <v>0</v>
      </c>
      <c r="D24" s="587">
        <v>0</v>
      </c>
      <c r="E24" s="579">
        <v>0</v>
      </c>
      <c r="F24" s="577">
        <v>0</v>
      </c>
      <c r="G24" s="581">
        <v>0</v>
      </c>
      <c r="H24" s="42">
        <v>0</v>
      </c>
      <c r="I24" s="58">
        <v>0</v>
      </c>
      <c r="J24" s="65">
        <v>0</v>
      </c>
      <c r="K24" s="60">
        <v>0</v>
      </c>
      <c r="L24" s="44">
        <v>0</v>
      </c>
      <c r="M24" s="62">
        <v>0</v>
      </c>
      <c r="N24" s="35"/>
    </row>
    <row r="25" spans="1:14" s="11" customFormat="1" ht="44.25">
      <c r="A25" s="70" t="s">
        <v>25</v>
      </c>
      <c r="B25" s="575">
        <v>0</v>
      </c>
      <c r="C25" s="563">
        <v>0</v>
      </c>
      <c r="D25" s="587">
        <v>0</v>
      </c>
      <c r="E25" s="579">
        <v>0</v>
      </c>
      <c r="F25" s="577">
        <v>0</v>
      </c>
      <c r="G25" s="581">
        <v>0</v>
      </c>
      <c r="H25" s="42">
        <v>0</v>
      </c>
      <c r="I25" s="58">
        <v>0</v>
      </c>
      <c r="J25" s="65">
        <v>0</v>
      </c>
      <c r="K25" s="60">
        <v>0</v>
      </c>
      <c r="L25" s="44">
        <v>0</v>
      </c>
      <c r="M25" s="62">
        <v>0</v>
      </c>
      <c r="N25" s="35"/>
    </row>
    <row r="26" spans="1:14" s="11" customFormat="1" ht="44.25">
      <c r="A26" s="70" t="s">
        <v>26</v>
      </c>
      <c r="B26" s="575">
        <v>0</v>
      </c>
      <c r="C26" s="563">
        <v>0</v>
      </c>
      <c r="D26" s="587">
        <v>0</v>
      </c>
      <c r="E26" s="579">
        <v>0</v>
      </c>
      <c r="F26" s="577">
        <v>0</v>
      </c>
      <c r="G26" s="581">
        <v>0</v>
      </c>
      <c r="H26" s="42">
        <v>0</v>
      </c>
      <c r="I26" s="58">
        <v>0</v>
      </c>
      <c r="J26" s="65">
        <v>0</v>
      </c>
      <c r="K26" s="60">
        <v>0</v>
      </c>
      <c r="L26" s="44">
        <v>0</v>
      </c>
      <c r="M26" s="62">
        <v>0</v>
      </c>
      <c r="N26" s="35"/>
    </row>
    <row r="27" spans="1:14" s="11" customFormat="1" ht="44.25">
      <c r="A27" s="70" t="s">
        <v>27</v>
      </c>
      <c r="B27" s="575">
        <v>0</v>
      </c>
      <c r="C27" s="563">
        <v>0</v>
      </c>
      <c r="D27" s="587">
        <v>0</v>
      </c>
      <c r="E27" s="579">
        <v>0</v>
      </c>
      <c r="F27" s="577">
        <v>0</v>
      </c>
      <c r="G27" s="581">
        <v>0</v>
      </c>
      <c r="H27" s="42">
        <v>0</v>
      </c>
      <c r="I27" s="58">
        <v>0</v>
      </c>
      <c r="J27" s="65">
        <v>0</v>
      </c>
      <c r="K27" s="60">
        <v>0</v>
      </c>
      <c r="L27" s="44">
        <v>0</v>
      </c>
      <c r="M27" s="62">
        <v>0</v>
      </c>
      <c r="N27" s="35"/>
    </row>
    <row r="28" spans="1:14" s="11" customFormat="1" ht="44.25">
      <c r="A28" s="71" t="s">
        <v>28</v>
      </c>
      <c r="B28" s="575">
        <v>0</v>
      </c>
      <c r="C28" s="563">
        <v>0</v>
      </c>
      <c r="D28" s="587">
        <v>0</v>
      </c>
      <c r="E28" s="579">
        <v>0</v>
      </c>
      <c r="F28" s="577">
        <v>0</v>
      </c>
      <c r="G28" s="581">
        <v>0</v>
      </c>
      <c r="H28" s="42">
        <v>0</v>
      </c>
      <c r="I28" s="58">
        <v>0</v>
      </c>
      <c r="J28" s="65">
        <v>0</v>
      </c>
      <c r="K28" s="60">
        <v>0</v>
      </c>
      <c r="L28" s="44">
        <v>0</v>
      </c>
      <c r="M28" s="62">
        <v>0</v>
      </c>
      <c r="N28" s="35"/>
    </row>
    <row r="29" spans="1:14" s="11" customFormat="1" ht="44.25">
      <c r="A29" s="71" t="s">
        <v>29</v>
      </c>
      <c r="B29" s="575">
        <v>0</v>
      </c>
      <c r="C29" s="563">
        <v>0</v>
      </c>
      <c r="D29" s="587">
        <v>0</v>
      </c>
      <c r="E29" s="579">
        <v>0</v>
      </c>
      <c r="F29" s="577">
        <v>0</v>
      </c>
      <c r="G29" s="581">
        <v>0</v>
      </c>
      <c r="H29" s="42">
        <v>0</v>
      </c>
      <c r="I29" s="58">
        <v>0</v>
      </c>
      <c r="J29" s="65">
        <v>0</v>
      </c>
      <c r="K29" s="60">
        <v>0</v>
      </c>
      <c r="L29" s="44">
        <v>0</v>
      </c>
      <c r="M29" s="62">
        <v>0</v>
      </c>
      <c r="N29" s="35"/>
    </row>
    <row r="30" spans="1:14" s="11" customFormat="1" ht="44.25">
      <c r="A30" s="71" t="s">
        <v>30</v>
      </c>
      <c r="B30" s="575">
        <v>0</v>
      </c>
      <c r="C30" s="563">
        <v>0</v>
      </c>
      <c r="D30" s="587">
        <v>0</v>
      </c>
      <c r="E30" s="579">
        <v>0</v>
      </c>
      <c r="F30" s="577">
        <v>0</v>
      </c>
      <c r="G30" s="581">
        <v>0</v>
      </c>
      <c r="H30" s="42">
        <v>0</v>
      </c>
      <c r="I30" s="58">
        <v>0</v>
      </c>
      <c r="J30" s="65">
        <v>0</v>
      </c>
      <c r="K30" s="60">
        <v>0</v>
      </c>
      <c r="L30" s="44">
        <v>0</v>
      </c>
      <c r="M30" s="62">
        <v>0</v>
      </c>
      <c r="N30" s="35"/>
    </row>
    <row r="31" spans="1:14" s="11" customFormat="1" ht="44.25">
      <c r="A31" s="71" t="s">
        <v>31</v>
      </c>
      <c r="B31" s="575">
        <v>0</v>
      </c>
      <c r="C31" s="563">
        <v>0</v>
      </c>
      <c r="D31" s="587">
        <v>0</v>
      </c>
      <c r="E31" s="579">
        <v>0</v>
      </c>
      <c r="F31" s="577">
        <v>0</v>
      </c>
      <c r="G31" s="581">
        <v>0</v>
      </c>
      <c r="H31" s="42">
        <v>0</v>
      </c>
      <c r="I31" s="58">
        <v>0</v>
      </c>
      <c r="J31" s="65">
        <v>0</v>
      </c>
      <c r="K31" s="60">
        <v>0</v>
      </c>
      <c r="L31" s="44">
        <v>0</v>
      </c>
      <c r="M31" s="62">
        <v>0</v>
      </c>
      <c r="N31" s="35"/>
    </row>
    <row r="32" spans="1:14" s="11" customFormat="1" ht="44.25">
      <c r="A32" s="71" t="s">
        <v>32</v>
      </c>
      <c r="B32" s="575">
        <v>0</v>
      </c>
      <c r="C32" s="563">
        <v>0</v>
      </c>
      <c r="D32" s="587">
        <v>0</v>
      </c>
      <c r="E32" s="579">
        <v>0</v>
      </c>
      <c r="F32" s="577">
        <v>0</v>
      </c>
      <c r="G32" s="581">
        <v>0</v>
      </c>
      <c r="H32" s="42">
        <v>0</v>
      </c>
      <c r="I32" s="58">
        <v>0</v>
      </c>
      <c r="J32" s="65">
        <v>0</v>
      </c>
      <c r="K32" s="60">
        <v>0</v>
      </c>
      <c r="L32" s="44">
        <v>0</v>
      </c>
      <c r="M32" s="62">
        <v>0</v>
      </c>
      <c r="N32" s="35"/>
    </row>
    <row r="33" spans="1:14" s="11" customFormat="1" ht="44.25">
      <c r="A33" s="71" t="s">
        <v>33</v>
      </c>
      <c r="B33" s="575">
        <v>0</v>
      </c>
      <c r="C33" s="563">
        <v>0</v>
      </c>
      <c r="D33" s="587">
        <v>0</v>
      </c>
      <c r="E33" s="579">
        <v>0</v>
      </c>
      <c r="F33" s="577">
        <v>0</v>
      </c>
      <c r="G33" s="581">
        <v>0</v>
      </c>
      <c r="H33" s="42">
        <v>0</v>
      </c>
      <c r="I33" s="58">
        <v>0</v>
      </c>
      <c r="J33" s="65">
        <v>0</v>
      </c>
      <c r="K33" s="60">
        <v>0</v>
      </c>
      <c r="L33" s="44">
        <v>0</v>
      </c>
      <c r="M33" s="62">
        <v>0</v>
      </c>
      <c r="N33" s="35"/>
    </row>
    <row r="34" spans="1:14" s="11" customFormat="1" ht="45">
      <c r="A34" s="72" t="s">
        <v>34</v>
      </c>
      <c r="B34" s="590"/>
      <c r="C34" s="591" t="s">
        <v>4</v>
      </c>
      <c r="D34" s="587"/>
      <c r="E34" s="592" t="s">
        <v>4</v>
      </c>
      <c r="F34" s="577"/>
      <c r="G34" s="593" t="s">
        <v>4</v>
      </c>
      <c r="H34" s="73" t="s">
        <v>4</v>
      </c>
      <c r="I34" s="74" t="s">
        <v>4</v>
      </c>
      <c r="J34" s="65"/>
      <c r="K34" s="75" t="s">
        <v>4</v>
      </c>
      <c r="L34" s="44"/>
      <c r="M34" s="76" t="s">
        <v>4</v>
      </c>
      <c r="N34" s="35"/>
    </row>
    <row r="35" spans="1:14" s="11" customFormat="1" ht="44.25">
      <c r="A35" s="68" t="s">
        <v>35</v>
      </c>
      <c r="B35" s="575">
        <v>0</v>
      </c>
      <c r="C35" s="563">
        <v>0</v>
      </c>
      <c r="D35" s="587">
        <v>0</v>
      </c>
      <c r="E35" s="579">
        <v>0</v>
      </c>
      <c r="F35" s="577">
        <v>0</v>
      </c>
      <c r="G35" s="581">
        <v>0</v>
      </c>
      <c r="H35" s="42">
        <v>0</v>
      </c>
      <c r="I35" s="58">
        <v>0</v>
      </c>
      <c r="J35" s="65">
        <v>0</v>
      </c>
      <c r="K35" s="60">
        <v>0</v>
      </c>
      <c r="L35" s="44">
        <v>0</v>
      </c>
      <c r="M35" s="62">
        <v>0</v>
      </c>
      <c r="N35" s="35"/>
    </row>
    <row r="36" spans="1:14" s="11" customFormat="1" ht="45">
      <c r="A36" s="72" t="s">
        <v>36</v>
      </c>
      <c r="B36" s="590"/>
      <c r="C36" s="591" t="s">
        <v>4</v>
      </c>
      <c r="D36" s="587"/>
      <c r="E36" s="592" t="s">
        <v>4</v>
      </c>
      <c r="F36" s="577"/>
      <c r="G36" s="593" t="s">
        <v>4</v>
      </c>
      <c r="H36" s="73"/>
      <c r="I36" s="74" t="s">
        <v>4</v>
      </c>
      <c r="J36" s="65"/>
      <c r="K36" s="75" t="s">
        <v>4</v>
      </c>
      <c r="L36" s="44"/>
      <c r="M36" s="76" t="s">
        <v>4</v>
      </c>
      <c r="N36" s="35"/>
    </row>
    <row r="37" spans="1:14" s="11" customFormat="1" ht="44.25">
      <c r="A37" s="70" t="s">
        <v>35</v>
      </c>
      <c r="B37" s="594">
        <v>0</v>
      </c>
      <c r="C37" s="563">
        <v>0</v>
      </c>
      <c r="D37" s="595">
        <v>0</v>
      </c>
      <c r="E37" s="579">
        <v>0</v>
      </c>
      <c r="F37" s="596">
        <v>0</v>
      </c>
      <c r="G37" s="581">
        <v>0</v>
      </c>
      <c r="H37" s="77">
        <v>0</v>
      </c>
      <c r="I37" s="58">
        <v>0</v>
      </c>
      <c r="J37" s="78">
        <v>0</v>
      </c>
      <c r="K37" s="60">
        <v>0</v>
      </c>
      <c r="L37" s="79">
        <v>0</v>
      </c>
      <c r="M37" s="62">
        <v>0</v>
      </c>
      <c r="N37" s="35"/>
    </row>
    <row r="38" spans="1:14" s="11" customFormat="1" ht="44.25">
      <c r="A38" s="70" t="s">
        <v>76</v>
      </c>
      <c r="B38" s="594"/>
      <c r="C38" s="563" t="s">
        <v>11</v>
      </c>
      <c r="D38" s="595"/>
      <c r="E38" s="579" t="s">
        <v>11</v>
      </c>
      <c r="F38" s="577">
        <v>0</v>
      </c>
      <c r="G38" s="581">
        <v>0</v>
      </c>
      <c r="H38" s="77"/>
      <c r="I38" s="58" t="s">
        <v>11</v>
      </c>
      <c r="J38" s="78"/>
      <c r="K38" s="60" t="s">
        <v>11</v>
      </c>
      <c r="L38" s="44">
        <v>0</v>
      </c>
      <c r="M38" s="62">
        <v>0</v>
      </c>
      <c r="N38" s="35"/>
    </row>
    <row r="39" spans="1:14" s="85" customFormat="1" ht="45">
      <c r="A39" s="72" t="s">
        <v>37</v>
      </c>
      <c r="B39" s="597">
        <v>3384666</v>
      </c>
      <c r="C39" s="567">
        <v>1</v>
      </c>
      <c r="D39" s="597">
        <v>0</v>
      </c>
      <c r="E39" s="599">
        <v>0</v>
      </c>
      <c r="F39" s="597">
        <v>3384666</v>
      </c>
      <c r="G39" s="598">
        <v>0.22513417092396265</v>
      </c>
      <c r="H39" s="80">
        <v>3596066</v>
      </c>
      <c r="I39" s="81">
        <v>1</v>
      </c>
      <c r="J39" s="80">
        <v>0</v>
      </c>
      <c r="K39" s="82">
        <v>0</v>
      </c>
      <c r="L39" s="80">
        <v>3596066</v>
      </c>
      <c r="M39" s="83">
        <v>0.18991568342037995</v>
      </c>
      <c r="N39" s="84"/>
    </row>
    <row r="40" spans="1:14" s="11" customFormat="1" ht="45">
      <c r="A40" s="86" t="s">
        <v>38</v>
      </c>
      <c r="B40" s="582"/>
      <c r="C40" s="591" t="s">
        <v>4</v>
      </c>
      <c r="D40" s="587"/>
      <c r="E40" s="592" t="s">
        <v>4</v>
      </c>
      <c r="F40" s="577"/>
      <c r="G40" s="593" t="s">
        <v>4</v>
      </c>
      <c r="H40" s="63"/>
      <c r="I40" s="74" t="s">
        <v>4</v>
      </c>
      <c r="J40" s="65"/>
      <c r="K40" s="75" t="s">
        <v>4</v>
      </c>
      <c r="L40" s="44"/>
      <c r="M40" s="76" t="s">
        <v>4</v>
      </c>
      <c r="N40" s="35"/>
    </row>
    <row r="41" spans="1:14" s="11" customFormat="1" ht="44.25">
      <c r="A41" s="21" t="s">
        <v>39</v>
      </c>
      <c r="B41" s="46">
        <v>0</v>
      </c>
      <c r="C41" s="52">
        <v>0</v>
      </c>
      <c r="D41" s="87">
        <v>0</v>
      </c>
      <c r="E41" s="54">
        <v>0</v>
      </c>
      <c r="F41" s="48">
        <v>0</v>
      </c>
      <c r="G41" s="56">
        <v>0</v>
      </c>
      <c r="H41" s="46">
        <v>0</v>
      </c>
      <c r="I41" s="52">
        <v>0</v>
      </c>
      <c r="J41" s="87">
        <v>0</v>
      </c>
      <c r="K41" s="54">
        <v>0</v>
      </c>
      <c r="L41" s="48">
        <v>0</v>
      </c>
      <c r="M41" s="56">
        <v>0</v>
      </c>
      <c r="N41" s="35"/>
    </row>
    <row r="42" spans="1:14" s="11" customFormat="1" ht="44.25">
      <c r="A42" s="88" t="s">
        <v>40</v>
      </c>
      <c r="B42" s="575">
        <v>0</v>
      </c>
      <c r="C42" s="563">
        <v>0</v>
      </c>
      <c r="D42" s="587">
        <v>0</v>
      </c>
      <c r="E42" s="579">
        <v>0</v>
      </c>
      <c r="F42" s="577">
        <v>0</v>
      </c>
      <c r="G42" s="581">
        <v>0</v>
      </c>
      <c r="H42" s="42">
        <v>0</v>
      </c>
      <c r="I42" s="58">
        <v>0</v>
      </c>
      <c r="J42" s="65">
        <v>0</v>
      </c>
      <c r="K42" s="60">
        <v>0</v>
      </c>
      <c r="L42" s="44">
        <v>0</v>
      </c>
      <c r="M42" s="62">
        <v>0</v>
      </c>
      <c r="N42" s="35"/>
    </row>
    <row r="43" spans="1:14" s="11" customFormat="1" ht="44.25">
      <c r="A43" s="89" t="s">
        <v>41</v>
      </c>
      <c r="B43" s="575">
        <v>0</v>
      </c>
      <c r="C43" s="563">
        <v>0</v>
      </c>
      <c r="D43" s="587">
        <v>0</v>
      </c>
      <c r="E43" s="579">
        <v>0</v>
      </c>
      <c r="F43" s="596">
        <v>0</v>
      </c>
      <c r="G43" s="581">
        <v>0</v>
      </c>
      <c r="H43" s="42">
        <v>0</v>
      </c>
      <c r="I43" s="58">
        <v>0</v>
      </c>
      <c r="J43" s="65">
        <v>0</v>
      </c>
      <c r="K43" s="60">
        <v>0</v>
      </c>
      <c r="L43" s="79">
        <v>0</v>
      </c>
      <c r="M43" s="62">
        <v>0</v>
      </c>
      <c r="N43" s="35"/>
    </row>
    <row r="44" spans="1:14" s="11" customFormat="1" ht="44.25">
      <c r="A44" s="41" t="s">
        <v>42</v>
      </c>
      <c r="B44" s="575">
        <v>0</v>
      </c>
      <c r="C44" s="563">
        <v>0</v>
      </c>
      <c r="D44" s="587">
        <v>0</v>
      </c>
      <c r="E44" s="579">
        <v>0</v>
      </c>
      <c r="F44" s="596">
        <v>0</v>
      </c>
      <c r="G44" s="581">
        <v>0</v>
      </c>
      <c r="H44" s="42">
        <v>0</v>
      </c>
      <c r="I44" s="58">
        <v>0</v>
      </c>
      <c r="J44" s="65">
        <v>0</v>
      </c>
      <c r="K44" s="60">
        <v>0</v>
      </c>
      <c r="L44" s="79">
        <v>0</v>
      </c>
      <c r="M44" s="62">
        <v>0</v>
      </c>
      <c r="N44" s="35"/>
    </row>
    <row r="45" spans="1:14" s="11" customFormat="1" ht="44.25">
      <c r="A45" s="88" t="s">
        <v>43</v>
      </c>
      <c r="B45" s="575">
        <v>0</v>
      </c>
      <c r="C45" s="563">
        <v>0</v>
      </c>
      <c r="D45" s="587">
        <v>0</v>
      </c>
      <c r="E45" s="579">
        <v>0</v>
      </c>
      <c r="F45" s="596">
        <v>0</v>
      </c>
      <c r="G45" s="581">
        <v>0</v>
      </c>
      <c r="H45" s="42">
        <v>0</v>
      </c>
      <c r="I45" s="58">
        <v>0</v>
      </c>
      <c r="J45" s="65">
        <v>0</v>
      </c>
      <c r="K45" s="60">
        <v>0</v>
      </c>
      <c r="L45" s="79">
        <v>0</v>
      </c>
      <c r="M45" s="62">
        <v>0</v>
      </c>
      <c r="N45" s="35"/>
    </row>
    <row r="46" spans="1:14" s="85" customFormat="1" ht="45">
      <c r="A46" s="86" t="s">
        <v>44</v>
      </c>
      <c r="B46" s="602">
        <v>0</v>
      </c>
      <c r="C46" s="567">
        <v>0</v>
      </c>
      <c r="D46" s="603">
        <v>0</v>
      </c>
      <c r="E46" s="599">
        <v>0</v>
      </c>
      <c r="F46" s="604">
        <v>0</v>
      </c>
      <c r="G46" s="598">
        <v>0</v>
      </c>
      <c r="H46" s="90">
        <v>0</v>
      </c>
      <c r="I46" s="81">
        <v>0</v>
      </c>
      <c r="J46" s="91">
        <v>0</v>
      </c>
      <c r="K46" s="82">
        <v>0</v>
      </c>
      <c r="L46" s="92">
        <v>0</v>
      </c>
      <c r="M46" s="83">
        <v>0</v>
      </c>
      <c r="N46" s="84"/>
    </row>
    <row r="47" spans="1:14" s="85" customFormat="1" ht="45">
      <c r="A47" s="93" t="s">
        <v>45</v>
      </c>
      <c r="B47" s="606">
        <v>1018245</v>
      </c>
      <c r="C47" s="567">
        <v>1</v>
      </c>
      <c r="D47" s="606">
        <v>0</v>
      </c>
      <c r="E47" s="599">
        <v>0</v>
      </c>
      <c r="F47" s="608">
        <v>1018245</v>
      </c>
      <c r="G47" s="598">
        <v>6.7729502371126238E-2</v>
      </c>
      <c r="H47" s="94">
        <v>0</v>
      </c>
      <c r="I47" s="81">
        <v>0</v>
      </c>
      <c r="J47" s="94">
        <v>0</v>
      </c>
      <c r="K47" s="82">
        <v>0</v>
      </c>
      <c r="L47" s="95">
        <v>0</v>
      </c>
      <c r="M47" s="83">
        <v>0</v>
      </c>
      <c r="N47" s="84"/>
    </row>
    <row r="48" spans="1:14" s="11" customFormat="1" ht="45">
      <c r="A48" s="24" t="s">
        <v>46</v>
      </c>
      <c r="B48" s="96"/>
      <c r="C48" s="97" t="s">
        <v>4</v>
      </c>
      <c r="D48" s="59"/>
      <c r="E48" s="98" t="s">
        <v>4</v>
      </c>
      <c r="F48" s="48"/>
      <c r="G48" s="99" t="s">
        <v>4</v>
      </c>
      <c r="H48" s="96"/>
      <c r="I48" s="97" t="s">
        <v>4</v>
      </c>
      <c r="J48" s="59"/>
      <c r="K48" s="98" t="s">
        <v>4</v>
      </c>
      <c r="L48" s="48"/>
      <c r="M48" s="99" t="s">
        <v>4</v>
      </c>
      <c r="N48" s="35"/>
    </row>
    <row r="49" spans="1:14" s="11" customFormat="1" ht="44.25">
      <c r="A49" s="21" t="s">
        <v>47</v>
      </c>
      <c r="B49" s="96">
        <v>1806978</v>
      </c>
      <c r="C49" s="52">
        <v>1</v>
      </c>
      <c r="D49" s="59">
        <v>0</v>
      </c>
      <c r="E49" s="54">
        <v>0</v>
      </c>
      <c r="F49" s="100">
        <v>1806978</v>
      </c>
      <c r="G49" s="56">
        <v>0.12019280304403454</v>
      </c>
      <c r="H49" s="96">
        <v>4250000</v>
      </c>
      <c r="I49" s="52">
        <v>1</v>
      </c>
      <c r="J49" s="59">
        <v>0</v>
      </c>
      <c r="K49" s="54">
        <v>0</v>
      </c>
      <c r="L49" s="100">
        <v>4250000</v>
      </c>
      <c r="M49" s="56">
        <v>0.22445129053154608</v>
      </c>
      <c r="N49" s="35"/>
    </row>
    <row r="50" spans="1:14" s="11" customFormat="1" ht="44.25">
      <c r="A50" s="41" t="s">
        <v>48</v>
      </c>
      <c r="B50" s="582">
        <v>0</v>
      </c>
      <c r="C50" s="563">
        <v>0</v>
      </c>
      <c r="D50" s="587">
        <v>0</v>
      </c>
      <c r="E50" s="579">
        <v>0</v>
      </c>
      <c r="F50" s="609">
        <v>0</v>
      </c>
      <c r="G50" s="581">
        <v>0</v>
      </c>
      <c r="H50" s="63">
        <v>0</v>
      </c>
      <c r="I50" s="58">
        <v>0</v>
      </c>
      <c r="J50" s="65">
        <v>0</v>
      </c>
      <c r="K50" s="60">
        <v>0</v>
      </c>
      <c r="L50" s="101">
        <v>0</v>
      </c>
      <c r="M50" s="62">
        <v>0</v>
      </c>
      <c r="N50" s="35"/>
    </row>
    <row r="51" spans="1:14" s="11" customFormat="1" ht="44.25">
      <c r="A51" s="102" t="s">
        <v>49</v>
      </c>
      <c r="B51" s="440">
        <v>0</v>
      </c>
      <c r="C51" s="563">
        <v>0</v>
      </c>
      <c r="D51" s="441">
        <v>206418</v>
      </c>
      <c r="E51" s="579">
        <v>1</v>
      </c>
      <c r="F51" s="613">
        <v>206418</v>
      </c>
      <c r="G51" s="581">
        <v>1.3730083055102786E-2</v>
      </c>
      <c r="H51" s="103">
        <v>0</v>
      </c>
      <c r="I51" s="58">
        <v>0</v>
      </c>
      <c r="J51" s="104">
        <v>175000</v>
      </c>
      <c r="K51" s="60">
        <v>1</v>
      </c>
      <c r="L51" s="105">
        <v>175000</v>
      </c>
      <c r="M51" s="62">
        <v>9.2421119630636626E-3</v>
      </c>
      <c r="N51" s="35"/>
    </row>
    <row r="52" spans="1:14" s="11" customFormat="1" ht="44.25">
      <c r="A52" s="102" t="s">
        <v>50</v>
      </c>
      <c r="B52" s="440">
        <v>0</v>
      </c>
      <c r="C52" s="563">
        <v>0</v>
      </c>
      <c r="D52" s="441">
        <v>0</v>
      </c>
      <c r="E52" s="579">
        <v>0</v>
      </c>
      <c r="F52" s="613">
        <v>0</v>
      </c>
      <c r="G52" s="581">
        <v>0</v>
      </c>
      <c r="H52" s="103">
        <v>0</v>
      </c>
      <c r="I52" s="58">
        <v>0</v>
      </c>
      <c r="J52" s="104">
        <v>75000</v>
      </c>
      <c r="K52" s="60">
        <v>1</v>
      </c>
      <c r="L52" s="105">
        <v>75000</v>
      </c>
      <c r="M52" s="62">
        <v>3.9609051270272835E-3</v>
      </c>
      <c r="N52" s="35"/>
    </row>
    <row r="53" spans="1:14" s="11" customFormat="1" ht="44.25">
      <c r="A53" s="41" t="s">
        <v>51</v>
      </c>
      <c r="B53" s="582">
        <v>374710</v>
      </c>
      <c r="C53" s="563">
        <v>0.81940541663477628</v>
      </c>
      <c r="D53" s="587">
        <v>82585</v>
      </c>
      <c r="E53" s="579">
        <v>0.16517000000000001</v>
      </c>
      <c r="F53" s="609">
        <v>457295</v>
      </c>
      <c r="G53" s="581">
        <v>3.0417397371756475E-2</v>
      </c>
      <c r="H53" s="63">
        <v>500000</v>
      </c>
      <c r="I53" s="58">
        <v>0.90909090909090906</v>
      </c>
      <c r="J53" s="65">
        <v>50000</v>
      </c>
      <c r="K53" s="60">
        <v>9.0909090909090912E-2</v>
      </c>
      <c r="L53" s="101">
        <v>550000</v>
      </c>
      <c r="M53" s="62">
        <v>2.904663759820008E-2</v>
      </c>
      <c r="N53" s="35"/>
    </row>
    <row r="54" spans="1:14" s="85" customFormat="1" ht="45">
      <c r="A54" s="93" t="s">
        <v>52</v>
      </c>
      <c r="B54" s="614">
        <v>2181688</v>
      </c>
      <c r="C54" s="567">
        <v>0.88302746073871641</v>
      </c>
      <c r="D54" s="603">
        <v>289003</v>
      </c>
      <c r="E54" s="599">
        <v>6.0842736842105262E-2</v>
      </c>
      <c r="F54" s="615">
        <v>2470691</v>
      </c>
      <c r="G54" s="598">
        <v>0.1643402834708938</v>
      </c>
      <c r="H54" s="106">
        <v>4750000</v>
      </c>
      <c r="I54" s="81">
        <v>0.94059405940594054</v>
      </c>
      <c r="J54" s="91">
        <v>300000</v>
      </c>
      <c r="K54" s="82">
        <v>5.9405940594059403E-2</v>
      </c>
      <c r="L54" s="107">
        <v>5050000</v>
      </c>
      <c r="M54" s="83">
        <v>0.26670094521983712</v>
      </c>
      <c r="N54" s="84"/>
    </row>
    <row r="55" spans="1:14" s="11" customFormat="1" ht="44.25">
      <c r="A55" s="51" t="s">
        <v>53</v>
      </c>
      <c r="B55" s="616">
        <v>0</v>
      </c>
      <c r="C55" s="563">
        <v>0</v>
      </c>
      <c r="D55" s="617">
        <v>0</v>
      </c>
      <c r="E55" s="579">
        <v>0</v>
      </c>
      <c r="F55" s="618">
        <v>0</v>
      </c>
      <c r="G55" s="581">
        <v>0</v>
      </c>
      <c r="H55" s="108">
        <v>0</v>
      </c>
      <c r="I55" s="58">
        <v>0</v>
      </c>
      <c r="J55" s="109">
        <v>0</v>
      </c>
      <c r="K55" s="60">
        <v>0</v>
      </c>
      <c r="L55" s="110">
        <v>0</v>
      </c>
      <c r="M55" s="62">
        <v>0</v>
      </c>
      <c r="N55" s="35"/>
    </row>
    <row r="56" spans="1:14" s="11" customFormat="1" ht="44.25">
      <c r="A56" s="111" t="s">
        <v>54</v>
      </c>
      <c r="B56" s="575">
        <v>0</v>
      </c>
      <c r="C56" s="563">
        <v>0</v>
      </c>
      <c r="D56" s="587">
        <v>0</v>
      </c>
      <c r="E56" s="579">
        <v>0</v>
      </c>
      <c r="F56" s="577">
        <v>0</v>
      </c>
      <c r="G56" s="581">
        <v>0</v>
      </c>
      <c r="H56" s="42">
        <v>0</v>
      </c>
      <c r="I56" s="58">
        <v>0</v>
      </c>
      <c r="J56" s="65">
        <v>0</v>
      </c>
      <c r="K56" s="60">
        <v>0</v>
      </c>
      <c r="L56" s="44">
        <v>0</v>
      </c>
      <c r="M56" s="62">
        <v>0</v>
      </c>
      <c r="N56" s="35"/>
    </row>
    <row r="57" spans="1:14" s="11" customFormat="1" ht="44.25">
      <c r="A57" s="89" t="s">
        <v>55</v>
      </c>
      <c r="B57" s="575">
        <v>0</v>
      </c>
      <c r="C57" s="563">
        <v>0</v>
      </c>
      <c r="D57" s="587">
        <v>0</v>
      </c>
      <c r="E57" s="579">
        <v>0</v>
      </c>
      <c r="F57" s="577">
        <v>0</v>
      </c>
      <c r="G57" s="581">
        <v>0</v>
      </c>
      <c r="H57" s="42">
        <v>0</v>
      </c>
      <c r="I57" s="58">
        <v>0</v>
      </c>
      <c r="J57" s="65">
        <v>0</v>
      </c>
      <c r="K57" s="60">
        <v>0</v>
      </c>
      <c r="L57" s="44">
        <v>0</v>
      </c>
      <c r="M57" s="62">
        <v>0</v>
      </c>
      <c r="N57" s="35"/>
    </row>
    <row r="58" spans="1:14" s="11" customFormat="1" ht="44.25">
      <c r="A58" s="88" t="s">
        <v>56</v>
      </c>
      <c r="B58" s="594">
        <v>0</v>
      </c>
      <c r="C58" s="563">
        <v>0</v>
      </c>
      <c r="D58" s="595">
        <v>620535</v>
      </c>
      <c r="E58" s="579">
        <v>1</v>
      </c>
      <c r="F58" s="596">
        <v>620535</v>
      </c>
      <c r="G58" s="581">
        <v>4.1275456058087023E-2</v>
      </c>
      <c r="H58" s="77">
        <v>0</v>
      </c>
      <c r="I58" s="58">
        <v>0</v>
      </c>
      <c r="J58" s="78">
        <v>800000</v>
      </c>
      <c r="K58" s="60">
        <v>1</v>
      </c>
      <c r="L58" s="79">
        <v>800000</v>
      </c>
      <c r="M58" s="62">
        <v>4.2249654688291026E-2</v>
      </c>
      <c r="N58" s="35"/>
    </row>
    <row r="59" spans="1:14" s="11" customFormat="1" ht="44.25">
      <c r="A59" s="112" t="s">
        <v>57</v>
      </c>
      <c r="B59" s="575">
        <v>0</v>
      </c>
      <c r="C59" s="563">
        <v>0</v>
      </c>
      <c r="D59" s="587">
        <v>0</v>
      </c>
      <c r="E59" s="579">
        <v>0</v>
      </c>
      <c r="F59" s="577">
        <v>0</v>
      </c>
      <c r="G59" s="581">
        <v>0</v>
      </c>
      <c r="H59" s="42">
        <v>0</v>
      </c>
      <c r="I59" s="58">
        <v>0</v>
      </c>
      <c r="J59" s="65">
        <v>0</v>
      </c>
      <c r="K59" s="60">
        <v>0</v>
      </c>
      <c r="L59" s="44">
        <v>0</v>
      </c>
      <c r="M59" s="62">
        <v>0</v>
      </c>
      <c r="N59" s="35"/>
    </row>
    <row r="60" spans="1:14" s="11" customFormat="1" ht="44.25">
      <c r="A60" s="112" t="s">
        <v>58</v>
      </c>
      <c r="B60" s="575">
        <v>0</v>
      </c>
      <c r="C60" s="563">
        <v>0</v>
      </c>
      <c r="D60" s="587">
        <v>0</v>
      </c>
      <c r="E60" s="579">
        <v>0</v>
      </c>
      <c r="F60" s="577">
        <v>0</v>
      </c>
      <c r="G60" s="581">
        <v>0</v>
      </c>
      <c r="H60" s="42">
        <v>0</v>
      </c>
      <c r="I60" s="58">
        <v>0</v>
      </c>
      <c r="J60" s="65">
        <v>0</v>
      </c>
      <c r="K60" s="60">
        <v>0</v>
      </c>
      <c r="L60" s="44">
        <v>0</v>
      </c>
      <c r="M60" s="62">
        <v>0</v>
      </c>
      <c r="N60" s="35"/>
    </row>
    <row r="61" spans="1:14" s="11" customFormat="1" ht="44.25">
      <c r="A61" s="113" t="s">
        <v>59</v>
      </c>
      <c r="B61" s="575">
        <v>0</v>
      </c>
      <c r="C61" s="563">
        <v>0</v>
      </c>
      <c r="D61" s="587">
        <v>12314</v>
      </c>
      <c r="E61" s="579">
        <v>1</v>
      </c>
      <c r="F61" s="577">
        <v>12314</v>
      </c>
      <c r="G61" s="581">
        <v>8.1907703175370218E-4</v>
      </c>
      <c r="H61" s="42">
        <v>0</v>
      </c>
      <c r="I61" s="58">
        <v>0</v>
      </c>
      <c r="J61" s="65">
        <v>14000</v>
      </c>
      <c r="K61" s="60">
        <v>1</v>
      </c>
      <c r="L61" s="44">
        <v>14000</v>
      </c>
      <c r="M61" s="62">
        <v>7.3936895704509293E-4</v>
      </c>
      <c r="N61" s="35"/>
    </row>
    <row r="62" spans="1:14" s="11" customFormat="1" ht="44.25">
      <c r="A62" s="113" t="s">
        <v>60</v>
      </c>
      <c r="B62" s="575">
        <v>0</v>
      </c>
      <c r="C62" s="563">
        <v>0</v>
      </c>
      <c r="D62" s="587">
        <v>0</v>
      </c>
      <c r="E62" s="579">
        <v>0</v>
      </c>
      <c r="F62" s="577">
        <v>0</v>
      </c>
      <c r="G62" s="581">
        <v>0</v>
      </c>
      <c r="H62" s="42">
        <v>0</v>
      </c>
      <c r="I62" s="58">
        <v>0</v>
      </c>
      <c r="J62" s="65">
        <v>0</v>
      </c>
      <c r="K62" s="60">
        <v>0</v>
      </c>
      <c r="L62" s="44">
        <v>0</v>
      </c>
      <c r="M62" s="62">
        <v>0</v>
      </c>
      <c r="N62" s="35"/>
    </row>
    <row r="63" spans="1:14" s="11" customFormat="1" ht="44.25">
      <c r="A63" s="89" t="s">
        <v>61</v>
      </c>
      <c r="B63" s="575">
        <v>0</v>
      </c>
      <c r="C63" s="563">
        <v>0</v>
      </c>
      <c r="D63" s="587">
        <v>0</v>
      </c>
      <c r="E63" s="579">
        <v>0</v>
      </c>
      <c r="F63" s="577">
        <v>0</v>
      </c>
      <c r="G63" s="581">
        <v>0</v>
      </c>
      <c r="H63" s="42">
        <v>0</v>
      </c>
      <c r="I63" s="58">
        <v>0</v>
      </c>
      <c r="J63" s="65">
        <v>0</v>
      </c>
      <c r="K63" s="60">
        <v>0</v>
      </c>
      <c r="L63" s="44">
        <v>0</v>
      </c>
      <c r="M63" s="62">
        <v>0</v>
      </c>
      <c r="N63" s="35"/>
    </row>
    <row r="64" spans="1:14" s="11" customFormat="1" ht="44.25">
      <c r="A64" s="88" t="s">
        <v>62</v>
      </c>
      <c r="B64" s="575">
        <v>0</v>
      </c>
      <c r="C64" s="563">
        <v>0</v>
      </c>
      <c r="D64" s="587">
        <v>0</v>
      </c>
      <c r="E64" s="579">
        <v>0</v>
      </c>
      <c r="F64" s="577">
        <v>0</v>
      </c>
      <c r="G64" s="581">
        <v>0</v>
      </c>
      <c r="H64" s="42">
        <v>0</v>
      </c>
      <c r="I64" s="58">
        <v>0</v>
      </c>
      <c r="J64" s="65">
        <v>0</v>
      </c>
      <c r="K64" s="60">
        <v>0</v>
      </c>
      <c r="L64" s="44">
        <v>0</v>
      </c>
      <c r="M64" s="62">
        <v>0</v>
      </c>
      <c r="N64" s="35"/>
    </row>
    <row r="65" spans="1:14" s="85" customFormat="1" ht="45">
      <c r="A65" s="114" t="s">
        <v>63</v>
      </c>
      <c r="B65" s="602">
        <v>2181688</v>
      </c>
      <c r="C65" s="567">
        <v>0.70296757895822193</v>
      </c>
      <c r="D65" s="603">
        <v>921852</v>
      </c>
      <c r="E65" s="599">
        <v>0.19407410526315788</v>
      </c>
      <c r="F65" s="602">
        <v>3103540</v>
      </c>
      <c r="G65" s="598">
        <v>0.20643481656073454</v>
      </c>
      <c r="H65" s="90">
        <v>4750000</v>
      </c>
      <c r="I65" s="81">
        <v>0.81002728512960431</v>
      </c>
      <c r="J65" s="91">
        <v>1114000</v>
      </c>
      <c r="K65" s="82">
        <v>0.18997271487039563</v>
      </c>
      <c r="L65" s="90">
        <v>5864000</v>
      </c>
      <c r="M65" s="83">
        <v>0.30968996886517319</v>
      </c>
      <c r="N65" s="84"/>
    </row>
    <row r="66" spans="1:14" s="11" customFormat="1" ht="45">
      <c r="A66" s="24" t="s">
        <v>64</v>
      </c>
      <c r="B66" s="582"/>
      <c r="C66" s="591" t="s">
        <v>4</v>
      </c>
      <c r="D66" s="587"/>
      <c r="E66" s="592" t="s">
        <v>4</v>
      </c>
      <c r="F66" s="577"/>
      <c r="G66" s="593" t="s">
        <v>4</v>
      </c>
      <c r="H66" s="63"/>
      <c r="I66" s="74" t="s">
        <v>4</v>
      </c>
      <c r="J66" s="65"/>
      <c r="K66" s="75" t="s">
        <v>4</v>
      </c>
      <c r="L66" s="44"/>
      <c r="M66" s="76" t="s">
        <v>4</v>
      </c>
    </row>
    <row r="67" spans="1:14" s="11" customFormat="1" ht="44.25">
      <c r="A67" s="115" t="s">
        <v>65</v>
      </c>
      <c r="B67" s="5">
        <v>0</v>
      </c>
      <c r="C67" s="52">
        <v>0</v>
      </c>
      <c r="D67" s="59">
        <v>0</v>
      </c>
      <c r="E67" s="54">
        <v>0</v>
      </c>
      <c r="F67" s="69">
        <v>0</v>
      </c>
      <c r="G67" s="56">
        <v>0</v>
      </c>
      <c r="H67" s="5">
        <v>0</v>
      </c>
      <c r="I67" s="52">
        <v>0</v>
      </c>
      <c r="J67" s="59">
        <v>0</v>
      </c>
      <c r="K67" s="54">
        <v>0</v>
      </c>
      <c r="L67" s="69">
        <v>0</v>
      </c>
      <c r="M67" s="56">
        <v>0</v>
      </c>
    </row>
    <row r="68" spans="1:14" s="11" customFormat="1" ht="44.25">
      <c r="A68" s="41" t="s">
        <v>66</v>
      </c>
      <c r="B68" s="575">
        <v>0</v>
      </c>
      <c r="C68" s="563">
        <v>0</v>
      </c>
      <c r="D68" s="587">
        <v>0</v>
      </c>
      <c r="E68" s="579">
        <v>0</v>
      </c>
      <c r="F68" s="577">
        <v>0</v>
      </c>
      <c r="G68" s="581">
        <v>0</v>
      </c>
      <c r="H68" s="42">
        <v>0</v>
      </c>
      <c r="I68" s="58">
        <v>0</v>
      </c>
      <c r="J68" s="65">
        <v>0</v>
      </c>
      <c r="K68" s="60">
        <v>0</v>
      </c>
      <c r="L68" s="44">
        <v>0</v>
      </c>
      <c r="M68" s="62">
        <v>0</v>
      </c>
    </row>
    <row r="69" spans="1:14" s="11" customFormat="1" ht="45">
      <c r="A69" s="116" t="s">
        <v>67</v>
      </c>
      <c r="B69" s="582"/>
      <c r="C69" s="591" t="s">
        <v>4</v>
      </c>
      <c r="D69" s="587"/>
      <c r="E69" s="592" t="s">
        <v>4</v>
      </c>
      <c r="F69" s="577"/>
      <c r="G69" s="593" t="s">
        <v>4</v>
      </c>
      <c r="H69" s="63"/>
      <c r="I69" s="74" t="s">
        <v>4</v>
      </c>
      <c r="J69" s="65"/>
      <c r="K69" s="75" t="s">
        <v>4</v>
      </c>
      <c r="L69" s="44"/>
      <c r="M69" s="76" t="s">
        <v>4</v>
      </c>
    </row>
    <row r="70" spans="1:14" s="11" customFormat="1" ht="44.25">
      <c r="A70" s="89" t="s">
        <v>68</v>
      </c>
      <c r="B70" s="5">
        <v>0</v>
      </c>
      <c r="C70" s="52">
        <v>0</v>
      </c>
      <c r="D70" s="59">
        <v>3080413</v>
      </c>
      <c r="E70" s="54">
        <v>1</v>
      </c>
      <c r="F70" s="69">
        <v>3080413</v>
      </c>
      <c r="G70" s="56">
        <v>0.20489650289227845</v>
      </c>
      <c r="H70" s="5">
        <v>0</v>
      </c>
      <c r="I70" s="52">
        <v>0</v>
      </c>
      <c r="J70" s="59">
        <v>3850000</v>
      </c>
      <c r="K70" s="54">
        <v>1</v>
      </c>
      <c r="L70" s="69">
        <v>3850000</v>
      </c>
      <c r="M70" s="56">
        <v>0.20332646318740055</v>
      </c>
    </row>
    <row r="71" spans="1:14" s="11" customFormat="1" ht="44.25">
      <c r="A71" s="41" t="s">
        <v>69</v>
      </c>
      <c r="B71" s="575">
        <v>0</v>
      </c>
      <c r="C71" s="563">
        <v>0</v>
      </c>
      <c r="D71" s="587">
        <v>4447131</v>
      </c>
      <c r="E71" s="579">
        <v>1</v>
      </c>
      <c r="F71" s="577">
        <v>4447131</v>
      </c>
      <c r="G71" s="581">
        <v>0.29580500725189812</v>
      </c>
      <c r="H71" s="42">
        <v>0</v>
      </c>
      <c r="I71" s="58">
        <v>0</v>
      </c>
      <c r="J71" s="65">
        <v>5625000</v>
      </c>
      <c r="K71" s="60">
        <v>1</v>
      </c>
      <c r="L71" s="44">
        <v>5625000</v>
      </c>
      <c r="M71" s="62">
        <v>0.2970678845270463</v>
      </c>
    </row>
    <row r="72" spans="1:14" s="85" customFormat="1" ht="45">
      <c r="A72" s="86" t="s">
        <v>70</v>
      </c>
      <c r="B72" s="620">
        <v>0</v>
      </c>
      <c r="C72" s="567">
        <v>0</v>
      </c>
      <c r="D72" s="607">
        <v>7527544</v>
      </c>
      <c r="E72" s="599">
        <v>1</v>
      </c>
      <c r="F72" s="615">
        <v>7527544</v>
      </c>
      <c r="G72" s="721">
        <v>0.50070151014417663</v>
      </c>
      <c r="H72" s="117">
        <v>0</v>
      </c>
      <c r="I72" s="81">
        <v>0</v>
      </c>
      <c r="J72" s="118">
        <v>9475000</v>
      </c>
      <c r="K72" s="82">
        <v>1</v>
      </c>
      <c r="L72" s="128">
        <v>9475000</v>
      </c>
      <c r="M72" s="83">
        <v>0.5003943477144468</v>
      </c>
    </row>
    <row r="73" spans="1:14" s="85" customFormat="1" ht="45">
      <c r="A73" s="86" t="s">
        <v>71</v>
      </c>
      <c r="B73" s="620">
        <v>0</v>
      </c>
      <c r="C73" s="599">
        <v>0</v>
      </c>
      <c r="D73" s="606">
        <v>0</v>
      </c>
      <c r="E73" s="599">
        <v>0</v>
      </c>
      <c r="F73" s="722">
        <v>0</v>
      </c>
      <c r="G73" s="598">
        <v>0</v>
      </c>
      <c r="H73" s="117">
        <v>0</v>
      </c>
      <c r="I73" s="82">
        <v>0</v>
      </c>
      <c r="J73" s="94">
        <v>0</v>
      </c>
      <c r="K73" s="82">
        <v>0</v>
      </c>
      <c r="L73" s="129">
        <v>0</v>
      </c>
      <c r="M73" s="83">
        <v>0</v>
      </c>
    </row>
    <row r="74" spans="1:14" s="85" customFormat="1" ht="45.75" thickBot="1">
      <c r="A74" s="119" t="s">
        <v>72</v>
      </c>
      <c r="B74" s="120">
        <v>6584599</v>
      </c>
      <c r="C74" s="623">
        <v>0.43798065650547308</v>
      </c>
      <c r="D74" s="120">
        <v>8449396</v>
      </c>
      <c r="E74" s="624">
        <v>0.56201934349452687</v>
      </c>
      <c r="F74" s="120">
        <v>15033995</v>
      </c>
      <c r="G74" s="625">
        <v>1</v>
      </c>
      <c r="H74" s="120">
        <v>8346066</v>
      </c>
      <c r="I74" s="121">
        <v>0.4407730081321079</v>
      </c>
      <c r="J74" s="120">
        <v>10589000</v>
      </c>
      <c r="K74" s="122">
        <v>0.55922699186789204</v>
      </c>
      <c r="L74" s="120">
        <v>18935066</v>
      </c>
      <c r="M74" s="123">
        <v>1</v>
      </c>
    </row>
    <row r="75" spans="1:14" ht="21" thickTop="1">
      <c r="A75" s="130"/>
      <c r="B75" s="131"/>
      <c r="C75" s="132"/>
      <c r="D75" s="131"/>
      <c r="E75" s="132"/>
      <c r="F75" s="131"/>
      <c r="G75" s="132"/>
      <c r="H75" s="131"/>
      <c r="I75" s="132"/>
      <c r="J75" s="131"/>
      <c r="K75" s="132"/>
      <c r="L75" s="131"/>
      <c r="M75" s="132"/>
    </row>
    <row r="76" spans="1:14" s="11" customFormat="1" ht="44.25">
      <c r="A76" s="4" t="s">
        <v>4</v>
      </c>
      <c r="B76" s="2"/>
      <c r="C76" s="4"/>
      <c r="D76" s="2"/>
      <c r="E76" s="4"/>
      <c r="F76" s="2"/>
      <c r="G76" s="4"/>
      <c r="H76" s="2"/>
      <c r="I76" s="4"/>
      <c r="J76" s="2"/>
      <c r="K76" s="4"/>
      <c r="L76" s="2"/>
      <c r="M76" s="4"/>
    </row>
    <row r="77" spans="1:14" s="11" customFormat="1" ht="44.25">
      <c r="A77" s="4" t="s">
        <v>73</v>
      </c>
      <c r="B77" s="2"/>
      <c r="C77" s="4"/>
      <c r="D77" s="2"/>
      <c r="E77" s="4"/>
      <c r="F77" s="2"/>
      <c r="G77" s="4"/>
      <c r="H77" s="2"/>
      <c r="I77" s="4"/>
      <c r="J77" s="2"/>
      <c r="K77" s="4"/>
      <c r="L77" s="2"/>
      <c r="M77" s="4"/>
    </row>
  </sheetData>
  <pageMargins left="0.28999999999999998" right="0.26" top="0.45" bottom="0.3" header="0.3" footer="0.54"/>
  <pageSetup scale="1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8"/>
  <sheetViews>
    <sheetView zoomScale="30" zoomScaleNormal="30" workbookViewId="0">
      <selection activeCell="F40" sqref="F40"/>
    </sheetView>
  </sheetViews>
  <sheetFormatPr defaultColWidth="12.42578125" defaultRowHeight="15"/>
  <cols>
    <col min="1" max="1" width="186.7109375" style="133" customWidth="1"/>
    <col min="2" max="2" width="56.42578125" style="134" customWidth="1"/>
    <col min="3" max="3" width="45.5703125" style="133" customWidth="1"/>
    <col min="4" max="4" width="45.5703125" style="134" customWidth="1"/>
    <col min="5" max="5" width="45.5703125" style="133" customWidth="1"/>
    <col min="6" max="6" width="45.5703125" style="134" customWidth="1"/>
    <col min="7" max="7" width="45.5703125" style="133" customWidth="1"/>
    <col min="8" max="8" width="54.7109375" style="134" customWidth="1"/>
    <col min="9" max="9" width="45.5703125" style="133" customWidth="1"/>
    <col min="10" max="10" width="45.5703125" style="134" customWidth="1"/>
    <col min="11" max="11" width="45.5703125" style="133" customWidth="1"/>
    <col min="12" max="12" width="45.5703125" style="134" customWidth="1"/>
    <col min="13" max="13" width="45.5703125" style="133" customWidth="1"/>
    <col min="14" max="16384" width="12.42578125" style="133"/>
  </cols>
  <sheetData>
    <row r="1" spans="1:17" s="11" customFormat="1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0</v>
      </c>
      <c r="L1" s="9"/>
      <c r="M1" s="8"/>
      <c r="N1" s="10"/>
      <c r="O1" s="10"/>
      <c r="P1" s="10"/>
      <c r="Q1" s="10"/>
    </row>
    <row r="2" spans="1:17" s="11" customFormat="1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s="11" customFormat="1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s="11" customFormat="1" ht="19.5" customHeight="1" thickTop="1">
      <c r="A4" s="17"/>
      <c r="B4" s="18"/>
      <c r="C4" s="19"/>
      <c r="D4" s="18"/>
      <c r="E4" s="19"/>
      <c r="F4" s="18"/>
      <c r="G4" s="20"/>
      <c r="H4" s="18" t="s">
        <v>4</v>
      </c>
      <c r="I4" s="19"/>
      <c r="J4" s="18"/>
      <c r="K4" s="19"/>
      <c r="L4" s="18"/>
      <c r="M4" s="20"/>
    </row>
    <row r="5" spans="1:17" s="11" customFormat="1" ht="19.5" customHeight="1">
      <c r="A5" s="21"/>
      <c r="B5" s="5"/>
      <c r="C5" s="22"/>
      <c r="D5" s="5"/>
      <c r="E5" s="22"/>
      <c r="F5" s="5"/>
      <c r="G5" s="23"/>
      <c r="H5" s="5"/>
      <c r="I5" s="22"/>
      <c r="J5" s="5"/>
      <c r="K5" s="22"/>
      <c r="L5" s="5"/>
      <c r="M5" s="23"/>
    </row>
    <row r="6" spans="1:17" s="11" customFormat="1" ht="45">
      <c r="A6" s="24"/>
      <c r="B6" s="25" t="s">
        <v>148</v>
      </c>
      <c r="C6" s="26"/>
      <c r="D6" s="27"/>
      <c r="E6" s="26"/>
      <c r="F6" s="27"/>
      <c r="G6" s="28"/>
      <c r="H6" s="25" t="s">
        <v>5</v>
      </c>
      <c r="I6" s="26"/>
      <c r="J6" s="27"/>
      <c r="K6" s="26"/>
      <c r="L6" s="27"/>
      <c r="M6" s="29" t="s">
        <v>4</v>
      </c>
    </row>
    <row r="7" spans="1:17" s="11" customFormat="1" ht="18.75" customHeight="1">
      <c r="A7" s="21" t="s">
        <v>4</v>
      </c>
      <c r="B7" s="5" t="s">
        <v>4</v>
      </c>
      <c r="C7" s="22"/>
      <c r="D7" s="5" t="s">
        <v>4</v>
      </c>
      <c r="E7" s="22"/>
      <c r="F7" s="5" t="s">
        <v>4</v>
      </c>
      <c r="G7" s="23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 s="11" customFormat="1" ht="18.75" customHeight="1">
      <c r="A8" s="21" t="s">
        <v>4</v>
      </c>
      <c r="B8" s="5" t="s">
        <v>4</v>
      </c>
      <c r="C8" s="22"/>
      <c r="D8" s="5" t="s">
        <v>4</v>
      </c>
      <c r="E8" s="22"/>
      <c r="F8" s="5" t="s">
        <v>4</v>
      </c>
      <c r="G8" s="23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s="11" customFormat="1" ht="45">
      <c r="A9" s="30" t="s">
        <v>4</v>
      </c>
      <c r="B9" s="570" t="s">
        <v>4</v>
      </c>
      <c r="C9" s="571" t="s">
        <v>6</v>
      </c>
      <c r="D9" s="572" t="s">
        <v>4</v>
      </c>
      <c r="E9" s="571" t="s">
        <v>6</v>
      </c>
      <c r="F9" s="572" t="s">
        <v>4</v>
      </c>
      <c r="G9" s="573" t="s">
        <v>6</v>
      </c>
      <c r="H9" s="570" t="s">
        <v>4</v>
      </c>
      <c r="I9" s="571" t="s">
        <v>6</v>
      </c>
      <c r="J9" s="572" t="s">
        <v>4</v>
      </c>
      <c r="K9" s="571" t="s">
        <v>6</v>
      </c>
      <c r="L9" s="572" t="s">
        <v>4</v>
      </c>
      <c r="M9" s="573" t="s">
        <v>6</v>
      </c>
      <c r="N9" s="35"/>
    </row>
    <row r="10" spans="1:17" s="11" customFormat="1" ht="45">
      <c r="A10" s="36" t="s">
        <v>7</v>
      </c>
      <c r="B10" s="37" t="s">
        <v>8</v>
      </c>
      <c r="C10" s="38" t="s">
        <v>9</v>
      </c>
      <c r="D10" s="39" t="s">
        <v>10</v>
      </c>
      <c r="E10" s="38" t="s">
        <v>9</v>
      </c>
      <c r="F10" s="39" t="s">
        <v>9</v>
      </c>
      <c r="G10" s="40" t="s">
        <v>9</v>
      </c>
      <c r="H10" s="37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35"/>
    </row>
    <row r="11" spans="1:17" s="11" customFormat="1" ht="44.25">
      <c r="A11" s="574" t="s">
        <v>11</v>
      </c>
      <c r="B11" s="575" t="s">
        <v>4</v>
      </c>
      <c r="C11" s="576"/>
      <c r="D11" s="577" t="s">
        <v>4</v>
      </c>
      <c r="E11" s="576"/>
      <c r="F11" s="577" t="s">
        <v>4</v>
      </c>
      <c r="G11" s="578"/>
      <c r="H11" s="575" t="s">
        <v>4</v>
      </c>
      <c r="I11" s="576"/>
      <c r="J11" s="577" t="s">
        <v>4</v>
      </c>
      <c r="K11" s="576"/>
      <c r="L11" s="577" t="s">
        <v>4</v>
      </c>
      <c r="M11" s="578" t="s">
        <v>11</v>
      </c>
      <c r="N11" s="35"/>
    </row>
    <row r="12" spans="1:17" s="11" customFormat="1" ht="45">
      <c r="A12" s="24" t="s">
        <v>12</v>
      </c>
      <c r="B12" s="46" t="s">
        <v>4</v>
      </c>
      <c r="C12" s="47" t="s">
        <v>4</v>
      </c>
      <c r="D12" s="48"/>
      <c r="E12" s="49"/>
      <c r="F12" s="48"/>
      <c r="G12" s="50"/>
      <c r="H12" s="46"/>
      <c r="I12" s="49"/>
      <c r="J12" s="48"/>
      <c r="K12" s="49"/>
      <c r="L12" s="48"/>
      <c r="M12" s="50"/>
      <c r="N12" s="35"/>
    </row>
    <row r="13" spans="1:17" s="10" customFormat="1" ht="44.25">
      <c r="A13" s="51" t="s">
        <v>13</v>
      </c>
      <c r="B13" s="9">
        <v>13851410</v>
      </c>
      <c r="C13" s="52">
        <v>1</v>
      </c>
      <c r="D13" s="53">
        <v>0</v>
      </c>
      <c r="E13" s="54">
        <v>0</v>
      </c>
      <c r="F13" s="55">
        <v>13851410</v>
      </c>
      <c r="G13" s="56">
        <v>0.21633516248349852</v>
      </c>
      <c r="H13" s="9">
        <v>18444775</v>
      </c>
      <c r="I13" s="52">
        <v>1</v>
      </c>
      <c r="J13" s="53">
        <v>0</v>
      </c>
      <c r="K13" s="54">
        <v>0</v>
      </c>
      <c r="L13" s="55">
        <v>18444775</v>
      </c>
      <c r="M13" s="56">
        <v>0.23824794880803529</v>
      </c>
      <c r="N13" s="57"/>
    </row>
    <row r="14" spans="1:17" s="11" customFormat="1" ht="44.25">
      <c r="A14" s="21" t="s">
        <v>14</v>
      </c>
      <c r="B14" s="5">
        <v>0</v>
      </c>
      <c r="C14" s="563">
        <v>0</v>
      </c>
      <c r="D14" s="59">
        <v>0</v>
      </c>
      <c r="E14" s="579">
        <v>0</v>
      </c>
      <c r="F14" s="61">
        <v>0</v>
      </c>
      <c r="G14" s="581">
        <v>0</v>
      </c>
      <c r="H14" s="5">
        <v>0</v>
      </c>
      <c r="I14" s="563">
        <v>0</v>
      </c>
      <c r="J14" s="59">
        <v>0</v>
      </c>
      <c r="K14" s="579">
        <v>0</v>
      </c>
      <c r="L14" s="580">
        <v>0</v>
      </c>
      <c r="M14" s="581">
        <v>0</v>
      </c>
      <c r="N14" s="35"/>
    </row>
    <row r="15" spans="1:17" s="11" customFormat="1" ht="44.25">
      <c r="A15" s="574" t="s">
        <v>15</v>
      </c>
      <c r="B15" s="582">
        <v>30639654</v>
      </c>
      <c r="C15" s="632">
        <v>1</v>
      </c>
      <c r="D15" s="587">
        <v>0</v>
      </c>
      <c r="E15" s="584">
        <v>0</v>
      </c>
      <c r="F15" s="48">
        <v>30639654</v>
      </c>
      <c r="G15" s="585">
        <v>1</v>
      </c>
      <c r="H15" s="582">
        <v>30443600</v>
      </c>
      <c r="I15" s="583">
        <v>1</v>
      </c>
      <c r="J15" s="575">
        <v>0</v>
      </c>
      <c r="K15" s="584">
        <v>0</v>
      </c>
      <c r="L15" s="48">
        <v>30443600</v>
      </c>
      <c r="M15" s="585">
        <v>0.39323468322775978</v>
      </c>
      <c r="N15" s="35"/>
    </row>
    <row r="16" spans="1:17" s="11" customFormat="1" ht="44.25">
      <c r="A16" s="68" t="s">
        <v>16</v>
      </c>
      <c r="B16" s="5">
        <v>0</v>
      </c>
      <c r="C16" s="52">
        <v>0</v>
      </c>
      <c r="D16" s="59">
        <v>0</v>
      </c>
      <c r="E16" s="54">
        <v>0</v>
      </c>
      <c r="F16" s="69">
        <v>0</v>
      </c>
      <c r="G16" s="56">
        <v>0</v>
      </c>
      <c r="H16" s="5">
        <v>113600</v>
      </c>
      <c r="I16" s="52">
        <v>1</v>
      </c>
      <c r="J16" s="59">
        <v>0</v>
      </c>
      <c r="K16" s="54">
        <v>0</v>
      </c>
      <c r="L16" s="69">
        <v>113600</v>
      </c>
      <c r="M16" s="56">
        <v>1.467351430667645E-3</v>
      </c>
      <c r="N16" s="35"/>
    </row>
    <row r="17" spans="1:14" s="11" customFormat="1" ht="44.25">
      <c r="A17" s="586" t="s">
        <v>17</v>
      </c>
      <c r="B17" s="575">
        <v>0</v>
      </c>
      <c r="C17" s="563">
        <v>0</v>
      </c>
      <c r="D17" s="587">
        <v>0</v>
      </c>
      <c r="E17" s="579">
        <v>0</v>
      </c>
      <c r="F17" s="577">
        <v>0</v>
      </c>
      <c r="G17" s="581">
        <v>0</v>
      </c>
      <c r="H17" s="575">
        <v>0</v>
      </c>
      <c r="I17" s="563">
        <v>0</v>
      </c>
      <c r="J17" s="587">
        <v>0</v>
      </c>
      <c r="K17" s="579">
        <v>0</v>
      </c>
      <c r="L17" s="577">
        <v>0</v>
      </c>
      <c r="M17" s="581">
        <v>0</v>
      </c>
      <c r="N17" s="35"/>
    </row>
    <row r="18" spans="1:14" s="11" customFormat="1" ht="44.25">
      <c r="A18" s="586" t="s">
        <v>18</v>
      </c>
      <c r="B18" s="575">
        <v>0</v>
      </c>
      <c r="C18" s="563">
        <v>0</v>
      </c>
      <c r="D18" s="587">
        <v>0</v>
      </c>
      <c r="E18" s="579">
        <v>0</v>
      </c>
      <c r="F18" s="577">
        <v>0</v>
      </c>
      <c r="G18" s="581">
        <v>0</v>
      </c>
      <c r="H18" s="575">
        <v>0</v>
      </c>
      <c r="I18" s="563">
        <v>0</v>
      </c>
      <c r="J18" s="587">
        <v>0</v>
      </c>
      <c r="K18" s="579">
        <v>0</v>
      </c>
      <c r="L18" s="577">
        <v>0</v>
      </c>
      <c r="M18" s="581">
        <v>0</v>
      </c>
      <c r="N18" s="35"/>
    </row>
    <row r="19" spans="1:14" s="11" customFormat="1" ht="44.25">
      <c r="A19" s="586" t="s">
        <v>19</v>
      </c>
      <c r="B19" s="575">
        <v>0</v>
      </c>
      <c r="C19" s="563">
        <v>0</v>
      </c>
      <c r="D19" s="587">
        <v>0</v>
      </c>
      <c r="E19" s="579">
        <v>0</v>
      </c>
      <c r="F19" s="577">
        <v>0</v>
      </c>
      <c r="G19" s="581">
        <v>0</v>
      </c>
      <c r="H19" s="575">
        <v>0</v>
      </c>
      <c r="I19" s="563">
        <v>0</v>
      </c>
      <c r="J19" s="587">
        <v>0</v>
      </c>
      <c r="K19" s="579">
        <v>0</v>
      </c>
      <c r="L19" s="577">
        <v>0</v>
      </c>
      <c r="M19" s="581">
        <v>0</v>
      </c>
      <c r="N19" s="35"/>
    </row>
    <row r="20" spans="1:14" s="11" customFormat="1" ht="44.25">
      <c r="A20" s="586" t="s">
        <v>20</v>
      </c>
      <c r="B20" s="575">
        <v>0</v>
      </c>
      <c r="C20" s="563">
        <v>0</v>
      </c>
      <c r="D20" s="587">
        <v>0</v>
      </c>
      <c r="E20" s="579">
        <v>0</v>
      </c>
      <c r="F20" s="577">
        <v>0</v>
      </c>
      <c r="G20" s="581">
        <v>0</v>
      </c>
      <c r="H20" s="575">
        <v>0</v>
      </c>
      <c r="I20" s="563">
        <v>0</v>
      </c>
      <c r="J20" s="587">
        <v>0</v>
      </c>
      <c r="K20" s="579">
        <v>0</v>
      </c>
      <c r="L20" s="577">
        <v>0</v>
      </c>
      <c r="M20" s="581">
        <v>0</v>
      </c>
      <c r="N20" s="35"/>
    </row>
    <row r="21" spans="1:14" s="11" customFormat="1" ht="44.25">
      <c r="A21" s="586" t="s">
        <v>21</v>
      </c>
      <c r="B21" s="575">
        <v>0</v>
      </c>
      <c r="C21" s="563">
        <v>0</v>
      </c>
      <c r="D21" s="587">
        <v>0</v>
      </c>
      <c r="E21" s="579">
        <v>0</v>
      </c>
      <c r="F21" s="577">
        <v>0</v>
      </c>
      <c r="G21" s="581">
        <v>0</v>
      </c>
      <c r="H21" s="575">
        <v>0</v>
      </c>
      <c r="I21" s="563">
        <v>0</v>
      </c>
      <c r="J21" s="587">
        <v>0</v>
      </c>
      <c r="K21" s="579">
        <v>0</v>
      </c>
      <c r="L21" s="577">
        <v>0</v>
      </c>
      <c r="M21" s="581">
        <v>0</v>
      </c>
      <c r="N21" s="35"/>
    </row>
    <row r="22" spans="1:14" s="11" customFormat="1" ht="44.25">
      <c r="A22" s="586" t="s">
        <v>22</v>
      </c>
      <c r="B22" s="575">
        <v>0</v>
      </c>
      <c r="C22" s="563">
        <v>0</v>
      </c>
      <c r="D22" s="587">
        <v>0</v>
      </c>
      <c r="E22" s="579">
        <v>0</v>
      </c>
      <c r="F22" s="577">
        <v>0</v>
      </c>
      <c r="G22" s="581">
        <v>0</v>
      </c>
      <c r="H22" s="575">
        <v>0</v>
      </c>
      <c r="I22" s="563">
        <v>0</v>
      </c>
      <c r="J22" s="587">
        <v>0</v>
      </c>
      <c r="K22" s="579">
        <v>0</v>
      </c>
      <c r="L22" s="577">
        <v>0</v>
      </c>
      <c r="M22" s="581">
        <v>0</v>
      </c>
      <c r="N22" s="35"/>
    </row>
    <row r="23" spans="1:14" s="11" customFormat="1" ht="44.25">
      <c r="A23" s="586" t="s">
        <v>23</v>
      </c>
      <c r="B23" s="575">
        <v>0</v>
      </c>
      <c r="C23" s="563">
        <v>0</v>
      </c>
      <c r="D23" s="587">
        <v>0</v>
      </c>
      <c r="E23" s="579">
        <v>0</v>
      </c>
      <c r="F23" s="577">
        <v>0</v>
      </c>
      <c r="G23" s="581">
        <v>0</v>
      </c>
      <c r="H23" s="575">
        <v>0</v>
      </c>
      <c r="I23" s="563">
        <v>0</v>
      </c>
      <c r="J23" s="587">
        <v>0</v>
      </c>
      <c r="K23" s="579">
        <v>0</v>
      </c>
      <c r="L23" s="577">
        <v>0</v>
      </c>
      <c r="M23" s="581">
        <v>0</v>
      </c>
      <c r="N23" s="35"/>
    </row>
    <row r="24" spans="1:14" s="11" customFormat="1" ht="44.25">
      <c r="A24" s="586" t="s">
        <v>24</v>
      </c>
      <c r="B24" s="575">
        <v>0</v>
      </c>
      <c r="C24" s="563">
        <v>0</v>
      </c>
      <c r="D24" s="587">
        <v>0</v>
      </c>
      <c r="E24" s="579">
        <v>0</v>
      </c>
      <c r="F24" s="577">
        <v>0</v>
      </c>
      <c r="G24" s="581">
        <v>0</v>
      </c>
      <c r="H24" s="575">
        <v>0</v>
      </c>
      <c r="I24" s="563">
        <v>0</v>
      </c>
      <c r="J24" s="587">
        <v>0</v>
      </c>
      <c r="K24" s="579">
        <v>0</v>
      </c>
      <c r="L24" s="577">
        <v>0</v>
      </c>
      <c r="M24" s="581">
        <v>0</v>
      </c>
      <c r="N24" s="35"/>
    </row>
    <row r="25" spans="1:14" s="11" customFormat="1" ht="44.25">
      <c r="A25" s="586" t="s">
        <v>25</v>
      </c>
      <c r="B25" s="575">
        <v>0</v>
      </c>
      <c r="C25" s="563">
        <v>0</v>
      </c>
      <c r="D25" s="587">
        <v>0</v>
      </c>
      <c r="E25" s="579">
        <v>0</v>
      </c>
      <c r="F25" s="577">
        <v>0</v>
      </c>
      <c r="G25" s="581">
        <v>0</v>
      </c>
      <c r="H25" s="575">
        <v>0</v>
      </c>
      <c r="I25" s="563">
        <v>0</v>
      </c>
      <c r="J25" s="587">
        <v>0</v>
      </c>
      <c r="K25" s="579">
        <v>0</v>
      </c>
      <c r="L25" s="577">
        <v>0</v>
      </c>
      <c r="M25" s="581">
        <v>0</v>
      </c>
      <c r="N25" s="35"/>
    </row>
    <row r="26" spans="1:14" s="11" customFormat="1" ht="44.25">
      <c r="A26" s="586" t="s">
        <v>26</v>
      </c>
      <c r="B26" s="575">
        <v>0</v>
      </c>
      <c r="C26" s="563">
        <v>0</v>
      </c>
      <c r="D26" s="587">
        <v>0</v>
      </c>
      <c r="E26" s="579">
        <v>0</v>
      </c>
      <c r="F26" s="577">
        <v>0</v>
      </c>
      <c r="G26" s="581">
        <v>0</v>
      </c>
      <c r="H26" s="575">
        <v>0</v>
      </c>
      <c r="I26" s="563">
        <v>0</v>
      </c>
      <c r="J26" s="587">
        <v>0</v>
      </c>
      <c r="K26" s="579">
        <v>0</v>
      </c>
      <c r="L26" s="577">
        <v>0</v>
      </c>
      <c r="M26" s="581">
        <v>0</v>
      </c>
      <c r="N26" s="35"/>
    </row>
    <row r="27" spans="1:14" s="11" customFormat="1" ht="44.25">
      <c r="A27" s="586" t="s">
        <v>27</v>
      </c>
      <c r="B27" s="575">
        <v>30572300</v>
      </c>
      <c r="C27" s="563">
        <v>1</v>
      </c>
      <c r="D27" s="587">
        <v>0</v>
      </c>
      <c r="E27" s="579">
        <v>0</v>
      </c>
      <c r="F27" s="577">
        <v>30572300</v>
      </c>
      <c r="G27" s="581">
        <v>0.47748665933607204</v>
      </c>
      <c r="H27" s="575">
        <v>29730000</v>
      </c>
      <c r="I27" s="563">
        <v>1</v>
      </c>
      <c r="J27" s="587">
        <v>0</v>
      </c>
      <c r="K27" s="579">
        <v>0</v>
      </c>
      <c r="L27" s="577">
        <v>29730000</v>
      </c>
      <c r="M27" s="581">
        <v>0.38401723621257994</v>
      </c>
      <c r="N27" s="35"/>
    </row>
    <row r="28" spans="1:14" s="11" customFormat="1" ht="44.25">
      <c r="A28" s="588" t="s">
        <v>28</v>
      </c>
      <c r="B28" s="575">
        <v>67354</v>
      </c>
      <c r="C28" s="563">
        <v>1</v>
      </c>
      <c r="D28" s="587">
        <v>0</v>
      </c>
      <c r="E28" s="579">
        <v>0</v>
      </c>
      <c r="F28" s="577">
        <v>67354</v>
      </c>
      <c r="G28" s="581">
        <v>1.0519534497869572E-3</v>
      </c>
      <c r="H28" s="575">
        <v>400000</v>
      </c>
      <c r="I28" s="563">
        <v>1</v>
      </c>
      <c r="J28" s="587">
        <v>0</v>
      </c>
      <c r="K28" s="579">
        <v>0</v>
      </c>
      <c r="L28" s="577">
        <v>400000</v>
      </c>
      <c r="M28" s="581">
        <v>5.1667303896748059E-3</v>
      </c>
      <c r="N28" s="35"/>
    </row>
    <row r="29" spans="1:14" s="11" customFormat="1" ht="44.25">
      <c r="A29" s="588" t="s">
        <v>29</v>
      </c>
      <c r="B29" s="575">
        <v>0</v>
      </c>
      <c r="C29" s="563">
        <v>0</v>
      </c>
      <c r="D29" s="587">
        <v>0</v>
      </c>
      <c r="E29" s="579">
        <v>0</v>
      </c>
      <c r="F29" s="577">
        <v>0</v>
      </c>
      <c r="G29" s="581">
        <v>0</v>
      </c>
      <c r="H29" s="575">
        <v>0</v>
      </c>
      <c r="I29" s="563">
        <v>0</v>
      </c>
      <c r="J29" s="587">
        <v>0</v>
      </c>
      <c r="K29" s="579">
        <v>0</v>
      </c>
      <c r="L29" s="577">
        <v>0</v>
      </c>
      <c r="M29" s="581">
        <v>0</v>
      </c>
      <c r="N29" s="35"/>
    </row>
    <row r="30" spans="1:14" s="11" customFormat="1" ht="44.25">
      <c r="A30" s="588" t="s">
        <v>30</v>
      </c>
      <c r="B30" s="575">
        <v>0</v>
      </c>
      <c r="C30" s="563">
        <v>0</v>
      </c>
      <c r="D30" s="587">
        <v>0</v>
      </c>
      <c r="E30" s="579">
        <v>0</v>
      </c>
      <c r="F30" s="577">
        <v>0</v>
      </c>
      <c r="G30" s="581">
        <v>0</v>
      </c>
      <c r="H30" s="575">
        <v>0</v>
      </c>
      <c r="I30" s="563">
        <v>0</v>
      </c>
      <c r="J30" s="587">
        <v>0</v>
      </c>
      <c r="K30" s="579">
        <v>0</v>
      </c>
      <c r="L30" s="577">
        <v>0</v>
      </c>
      <c r="M30" s="581">
        <v>0</v>
      </c>
      <c r="N30" s="35"/>
    </row>
    <row r="31" spans="1:14" s="11" customFormat="1" ht="44.25">
      <c r="A31" s="588" t="s">
        <v>31</v>
      </c>
      <c r="B31" s="575">
        <v>0</v>
      </c>
      <c r="C31" s="563">
        <v>0</v>
      </c>
      <c r="D31" s="587">
        <v>0</v>
      </c>
      <c r="E31" s="579">
        <v>0</v>
      </c>
      <c r="F31" s="577">
        <v>0</v>
      </c>
      <c r="G31" s="581">
        <v>0</v>
      </c>
      <c r="H31" s="575">
        <v>0</v>
      </c>
      <c r="I31" s="563">
        <v>0</v>
      </c>
      <c r="J31" s="587">
        <v>0</v>
      </c>
      <c r="K31" s="579">
        <v>0</v>
      </c>
      <c r="L31" s="577">
        <v>0</v>
      </c>
      <c r="M31" s="581">
        <v>0</v>
      </c>
      <c r="N31" s="35"/>
    </row>
    <row r="32" spans="1:14" s="11" customFormat="1" ht="44.25">
      <c r="A32" s="588" t="s">
        <v>32</v>
      </c>
      <c r="B32" s="575">
        <v>0</v>
      </c>
      <c r="C32" s="563">
        <v>0</v>
      </c>
      <c r="D32" s="587">
        <v>0</v>
      </c>
      <c r="E32" s="579">
        <v>0</v>
      </c>
      <c r="F32" s="577">
        <v>0</v>
      </c>
      <c r="G32" s="581">
        <v>0</v>
      </c>
      <c r="H32" s="575">
        <v>0</v>
      </c>
      <c r="I32" s="563">
        <v>0</v>
      </c>
      <c r="J32" s="587">
        <v>0</v>
      </c>
      <c r="K32" s="579">
        <v>0</v>
      </c>
      <c r="L32" s="577">
        <v>0</v>
      </c>
      <c r="M32" s="581">
        <v>0</v>
      </c>
      <c r="N32" s="35"/>
    </row>
    <row r="33" spans="1:14" s="11" customFormat="1" ht="44.25">
      <c r="A33" s="588" t="s">
        <v>33</v>
      </c>
      <c r="B33" s="575">
        <v>0</v>
      </c>
      <c r="C33" s="563">
        <v>0</v>
      </c>
      <c r="D33" s="587">
        <v>0</v>
      </c>
      <c r="E33" s="579">
        <v>0</v>
      </c>
      <c r="F33" s="577">
        <v>0</v>
      </c>
      <c r="G33" s="581">
        <v>0</v>
      </c>
      <c r="H33" s="575">
        <v>0</v>
      </c>
      <c r="I33" s="563">
        <v>0</v>
      </c>
      <c r="J33" s="587">
        <v>0</v>
      </c>
      <c r="K33" s="579">
        <v>0</v>
      </c>
      <c r="L33" s="577">
        <v>0</v>
      </c>
      <c r="M33" s="581">
        <v>0</v>
      </c>
      <c r="N33" s="35"/>
    </row>
    <row r="34" spans="1:14" s="11" customFormat="1" ht="44.25">
      <c r="A34" s="628" t="s">
        <v>136</v>
      </c>
      <c r="B34" s="575">
        <v>0</v>
      </c>
      <c r="C34" s="563">
        <v>0</v>
      </c>
      <c r="D34" s="587">
        <v>0</v>
      </c>
      <c r="E34" s="579">
        <v>0</v>
      </c>
      <c r="F34" s="577">
        <v>0</v>
      </c>
      <c r="G34" s="581">
        <v>0</v>
      </c>
      <c r="H34" s="575">
        <v>200000</v>
      </c>
      <c r="I34" s="563">
        <v>1</v>
      </c>
      <c r="J34" s="587">
        <v>0</v>
      </c>
      <c r="K34" s="579">
        <v>0</v>
      </c>
      <c r="L34" s="577">
        <v>200000</v>
      </c>
      <c r="M34" s="581">
        <v>2.5833651948374029E-3</v>
      </c>
      <c r="N34" s="35"/>
    </row>
    <row r="35" spans="1:14" s="11" customFormat="1" ht="45">
      <c r="A35" s="589" t="s">
        <v>34</v>
      </c>
      <c r="B35" s="590"/>
      <c r="C35" s="591" t="s">
        <v>4</v>
      </c>
      <c r="D35" s="587"/>
      <c r="E35" s="592" t="s">
        <v>4</v>
      </c>
      <c r="F35" s="577"/>
      <c r="G35" s="593" t="s">
        <v>4</v>
      </c>
      <c r="H35" s="590" t="s">
        <v>4</v>
      </c>
      <c r="I35" s="591" t="s">
        <v>4</v>
      </c>
      <c r="J35" s="587"/>
      <c r="K35" s="592" t="s">
        <v>4</v>
      </c>
      <c r="L35" s="577"/>
      <c r="M35" s="593" t="s">
        <v>4</v>
      </c>
      <c r="N35" s="35"/>
    </row>
    <row r="36" spans="1:14" s="11" customFormat="1" ht="44.25">
      <c r="A36" s="68" t="s">
        <v>35</v>
      </c>
      <c r="B36" s="575">
        <v>0</v>
      </c>
      <c r="C36" s="563">
        <v>0</v>
      </c>
      <c r="D36" s="587">
        <v>0</v>
      </c>
      <c r="E36" s="579">
        <v>0</v>
      </c>
      <c r="F36" s="577">
        <v>0</v>
      </c>
      <c r="G36" s="581">
        <v>0</v>
      </c>
      <c r="H36" s="575">
        <v>0</v>
      </c>
      <c r="I36" s="563">
        <v>0</v>
      </c>
      <c r="J36" s="587">
        <v>0</v>
      </c>
      <c r="K36" s="579">
        <v>0</v>
      </c>
      <c r="L36" s="577">
        <v>0</v>
      </c>
      <c r="M36" s="581">
        <v>0</v>
      </c>
      <c r="N36" s="35"/>
    </row>
    <row r="37" spans="1:14" s="11" customFormat="1" ht="45">
      <c r="A37" s="589" t="s">
        <v>36</v>
      </c>
      <c r="B37" s="590"/>
      <c r="C37" s="591" t="s">
        <v>4</v>
      </c>
      <c r="D37" s="587"/>
      <c r="E37" s="592" t="s">
        <v>4</v>
      </c>
      <c r="F37" s="577"/>
      <c r="G37" s="593" t="s">
        <v>4</v>
      </c>
      <c r="H37" s="590"/>
      <c r="I37" s="591" t="s">
        <v>4</v>
      </c>
      <c r="J37" s="587"/>
      <c r="K37" s="592" t="s">
        <v>4</v>
      </c>
      <c r="L37" s="577"/>
      <c r="M37" s="593" t="s">
        <v>4</v>
      </c>
      <c r="N37" s="35"/>
    </row>
    <row r="38" spans="1:14" s="11" customFormat="1" ht="44.25">
      <c r="A38" s="586" t="s">
        <v>35</v>
      </c>
      <c r="B38" s="594">
        <v>0</v>
      </c>
      <c r="C38" s="563">
        <v>0</v>
      </c>
      <c r="D38" s="595">
        <v>0</v>
      </c>
      <c r="E38" s="579">
        <v>0</v>
      </c>
      <c r="F38" s="596">
        <v>0</v>
      </c>
      <c r="G38" s="581">
        <v>0</v>
      </c>
      <c r="H38" s="594">
        <v>0</v>
      </c>
      <c r="I38" s="563">
        <v>0</v>
      </c>
      <c r="J38" s="595">
        <v>0</v>
      </c>
      <c r="K38" s="579">
        <v>0</v>
      </c>
      <c r="L38" s="596">
        <v>0</v>
      </c>
      <c r="M38" s="581">
        <v>0</v>
      </c>
      <c r="N38" s="35"/>
    </row>
    <row r="39" spans="1:14" s="11" customFormat="1" ht="44.25">
      <c r="A39" s="586" t="s">
        <v>76</v>
      </c>
      <c r="B39" s="594"/>
      <c r="C39" s="563" t="s">
        <v>11</v>
      </c>
      <c r="D39" s="595"/>
      <c r="E39" s="579" t="s">
        <v>11</v>
      </c>
      <c r="F39" s="577">
        <v>0</v>
      </c>
      <c r="G39" s="581">
        <v>0</v>
      </c>
      <c r="H39" s="594"/>
      <c r="I39" s="563" t="s">
        <v>11</v>
      </c>
      <c r="J39" s="595"/>
      <c r="K39" s="579" t="s">
        <v>11</v>
      </c>
      <c r="L39" s="577">
        <v>0</v>
      </c>
      <c r="M39" s="581">
        <v>0</v>
      </c>
      <c r="N39" s="35"/>
    </row>
    <row r="40" spans="1:14" s="85" customFormat="1" ht="45">
      <c r="A40" s="589" t="s">
        <v>37</v>
      </c>
      <c r="B40" s="597">
        <v>44491064</v>
      </c>
      <c r="C40" s="567">
        <v>1</v>
      </c>
      <c r="D40" s="597">
        <v>0</v>
      </c>
      <c r="E40" s="599">
        <v>0</v>
      </c>
      <c r="F40" s="597">
        <v>44491064</v>
      </c>
      <c r="G40" s="598">
        <v>0.69487377526935745</v>
      </c>
      <c r="H40" s="597">
        <v>48888375</v>
      </c>
      <c r="I40" s="567">
        <v>1</v>
      </c>
      <c r="J40" s="597">
        <v>0</v>
      </c>
      <c r="K40" s="599">
        <v>0</v>
      </c>
      <c r="L40" s="597">
        <v>48888375</v>
      </c>
      <c r="M40" s="598">
        <v>0.63148263203579513</v>
      </c>
      <c r="N40" s="84"/>
    </row>
    <row r="41" spans="1:14" s="11" customFormat="1" ht="45">
      <c r="A41" s="600" t="s">
        <v>38</v>
      </c>
      <c r="B41" s="582"/>
      <c r="C41" s="591" t="s">
        <v>4</v>
      </c>
      <c r="D41" s="587"/>
      <c r="E41" s="592" t="s">
        <v>4</v>
      </c>
      <c r="F41" s="577"/>
      <c r="G41" s="593" t="s">
        <v>4</v>
      </c>
      <c r="H41" s="582"/>
      <c r="I41" s="591" t="s">
        <v>4</v>
      </c>
      <c r="J41" s="587"/>
      <c r="K41" s="592" t="s">
        <v>4</v>
      </c>
      <c r="L41" s="577"/>
      <c r="M41" s="593" t="s">
        <v>4</v>
      </c>
      <c r="N41" s="35"/>
    </row>
    <row r="42" spans="1:14" s="11" customFormat="1" ht="44.25">
      <c r="A42" s="21" t="s">
        <v>39</v>
      </c>
      <c r="B42" s="46">
        <v>0</v>
      </c>
      <c r="C42" s="52">
        <v>0</v>
      </c>
      <c r="D42" s="87">
        <v>0</v>
      </c>
      <c r="E42" s="54">
        <v>0</v>
      </c>
      <c r="F42" s="48">
        <v>0</v>
      </c>
      <c r="G42" s="56" t="e">
        <v>#DIV/0!</v>
      </c>
      <c r="H42" s="46">
        <v>0</v>
      </c>
      <c r="I42" s="52">
        <v>0</v>
      </c>
      <c r="J42" s="87">
        <v>0</v>
      </c>
      <c r="K42" s="54">
        <v>0</v>
      </c>
      <c r="L42" s="48">
        <v>0</v>
      </c>
      <c r="M42" s="56" t="e">
        <v>#DIV/0!</v>
      </c>
      <c r="N42" s="35"/>
    </row>
    <row r="43" spans="1:14" s="11" customFormat="1" ht="44.25">
      <c r="A43" s="601" t="s">
        <v>40</v>
      </c>
      <c r="B43" s="575">
        <v>0</v>
      </c>
      <c r="C43" s="563">
        <v>0</v>
      </c>
      <c r="D43" s="587">
        <v>0</v>
      </c>
      <c r="E43" s="579">
        <v>0</v>
      </c>
      <c r="F43" s="577">
        <v>0</v>
      </c>
      <c r="G43" s="581">
        <v>0</v>
      </c>
      <c r="H43" s="575">
        <v>0</v>
      </c>
      <c r="I43" s="563">
        <v>0</v>
      </c>
      <c r="J43" s="587">
        <v>0</v>
      </c>
      <c r="K43" s="579">
        <v>0</v>
      </c>
      <c r="L43" s="577">
        <v>0</v>
      </c>
      <c r="M43" s="581">
        <v>0</v>
      </c>
      <c r="N43" s="35"/>
    </row>
    <row r="44" spans="1:14" s="11" customFormat="1" ht="44.25">
      <c r="A44" s="89" t="s">
        <v>41</v>
      </c>
      <c r="B44" s="575">
        <v>0</v>
      </c>
      <c r="C44" s="563">
        <v>0</v>
      </c>
      <c r="D44" s="587">
        <v>0</v>
      </c>
      <c r="E44" s="579">
        <v>0</v>
      </c>
      <c r="F44" s="596">
        <v>0</v>
      </c>
      <c r="G44" s="581">
        <v>0</v>
      </c>
      <c r="H44" s="575">
        <v>0</v>
      </c>
      <c r="I44" s="563">
        <v>0</v>
      </c>
      <c r="J44" s="587">
        <v>0</v>
      </c>
      <c r="K44" s="579">
        <v>0</v>
      </c>
      <c r="L44" s="596">
        <v>0</v>
      </c>
      <c r="M44" s="581">
        <v>0</v>
      </c>
      <c r="N44" s="35"/>
    </row>
    <row r="45" spans="1:14" s="11" customFormat="1" ht="44.25">
      <c r="A45" s="574" t="s">
        <v>42</v>
      </c>
      <c r="B45" s="575">
        <v>0</v>
      </c>
      <c r="C45" s="563">
        <v>0</v>
      </c>
      <c r="D45" s="587">
        <v>0</v>
      </c>
      <c r="E45" s="579">
        <v>0</v>
      </c>
      <c r="F45" s="596">
        <v>0</v>
      </c>
      <c r="G45" s="581">
        <v>0</v>
      </c>
      <c r="H45" s="575">
        <v>0</v>
      </c>
      <c r="I45" s="563">
        <v>0</v>
      </c>
      <c r="J45" s="587">
        <v>0</v>
      </c>
      <c r="K45" s="579">
        <v>0</v>
      </c>
      <c r="L45" s="596">
        <v>0</v>
      </c>
      <c r="M45" s="581">
        <v>0</v>
      </c>
      <c r="N45" s="35"/>
    </row>
    <row r="46" spans="1:14" s="11" customFormat="1" ht="44.25">
      <c r="A46" s="601" t="s">
        <v>43</v>
      </c>
      <c r="B46" s="575">
        <v>7141579</v>
      </c>
      <c r="C46" s="563">
        <v>1</v>
      </c>
      <c r="D46" s="587">
        <v>0</v>
      </c>
      <c r="E46" s="579">
        <v>0</v>
      </c>
      <c r="F46" s="596">
        <v>7141579</v>
      </c>
      <c r="G46" s="581">
        <v>0.11153916123728493</v>
      </c>
      <c r="H46" s="575">
        <v>11540108</v>
      </c>
      <c r="I46" s="563">
        <v>1</v>
      </c>
      <c r="J46" s="587">
        <v>0</v>
      </c>
      <c r="K46" s="579">
        <v>0</v>
      </c>
      <c r="L46" s="596">
        <v>11540108</v>
      </c>
      <c r="M46" s="581">
        <v>0.14906156675932336</v>
      </c>
      <c r="N46" s="35"/>
    </row>
    <row r="47" spans="1:14" s="85" customFormat="1" ht="45">
      <c r="A47" s="600" t="s">
        <v>44</v>
      </c>
      <c r="B47" s="602">
        <v>7141579</v>
      </c>
      <c r="C47" s="567">
        <v>1</v>
      </c>
      <c r="D47" s="603">
        <v>0</v>
      </c>
      <c r="E47" s="599">
        <v>0</v>
      </c>
      <c r="F47" s="604">
        <v>7141579</v>
      </c>
      <c r="G47" s="598">
        <v>0.11153916123728493</v>
      </c>
      <c r="H47" s="602">
        <v>11540108</v>
      </c>
      <c r="I47" s="567">
        <v>1</v>
      </c>
      <c r="J47" s="603">
        <v>0</v>
      </c>
      <c r="K47" s="599">
        <v>0</v>
      </c>
      <c r="L47" s="604">
        <v>11540108</v>
      </c>
      <c r="M47" s="598">
        <v>0.14906156675932336</v>
      </c>
      <c r="N47" s="84"/>
    </row>
    <row r="48" spans="1:14" s="85" customFormat="1" ht="45">
      <c r="A48" s="605" t="s">
        <v>45</v>
      </c>
      <c r="B48" s="606">
        <v>0</v>
      </c>
      <c r="C48" s="567">
        <v>0</v>
      </c>
      <c r="D48" s="606">
        <v>0</v>
      </c>
      <c r="E48" s="599">
        <v>0</v>
      </c>
      <c r="F48" s="608">
        <v>0</v>
      </c>
      <c r="G48" s="598">
        <v>0</v>
      </c>
      <c r="H48" s="606">
        <v>0</v>
      </c>
      <c r="I48" s="567">
        <v>0</v>
      </c>
      <c r="J48" s="606">
        <v>0</v>
      </c>
      <c r="K48" s="599">
        <v>0</v>
      </c>
      <c r="L48" s="608">
        <v>0</v>
      </c>
      <c r="M48" s="598">
        <v>0</v>
      </c>
      <c r="N48" s="84"/>
    </row>
    <row r="49" spans="1:14" s="11" customFormat="1" ht="45">
      <c r="A49" s="24" t="s">
        <v>46</v>
      </c>
      <c r="B49" s="96"/>
      <c r="C49" s="97" t="s">
        <v>4</v>
      </c>
      <c r="D49" s="59"/>
      <c r="E49" s="98" t="s">
        <v>4</v>
      </c>
      <c r="F49" s="48"/>
      <c r="G49" s="99" t="s">
        <v>4</v>
      </c>
      <c r="H49" s="96"/>
      <c r="I49" s="97" t="s">
        <v>4</v>
      </c>
      <c r="J49" s="59"/>
      <c r="K49" s="98" t="s">
        <v>4</v>
      </c>
      <c r="L49" s="48"/>
      <c r="M49" s="99" t="s">
        <v>4</v>
      </c>
      <c r="N49" s="35"/>
    </row>
    <row r="50" spans="1:14" s="11" customFormat="1" ht="44.25">
      <c r="A50" s="21" t="s">
        <v>47</v>
      </c>
      <c r="B50" s="96">
        <v>0</v>
      </c>
      <c r="C50" s="52">
        <v>0</v>
      </c>
      <c r="D50" s="59">
        <v>0</v>
      </c>
      <c r="E50" s="54">
        <v>0</v>
      </c>
      <c r="F50" s="100">
        <v>0</v>
      </c>
      <c r="G50" s="56">
        <v>0</v>
      </c>
      <c r="H50" s="96">
        <v>0</v>
      </c>
      <c r="I50" s="52">
        <v>0</v>
      </c>
      <c r="J50" s="59">
        <v>0</v>
      </c>
      <c r="K50" s="54">
        <v>0</v>
      </c>
      <c r="L50" s="100">
        <v>0</v>
      </c>
      <c r="M50" s="56">
        <v>0</v>
      </c>
      <c r="N50" s="35"/>
    </row>
    <row r="51" spans="1:14" s="11" customFormat="1" ht="44.25">
      <c r="A51" s="574" t="s">
        <v>48</v>
      </c>
      <c r="B51" s="582">
        <v>0</v>
      </c>
      <c r="C51" s="563">
        <v>0</v>
      </c>
      <c r="D51" s="587">
        <v>0</v>
      </c>
      <c r="E51" s="579">
        <v>0</v>
      </c>
      <c r="F51" s="609">
        <v>0</v>
      </c>
      <c r="G51" s="581">
        <v>0</v>
      </c>
      <c r="H51" s="582">
        <v>0</v>
      </c>
      <c r="I51" s="563">
        <v>0</v>
      </c>
      <c r="J51" s="587">
        <v>0</v>
      </c>
      <c r="K51" s="579">
        <v>0</v>
      </c>
      <c r="L51" s="609">
        <v>0</v>
      </c>
      <c r="M51" s="581">
        <v>0</v>
      </c>
      <c r="N51" s="35"/>
    </row>
    <row r="52" spans="1:14" s="11" customFormat="1" ht="44.25">
      <c r="A52" s="610" t="s">
        <v>49</v>
      </c>
      <c r="B52" s="440">
        <v>0</v>
      </c>
      <c r="C52" s="563">
        <v>0</v>
      </c>
      <c r="D52" s="441">
        <v>0</v>
      </c>
      <c r="E52" s="579">
        <v>0</v>
      </c>
      <c r="F52" s="442">
        <v>0</v>
      </c>
      <c r="G52" s="581">
        <v>0</v>
      </c>
      <c r="H52" s="611">
        <v>0</v>
      </c>
      <c r="I52" s="563">
        <v>0</v>
      </c>
      <c r="J52" s="612">
        <v>0</v>
      </c>
      <c r="K52" s="579">
        <v>0</v>
      </c>
      <c r="L52" s="613">
        <v>0</v>
      </c>
      <c r="M52" s="581">
        <v>0</v>
      </c>
      <c r="N52" s="35"/>
    </row>
    <row r="53" spans="1:14" s="11" customFormat="1" ht="44.25">
      <c r="A53" s="610" t="s">
        <v>50</v>
      </c>
      <c r="B53" s="440">
        <v>0</v>
      </c>
      <c r="C53" s="563">
        <v>0</v>
      </c>
      <c r="D53" s="441">
        <v>0</v>
      </c>
      <c r="E53" s="579">
        <v>0</v>
      </c>
      <c r="F53" s="442">
        <v>0</v>
      </c>
      <c r="G53" s="581">
        <v>0</v>
      </c>
      <c r="H53" s="611">
        <v>0</v>
      </c>
      <c r="I53" s="563">
        <v>0</v>
      </c>
      <c r="J53" s="612">
        <v>0</v>
      </c>
      <c r="K53" s="579">
        <v>0</v>
      </c>
      <c r="L53" s="613">
        <v>0</v>
      </c>
      <c r="M53" s="581">
        <v>0</v>
      </c>
      <c r="N53" s="35"/>
    </row>
    <row r="54" spans="1:14" s="11" customFormat="1" ht="44.25">
      <c r="A54" s="574" t="s">
        <v>51</v>
      </c>
      <c r="B54" s="582">
        <v>0</v>
      </c>
      <c r="C54" s="563">
        <v>0</v>
      </c>
      <c r="D54" s="587">
        <v>0</v>
      </c>
      <c r="E54" s="579">
        <v>0</v>
      </c>
      <c r="F54" s="609">
        <v>0</v>
      </c>
      <c r="G54" s="581">
        <v>0</v>
      </c>
      <c r="H54" s="582">
        <v>0</v>
      </c>
      <c r="I54" s="563">
        <v>0</v>
      </c>
      <c r="J54" s="587">
        <v>0</v>
      </c>
      <c r="K54" s="579">
        <v>0</v>
      </c>
      <c r="L54" s="609">
        <v>0</v>
      </c>
      <c r="M54" s="581">
        <v>0</v>
      </c>
      <c r="N54" s="35"/>
    </row>
    <row r="55" spans="1:14" s="85" customFormat="1" ht="45">
      <c r="A55" s="605" t="s">
        <v>52</v>
      </c>
      <c r="B55" s="614">
        <v>0</v>
      </c>
      <c r="C55" s="567">
        <v>0</v>
      </c>
      <c r="D55" s="603">
        <v>0</v>
      </c>
      <c r="E55" s="599">
        <v>0</v>
      </c>
      <c r="F55" s="615">
        <v>0</v>
      </c>
      <c r="G55" s="598">
        <v>0</v>
      </c>
      <c r="H55" s="614">
        <v>0</v>
      </c>
      <c r="I55" s="567">
        <v>0</v>
      </c>
      <c r="J55" s="603">
        <v>0</v>
      </c>
      <c r="K55" s="599">
        <v>0</v>
      </c>
      <c r="L55" s="615">
        <v>0</v>
      </c>
      <c r="M55" s="598">
        <v>0</v>
      </c>
      <c r="N55" s="84"/>
    </row>
    <row r="56" spans="1:14" s="11" customFormat="1" ht="44.25">
      <c r="A56" s="51" t="s">
        <v>53</v>
      </c>
      <c r="B56" s="616">
        <v>0</v>
      </c>
      <c r="C56" s="563">
        <v>0</v>
      </c>
      <c r="D56" s="617">
        <v>0</v>
      </c>
      <c r="E56" s="579">
        <v>0</v>
      </c>
      <c r="F56" s="618">
        <v>0</v>
      </c>
      <c r="G56" s="581">
        <v>0</v>
      </c>
      <c r="H56" s="616">
        <v>0</v>
      </c>
      <c r="I56" s="563">
        <v>0</v>
      </c>
      <c r="J56" s="617">
        <v>0</v>
      </c>
      <c r="K56" s="579">
        <v>0</v>
      </c>
      <c r="L56" s="618">
        <v>0</v>
      </c>
      <c r="M56" s="581">
        <v>0</v>
      </c>
      <c r="N56" s="35"/>
    </row>
    <row r="57" spans="1:14" s="11" customFormat="1" ht="44.25">
      <c r="A57" s="111" t="s">
        <v>54</v>
      </c>
      <c r="B57" s="575">
        <v>0</v>
      </c>
      <c r="C57" s="563">
        <v>0</v>
      </c>
      <c r="D57" s="587">
        <v>0</v>
      </c>
      <c r="E57" s="579">
        <v>0</v>
      </c>
      <c r="F57" s="577">
        <v>0</v>
      </c>
      <c r="G57" s="581">
        <v>0</v>
      </c>
      <c r="H57" s="575">
        <v>0</v>
      </c>
      <c r="I57" s="563">
        <v>0</v>
      </c>
      <c r="J57" s="587">
        <v>0</v>
      </c>
      <c r="K57" s="579">
        <v>0</v>
      </c>
      <c r="L57" s="577">
        <v>0</v>
      </c>
      <c r="M57" s="581">
        <v>0</v>
      </c>
      <c r="N57" s="35"/>
    </row>
    <row r="58" spans="1:14" s="11" customFormat="1" ht="44.25">
      <c r="A58" s="89" t="s">
        <v>55</v>
      </c>
      <c r="B58" s="575">
        <v>0</v>
      </c>
      <c r="C58" s="563">
        <v>0</v>
      </c>
      <c r="D58" s="587">
        <v>0</v>
      </c>
      <c r="E58" s="579">
        <v>0</v>
      </c>
      <c r="F58" s="577">
        <v>0</v>
      </c>
      <c r="G58" s="581">
        <v>0</v>
      </c>
      <c r="H58" s="575">
        <v>0</v>
      </c>
      <c r="I58" s="563">
        <v>0</v>
      </c>
      <c r="J58" s="587">
        <v>0</v>
      </c>
      <c r="K58" s="579">
        <v>0</v>
      </c>
      <c r="L58" s="577">
        <v>0</v>
      </c>
      <c r="M58" s="581">
        <v>0</v>
      </c>
      <c r="N58" s="35"/>
    </row>
    <row r="59" spans="1:14" s="11" customFormat="1" ht="44.25">
      <c r="A59" s="601" t="s">
        <v>56</v>
      </c>
      <c r="B59" s="594">
        <v>0</v>
      </c>
      <c r="C59" s="563">
        <v>0</v>
      </c>
      <c r="D59" s="595">
        <v>0</v>
      </c>
      <c r="E59" s="579">
        <v>0</v>
      </c>
      <c r="F59" s="596">
        <v>0</v>
      </c>
      <c r="G59" s="581">
        <v>0</v>
      </c>
      <c r="H59" s="594">
        <v>0</v>
      </c>
      <c r="I59" s="563">
        <v>0</v>
      </c>
      <c r="J59" s="595">
        <v>0</v>
      </c>
      <c r="K59" s="579">
        <v>0</v>
      </c>
      <c r="L59" s="596">
        <v>0</v>
      </c>
      <c r="M59" s="581">
        <v>0</v>
      </c>
      <c r="N59" s="35"/>
    </row>
    <row r="60" spans="1:14" s="11" customFormat="1" ht="44.25">
      <c r="A60" s="112" t="s">
        <v>57</v>
      </c>
      <c r="B60" s="575">
        <v>0</v>
      </c>
      <c r="C60" s="563">
        <v>0</v>
      </c>
      <c r="D60" s="587">
        <v>0</v>
      </c>
      <c r="E60" s="579">
        <v>0</v>
      </c>
      <c r="F60" s="577">
        <v>0</v>
      </c>
      <c r="G60" s="581">
        <v>0</v>
      </c>
      <c r="H60" s="575">
        <v>0</v>
      </c>
      <c r="I60" s="563">
        <v>0</v>
      </c>
      <c r="J60" s="587">
        <v>0</v>
      </c>
      <c r="K60" s="579">
        <v>0</v>
      </c>
      <c r="L60" s="577">
        <v>0</v>
      </c>
      <c r="M60" s="581">
        <v>0</v>
      </c>
      <c r="N60" s="35"/>
    </row>
    <row r="61" spans="1:14" s="11" customFormat="1" ht="44.25">
      <c r="A61" s="112" t="s">
        <v>58</v>
      </c>
      <c r="B61" s="575">
        <v>0</v>
      </c>
      <c r="C61" s="563">
        <v>0</v>
      </c>
      <c r="D61" s="587">
        <v>0</v>
      </c>
      <c r="E61" s="579">
        <v>0</v>
      </c>
      <c r="F61" s="577">
        <v>0</v>
      </c>
      <c r="G61" s="581">
        <v>0</v>
      </c>
      <c r="H61" s="575">
        <v>0</v>
      </c>
      <c r="I61" s="563">
        <v>0</v>
      </c>
      <c r="J61" s="587">
        <v>0</v>
      </c>
      <c r="K61" s="579">
        <v>0</v>
      </c>
      <c r="L61" s="577">
        <v>0</v>
      </c>
      <c r="M61" s="581">
        <v>0</v>
      </c>
      <c r="N61" s="35"/>
    </row>
    <row r="62" spans="1:14" s="11" customFormat="1" ht="44.25">
      <c r="A62" s="113" t="s">
        <v>59</v>
      </c>
      <c r="B62" s="575">
        <v>0</v>
      </c>
      <c r="C62" s="563">
        <v>0</v>
      </c>
      <c r="D62" s="587">
        <v>0</v>
      </c>
      <c r="E62" s="579">
        <v>0</v>
      </c>
      <c r="F62" s="577">
        <v>0</v>
      </c>
      <c r="G62" s="581">
        <v>0</v>
      </c>
      <c r="H62" s="575">
        <v>0</v>
      </c>
      <c r="I62" s="563">
        <v>0</v>
      </c>
      <c r="J62" s="587">
        <v>0</v>
      </c>
      <c r="K62" s="579">
        <v>0</v>
      </c>
      <c r="L62" s="577">
        <v>0</v>
      </c>
      <c r="M62" s="581">
        <v>0</v>
      </c>
      <c r="N62" s="35"/>
    </row>
    <row r="63" spans="1:14" s="11" customFormat="1" ht="44.25">
      <c r="A63" s="113" t="s">
        <v>60</v>
      </c>
      <c r="B63" s="575">
        <v>0</v>
      </c>
      <c r="C63" s="563">
        <v>0</v>
      </c>
      <c r="D63" s="587">
        <v>0</v>
      </c>
      <c r="E63" s="579">
        <v>0</v>
      </c>
      <c r="F63" s="577">
        <v>0</v>
      </c>
      <c r="G63" s="581">
        <v>0</v>
      </c>
      <c r="H63" s="575">
        <v>0</v>
      </c>
      <c r="I63" s="563">
        <v>0</v>
      </c>
      <c r="J63" s="587">
        <v>0</v>
      </c>
      <c r="K63" s="579">
        <v>0</v>
      </c>
      <c r="L63" s="577">
        <v>0</v>
      </c>
      <c r="M63" s="581">
        <v>0</v>
      </c>
      <c r="N63" s="35"/>
    </row>
    <row r="64" spans="1:14" s="11" customFormat="1" ht="44.25">
      <c r="A64" s="89" t="s">
        <v>61</v>
      </c>
      <c r="B64" s="575">
        <v>0</v>
      </c>
      <c r="C64" s="563">
        <v>0</v>
      </c>
      <c r="D64" s="587">
        <v>0</v>
      </c>
      <c r="E64" s="579">
        <v>0</v>
      </c>
      <c r="F64" s="577">
        <v>0</v>
      </c>
      <c r="G64" s="581">
        <v>0</v>
      </c>
      <c r="H64" s="575">
        <v>0</v>
      </c>
      <c r="I64" s="563">
        <v>0</v>
      </c>
      <c r="J64" s="587">
        <v>0</v>
      </c>
      <c r="K64" s="579">
        <v>0</v>
      </c>
      <c r="L64" s="577">
        <v>0</v>
      </c>
      <c r="M64" s="581">
        <v>0</v>
      </c>
      <c r="N64" s="35"/>
    </row>
    <row r="65" spans="1:14" s="11" customFormat="1" ht="44.25">
      <c r="A65" s="601" t="s">
        <v>62</v>
      </c>
      <c r="B65" s="575">
        <v>576476</v>
      </c>
      <c r="C65" s="563">
        <v>1</v>
      </c>
      <c r="D65" s="587">
        <v>0</v>
      </c>
      <c r="E65" s="579">
        <v>0</v>
      </c>
      <c r="F65" s="577">
        <v>576476</v>
      </c>
      <c r="G65" s="581">
        <v>9.0035620292690261E-3</v>
      </c>
      <c r="H65" s="575">
        <v>1426044</v>
      </c>
      <c r="I65" s="563">
        <v>1</v>
      </c>
      <c r="J65" s="587">
        <v>0</v>
      </c>
      <c r="K65" s="579">
        <v>0</v>
      </c>
      <c r="L65" s="577">
        <v>1426044</v>
      </c>
      <c r="M65" s="581">
        <v>1.8419962179533549E-2</v>
      </c>
      <c r="N65" s="35"/>
    </row>
    <row r="66" spans="1:14" s="85" customFormat="1" ht="45">
      <c r="A66" s="114" t="s">
        <v>63</v>
      </c>
      <c r="B66" s="602">
        <v>576476</v>
      </c>
      <c r="C66" s="567">
        <v>1</v>
      </c>
      <c r="D66" s="603">
        <v>0</v>
      </c>
      <c r="E66" s="599">
        <v>0</v>
      </c>
      <c r="F66" s="602">
        <v>576476</v>
      </c>
      <c r="G66" s="598">
        <v>9.0035620292690261E-3</v>
      </c>
      <c r="H66" s="602">
        <v>1426044</v>
      </c>
      <c r="I66" s="567">
        <v>1</v>
      </c>
      <c r="J66" s="603">
        <v>0</v>
      </c>
      <c r="K66" s="599">
        <v>0</v>
      </c>
      <c r="L66" s="602">
        <v>1426044</v>
      </c>
      <c r="M66" s="598">
        <v>1.8419962179533549E-2</v>
      </c>
      <c r="N66" s="84"/>
    </row>
    <row r="67" spans="1:14" s="11" customFormat="1" ht="45">
      <c r="A67" s="24" t="s">
        <v>64</v>
      </c>
      <c r="B67" s="582"/>
      <c r="C67" s="591" t="s">
        <v>4</v>
      </c>
      <c r="D67" s="587"/>
      <c r="E67" s="592" t="s">
        <v>4</v>
      </c>
      <c r="F67" s="577"/>
      <c r="G67" s="593" t="s">
        <v>4</v>
      </c>
      <c r="H67" s="582"/>
      <c r="I67" s="591" t="s">
        <v>4</v>
      </c>
      <c r="J67" s="587"/>
      <c r="K67" s="592" t="s">
        <v>4</v>
      </c>
      <c r="L67" s="577"/>
      <c r="M67" s="593" t="s">
        <v>4</v>
      </c>
    </row>
    <row r="68" spans="1:14" s="11" customFormat="1" ht="44.25">
      <c r="A68" s="115" t="s">
        <v>65</v>
      </c>
      <c r="B68" s="5">
        <v>0</v>
      </c>
      <c r="C68" s="52">
        <v>0</v>
      </c>
      <c r="D68" s="59">
        <v>0</v>
      </c>
      <c r="E68" s="54">
        <v>0</v>
      </c>
      <c r="F68" s="69">
        <v>0</v>
      </c>
      <c r="G68" s="56">
        <v>0</v>
      </c>
      <c r="H68" s="5">
        <v>0</v>
      </c>
      <c r="I68" s="52">
        <v>0</v>
      </c>
      <c r="J68" s="59">
        <v>0</v>
      </c>
      <c r="K68" s="54">
        <v>0</v>
      </c>
      <c r="L68" s="69">
        <v>0</v>
      </c>
      <c r="M68" s="56">
        <v>0</v>
      </c>
    </row>
    <row r="69" spans="1:14" s="11" customFormat="1" ht="44.25">
      <c r="A69" s="574" t="s">
        <v>66</v>
      </c>
      <c r="B69" s="575">
        <v>0</v>
      </c>
      <c r="C69" s="563">
        <v>0</v>
      </c>
      <c r="D69" s="587">
        <v>0</v>
      </c>
      <c r="E69" s="579">
        <v>0</v>
      </c>
      <c r="F69" s="577">
        <v>0</v>
      </c>
      <c r="G69" s="581">
        <v>0</v>
      </c>
      <c r="H69" s="575">
        <v>0</v>
      </c>
      <c r="I69" s="563">
        <v>0</v>
      </c>
      <c r="J69" s="587">
        <v>0</v>
      </c>
      <c r="K69" s="579">
        <v>0</v>
      </c>
      <c r="L69" s="577">
        <v>0</v>
      </c>
      <c r="M69" s="581">
        <v>0</v>
      </c>
    </row>
    <row r="70" spans="1:14" s="11" customFormat="1" ht="45">
      <c r="A70" s="619" t="s">
        <v>67</v>
      </c>
      <c r="B70" s="582"/>
      <c r="C70" s="591" t="s">
        <v>4</v>
      </c>
      <c r="D70" s="587"/>
      <c r="E70" s="592" t="s">
        <v>4</v>
      </c>
      <c r="F70" s="577"/>
      <c r="G70" s="593" t="s">
        <v>4</v>
      </c>
      <c r="H70" s="582"/>
      <c r="I70" s="591" t="s">
        <v>4</v>
      </c>
      <c r="J70" s="587"/>
      <c r="K70" s="592" t="s">
        <v>4</v>
      </c>
      <c r="L70" s="577"/>
      <c r="M70" s="593" t="s">
        <v>4</v>
      </c>
    </row>
    <row r="71" spans="1:14" s="11" customFormat="1" ht="44.25">
      <c r="A71" s="89" t="s">
        <v>68</v>
      </c>
      <c r="B71" s="5">
        <v>0</v>
      </c>
      <c r="C71" s="52">
        <v>0</v>
      </c>
      <c r="D71" s="59">
        <v>0</v>
      </c>
      <c r="E71" s="54">
        <v>0</v>
      </c>
      <c r="F71" s="69">
        <v>0</v>
      </c>
      <c r="G71" s="56">
        <v>0</v>
      </c>
      <c r="H71" s="5">
        <v>0</v>
      </c>
      <c r="I71" s="52">
        <v>0</v>
      </c>
      <c r="J71" s="59">
        <v>0</v>
      </c>
      <c r="K71" s="54">
        <v>0</v>
      </c>
      <c r="L71" s="69">
        <v>0</v>
      </c>
      <c r="M71" s="56">
        <v>0</v>
      </c>
    </row>
    <row r="72" spans="1:14" s="11" customFormat="1" ht="44.25">
      <c r="A72" s="574" t="s">
        <v>69</v>
      </c>
      <c r="B72" s="575">
        <v>11818429</v>
      </c>
      <c r="C72" s="563">
        <v>1</v>
      </c>
      <c r="D72" s="587">
        <v>0</v>
      </c>
      <c r="E72" s="579">
        <v>0</v>
      </c>
      <c r="F72" s="577">
        <v>11818429</v>
      </c>
      <c r="G72" s="581">
        <v>0.18458350146408856</v>
      </c>
      <c r="H72" s="575">
        <v>15563873</v>
      </c>
      <c r="I72" s="563">
        <v>1</v>
      </c>
      <c r="J72" s="587">
        <v>0</v>
      </c>
      <c r="K72" s="579">
        <v>0</v>
      </c>
      <c r="L72" s="577">
        <v>15563873</v>
      </c>
      <c r="M72" s="581">
        <v>0.20103583902534797</v>
      </c>
    </row>
    <row r="73" spans="1:14" s="85" customFormat="1" ht="45">
      <c r="A73" s="600" t="s">
        <v>70</v>
      </c>
      <c r="B73" s="620">
        <v>11818429</v>
      </c>
      <c r="C73" s="567">
        <v>1</v>
      </c>
      <c r="D73" s="607">
        <v>0</v>
      </c>
      <c r="E73" s="599">
        <v>0</v>
      </c>
      <c r="F73" s="615">
        <v>11818429</v>
      </c>
      <c r="G73" s="721">
        <v>0.18458350146408856</v>
      </c>
      <c r="H73" s="620">
        <v>15563873</v>
      </c>
      <c r="I73" s="567">
        <v>1</v>
      </c>
      <c r="J73" s="607">
        <v>0</v>
      </c>
      <c r="K73" s="599">
        <v>0</v>
      </c>
      <c r="L73" s="621">
        <v>15563873</v>
      </c>
      <c r="M73" s="598">
        <v>0.20103583902534797</v>
      </c>
    </row>
    <row r="74" spans="1:14" s="85" customFormat="1" ht="45">
      <c r="A74" s="600" t="s">
        <v>71</v>
      </c>
      <c r="B74" s="620">
        <v>0</v>
      </c>
      <c r="C74" s="599">
        <v>0</v>
      </c>
      <c r="D74" s="606">
        <v>0</v>
      </c>
      <c r="E74" s="599">
        <v>0</v>
      </c>
      <c r="F74" s="722">
        <v>0</v>
      </c>
      <c r="G74" s="598">
        <v>0</v>
      </c>
      <c r="H74" s="620">
        <v>0</v>
      </c>
      <c r="I74" s="599">
        <v>0</v>
      </c>
      <c r="J74" s="606">
        <v>0</v>
      </c>
      <c r="K74" s="599">
        <v>0</v>
      </c>
      <c r="L74" s="129">
        <v>0</v>
      </c>
      <c r="M74" s="598">
        <v>0</v>
      </c>
    </row>
    <row r="75" spans="1:14" s="85" customFormat="1" ht="45.75" thickBot="1">
      <c r="A75" s="622" t="s">
        <v>72</v>
      </c>
      <c r="B75" s="120">
        <v>64027548</v>
      </c>
      <c r="C75" s="623">
        <v>1</v>
      </c>
      <c r="D75" s="120">
        <v>0</v>
      </c>
      <c r="E75" s="624">
        <v>0</v>
      </c>
      <c r="F75" s="120">
        <v>64027548</v>
      </c>
      <c r="G75" s="625">
        <v>1</v>
      </c>
      <c r="H75" s="120">
        <v>77418400</v>
      </c>
      <c r="I75" s="623">
        <v>1</v>
      </c>
      <c r="J75" s="120">
        <v>0</v>
      </c>
      <c r="K75" s="624">
        <v>0</v>
      </c>
      <c r="L75" s="120">
        <v>77418400</v>
      </c>
      <c r="M75" s="625">
        <v>1</v>
      </c>
    </row>
    <row r="76" spans="1:14" ht="21" thickTop="1">
      <c r="A76" s="130"/>
      <c r="B76" s="131"/>
      <c r="C76" s="132"/>
      <c r="D76" s="131"/>
      <c r="E76" s="132"/>
      <c r="F76" s="131"/>
      <c r="G76" s="132"/>
      <c r="H76" s="131"/>
      <c r="I76" s="132"/>
      <c r="J76" s="131"/>
      <c r="K76" s="132"/>
      <c r="L76" s="131"/>
      <c r="M76" s="132"/>
    </row>
    <row r="77" spans="1:14" s="11" customFormat="1" ht="44.25">
      <c r="A77" s="4" t="s">
        <v>4</v>
      </c>
      <c r="B77" s="2"/>
      <c r="C77" s="4"/>
      <c r="D77" s="2"/>
      <c r="E77" s="4"/>
      <c r="F77" s="2"/>
      <c r="G77" s="4"/>
      <c r="H77" s="2"/>
      <c r="I77" s="4"/>
      <c r="J77" s="2"/>
      <c r="K77" s="4"/>
      <c r="L77" s="2"/>
      <c r="M77" s="4"/>
    </row>
    <row r="78" spans="1:14" s="11" customFormat="1" ht="44.25">
      <c r="A78" s="4" t="s">
        <v>73</v>
      </c>
      <c r="B78" s="2"/>
      <c r="C78" s="4"/>
      <c r="D78" s="2"/>
      <c r="E78" s="4"/>
      <c r="F78" s="2"/>
      <c r="G78" s="4"/>
      <c r="H78" s="2"/>
      <c r="I78" s="4"/>
      <c r="J78" s="2"/>
      <c r="K78" s="4"/>
      <c r="L78" s="2"/>
      <c r="M78" s="4"/>
    </row>
  </sheetData>
  <pageMargins left="0.28999999999999998" right="0.26" top="0.45" bottom="0.3" header="0.3" footer="0.54"/>
  <pageSetup scale="17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7"/>
  <sheetViews>
    <sheetView topLeftCell="A19" zoomScale="30" zoomScaleNormal="30" workbookViewId="0">
      <selection activeCell="D37" sqref="D37"/>
    </sheetView>
  </sheetViews>
  <sheetFormatPr defaultColWidth="12.42578125" defaultRowHeight="15"/>
  <cols>
    <col min="1" max="1" width="186.7109375" style="133" customWidth="1"/>
    <col min="2" max="2" width="56.42578125" style="134" customWidth="1"/>
    <col min="3" max="3" width="45.5703125" style="133" customWidth="1"/>
    <col min="4" max="4" width="45.5703125" style="134" customWidth="1"/>
    <col min="5" max="5" width="45.5703125" style="133" customWidth="1"/>
    <col min="6" max="6" width="45.5703125" style="134" customWidth="1"/>
    <col min="7" max="7" width="45.5703125" style="133" customWidth="1"/>
    <col min="8" max="8" width="54.7109375" style="134" customWidth="1"/>
    <col min="9" max="9" width="45.5703125" style="133" customWidth="1"/>
    <col min="10" max="10" width="45.5703125" style="134" customWidth="1"/>
    <col min="11" max="11" width="45.5703125" style="133" customWidth="1"/>
    <col min="12" max="12" width="45.5703125" style="134" customWidth="1"/>
    <col min="13" max="13" width="45.5703125" style="133" customWidth="1"/>
    <col min="14" max="256" width="12.42578125" style="133"/>
    <col min="257" max="257" width="186.7109375" style="133" customWidth="1"/>
    <col min="258" max="258" width="56.42578125" style="133" customWidth="1"/>
    <col min="259" max="263" width="45.5703125" style="133" customWidth="1"/>
    <col min="264" max="264" width="54.7109375" style="133" customWidth="1"/>
    <col min="265" max="269" width="45.5703125" style="133" customWidth="1"/>
    <col min="270" max="512" width="12.42578125" style="133"/>
    <col min="513" max="513" width="186.7109375" style="133" customWidth="1"/>
    <col min="514" max="514" width="56.42578125" style="133" customWidth="1"/>
    <col min="515" max="519" width="45.5703125" style="133" customWidth="1"/>
    <col min="520" max="520" width="54.7109375" style="133" customWidth="1"/>
    <col min="521" max="525" width="45.5703125" style="133" customWidth="1"/>
    <col min="526" max="768" width="12.42578125" style="133"/>
    <col min="769" max="769" width="186.7109375" style="133" customWidth="1"/>
    <col min="770" max="770" width="56.42578125" style="133" customWidth="1"/>
    <col min="771" max="775" width="45.5703125" style="133" customWidth="1"/>
    <col min="776" max="776" width="54.7109375" style="133" customWidth="1"/>
    <col min="777" max="781" width="45.5703125" style="133" customWidth="1"/>
    <col min="782" max="1024" width="12.42578125" style="133"/>
    <col min="1025" max="1025" width="186.7109375" style="133" customWidth="1"/>
    <col min="1026" max="1026" width="56.42578125" style="133" customWidth="1"/>
    <col min="1027" max="1031" width="45.5703125" style="133" customWidth="1"/>
    <col min="1032" max="1032" width="54.7109375" style="133" customWidth="1"/>
    <col min="1033" max="1037" width="45.5703125" style="133" customWidth="1"/>
    <col min="1038" max="1280" width="12.42578125" style="133"/>
    <col min="1281" max="1281" width="186.7109375" style="133" customWidth="1"/>
    <col min="1282" max="1282" width="56.42578125" style="133" customWidth="1"/>
    <col min="1283" max="1287" width="45.5703125" style="133" customWidth="1"/>
    <col min="1288" max="1288" width="54.7109375" style="133" customWidth="1"/>
    <col min="1289" max="1293" width="45.5703125" style="133" customWidth="1"/>
    <col min="1294" max="1536" width="12.42578125" style="133"/>
    <col min="1537" max="1537" width="186.7109375" style="133" customWidth="1"/>
    <col min="1538" max="1538" width="56.42578125" style="133" customWidth="1"/>
    <col min="1539" max="1543" width="45.5703125" style="133" customWidth="1"/>
    <col min="1544" max="1544" width="54.7109375" style="133" customWidth="1"/>
    <col min="1545" max="1549" width="45.5703125" style="133" customWidth="1"/>
    <col min="1550" max="1792" width="12.42578125" style="133"/>
    <col min="1793" max="1793" width="186.7109375" style="133" customWidth="1"/>
    <col min="1794" max="1794" width="56.42578125" style="133" customWidth="1"/>
    <col min="1795" max="1799" width="45.5703125" style="133" customWidth="1"/>
    <col min="1800" max="1800" width="54.7109375" style="133" customWidth="1"/>
    <col min="1801" max="1805" width="45.5703125" style="133" customWidth="1"/>
    <col min="1806" max="2048" width="12.42578125" style="133"/>
    <col min="2049" max="2049" width="186.7109375" style="133" customWidth="1"/>
    <col min="2050" max="2050" width="56.42578125" style="133" customWidth="1"/>
    <col min="2051" max="2055" width="45.5703125" style="133" customWidth="1"/>
    <col min="2056" max="2056" width="54.7109375" style="133" customWidth="1"/>
    <col min="2057" max="2061" width="45.5703125" style="133" customWidth="1"/>
    <col min="2062" max="2304" width="12.42578125" style="133"/>
    <col min="2305" max="2305" width="186.7109375" style="133" customWidth="1"/>
    <col min="2306" max="2306" width="56.42578125" style="133" customWidth="1"/>
    <col min="2307" max="2311" width="45.5703125" style="133" customWidth="1"/>
    <col min="2312" max="2312" width="54.7109375" style="133" customWidth="1"/>
    <col min="2313" max="2317" width="45.5703125" style="133" customWidth="1"/>
    <col min="2318" max="2560" width="12.42578125" style="133"/>
    <col min="2561" max="2561" width="186.7109375" style="133" customWidth="1"/>
    <col min="2562" max="2562" width="56.42578125" style="133" customWidth="1"/>
    <col min="2563" max="2567" width="45.5703125" style="133" customWidth="1"/>
    <col min="2568" max="2568" width="54.7109375" style="133" customWidth="1"/>
    <col min="2569" max="2573" width="45.5703125" style="133" customWidth="1"/>
    <col min="2574" max="2816" width="12.42578125" style="133"/>
    <col min="2817" max="2817" width="186.7109375" style="133" customWidth="1"/>
    <col min="2818" max="2818" width="56.42578125" style="133" customWidth="1"/>
    <col min="2819" max="2823" width="45.5703125" style="133" customWidth="1"/>
    <col min="2824" max="2824" width="54.7109375" style="133" customWidth="1"/>
    <col min="2825" max="2829" width="45.5703125" style="133" customWidth="1"/>
    <col min="2830" max="3072" width="12.42578125" style="133"/>
    <col min="3073" max="3073" width="186.7109375" style="133" customWidth="1"/>
    <col min="3074" max="3074" width="56.42578125" style="133" customWidth="1"/>
    <col min="3075" max="3079" width="45.5703125" style="133" customWidth="1"/>
    <col min="3080" max="3080" width="54.7109375" style="133" customWidth="1"/>
    <col min="3081" max="3085" width="45.5703125" style="133" customWidth="1"/>
    <col min="3086" max="3328" width="12.42578125" style="133"/>
    <col min="3329" max="3329" width="186.7109375" style="133" customWidth="1"/>
    <col min="3330" max="3330" width="56.42578125" style="133" customWidth="1"/>
    <col min="3331" max="3335" width="45.5703125" style="133" customWidth="1"/>
    <col min="3336" max="3336" width="54.7109375" style="133" customWidth="1"/>
    <col min="3337" max="3341" width="45.5703125" style="133" customWidth="1"/>
    <col min="3342" max="3584" width="12.42578125" style="133"/>
    <col min="3585" max="3585" width="186.7109375" style="133" customWidth="1"/>
    <col min="3586" max="3586" width="56.42578125" style="133" customWidth="1"/>
    <col min="3587" max="3591" width="45.5703125" style="133" customWidth="1"/>
    <col min="3592" max="3592" width="54.7109375" style="133" customWidth="1"/>
    <col min="3593" max="3597" width="45.5703125" style="133" customWidth="1"/>
    <col min="3598" max="3840" width="12.42578125" style="133"/>
    <col min="3841" max="3841" width="186.7109375" style="133" customWidth="1"/>
    <col min="3842" max="3842" width="56.42578125" style="133" customWidth="1"/>
    <col min="3843" max="3847" width="45.5703125" style="133" customWidth="1"/>
    <col min="3848" max="3848" width="54.7109375" style="133" customWidth="1"/>
    <col min="3849" max="3853" width="45.5703125" style="133" customWidth="1"/>
    <col min="3854" max="4096" width="12.42578125" style="133"/>
    <col min="4097" max="4097" width="186.7109375" style="133" customWidth="1"/>
    <col min="4098" max="4098" width="56.42578125" style="133" customWidth="1"/>
    <col min="4099" max="4103" width="45.5703125" style="133" customWidth="1"/>
    <col min="4104" max="4104" width="54.7109375" style="133" customWidth="1"/>
    <col min="4105" max="4109" width="45.5703125" style="133" customWidth="1"/>
    <col min="4110" max="4352" width="12.42578125" style="133"/>
    <col min="4353" max="4353" width="186.7109375" style="133" customWidth="1"/>
    <col min="4354" max="4354" width="56.42578125" style="133" customWidth="1"/>
    <col min="4355" max="4359" width="45.5703125" style="133" customWidth="1"/>
    <col min="4360" max="4360" width="54.7109375" style="133" customWidth="1"/>
    <col min="4361" max="4365" width="45.5703125" style="133" customWidth="1"/>
    <col min="4366" max="4608" width="12.42578125" style="133"/>
    <col min="4609" max="4609" width="186.7109375" style="133" customWidth="1"/>
    <col min="4610" max="4610" width="56.42578125" style="133" customWidth="1"/>
    <col min="4611" max="4615" width="45.5703125" style="133" customWidth="1"/>
    <col min="4616" max="4616" width="54.7109375" style="133" customWidth="1"/>
    <col min="4617" max="4621" width="45.5703125" style="133" customWidth="1"/>
    <col min="4622" max="4864" width="12.42578125" style="133"/>
    <col min="4865" max="4865" width="186.7109375" style="133" customWidth="1"/>
    <col min="4866" max="4866" width="56.42578125" style="133" customWidth="1"/>
    <col min="4867" max="4871" width="45.5703125" style="133" customWidth="1"/>
    <col min="4872" max="4872" width="54.7109375" style="133" customWidth="1"/>
    <col min="4873" max="4877" width="45.5703125" style="133" customWidth="1"/>
    <col min="4878" max="5120" width="12.42578125" style="133"/>
    <col min="5121" max="5121" width="186.7109375" style="133" customWidth="1"/>
    <col min="5122" max="5122" width="56.42578125" style="133" customWidth="1"/>
    <col min="5123" max="5127" width="45.5703125" style="133" customWidth="1"/>
    <col min="5128" max="5128" width="54.7109375" style="133" customWidth="1"/>
    <col min="5129" max="5133" width="45.5703125" style="133" customWidth="1"/>
    <col min="5134" max="5376" width="12.42578125" style="133"/>
    <col min="5377" max="5377" width="186.7109375" style="133" customWidth="1"/>
    <col min="5378" max="5378" width="56.42578125" style="133" customWidth="1"/>
    <col min="5379" max="5383" width="45.5703125" style="133" customWidth="1"/>
    <col min="5384" max="5384" width="54.7109375" style="133" customWidth="1"/>
    <col min="5385" max="5389" width="45.5703125" style="133" customWidth="1"/>
    <col min="5390" max="5632" width="12.42578125" style="133"/>
    <col min="5633" max="5633" width="186.7109375" style="133" customWidth="1"/>
    <col min="5634" max="5634" width="56.42578125" style="133" customWidth="1"/>
    <col min="5635" max="5639" width="45.5703125" style="133" customWidth="1"/>
    <col min="5640" max="5640" width="54.7109375" style="133" customWidth="1"/>
    <col min="5641" max="5645" width="45.5703125" style="133" customWidth="1"/>
    <col min="5646" max="5888" width="12.42578125" style="133"/>
    <col min="5889" max="5889" width="186.7109375" style="133" customWidth="1"/>
    <col min="5890" max="5890" width="56.42578125" style="133" customWidth="1"/>
    <col min="5891" max="5895" width="45.5703125" style="133" customWidth="1"/>
    <col min="5896" max="5896" width="54.7109375" style="133" customWidth="1"/>
    <col min="5897" max="5901" width="45.5703125" style="133" customWidth="1"/>
    <col min="5902" max="6144" width="12.42578125" style="133"/>
    <col min="6145" max="6145" width="186.7109375" style="133" customWidth="1"/>
    <col min="6146" max="6146" width="56.42578125" style="133" customWidth="1"/>
    <col min="6147" max="6151" width="45.5703125" style="133" customWidth="1"/>
    <col min="6152" max="6152" width="54.7109375" style="133" customWidth="1"/>
    <col min="6153" max="6157" width="45.5703125" style="133" customWidth="1"/>
    <col min="6158" max="6400" width="12.42578125" style="133"/>
    <col min="6401" max="6401" width="186.7109375" style="133" customWidth="1"/>
    <col min="6402" max="6402" width="56.42578125" style="133" customWidth="1"/>
    <col min="6403" max="6407" width="45.5703125" style="133" customWidth="1"/>
    <col min="6408" max="6408" width="54.7109375" style="133" customWidth="1"/>
    <col min="6409" max="6413" width="45.5703125" style="133" customWidth="1"/>
    <col min="6414" max="6656" width="12.42578125" style="133"/>
    <col min="6657" max="6657" width="186.7109375" style="133" customWidth="1"/>
    <col min="6658" max="6658" width="56.42578125" style="133" customWidth="1"/>
    <col min="6659" max="6663" width="45.5703125" style="133" customWidth="1"/>
    <col min="6664" max="6664" width="54.7109375" style="133" customWidth="1"/>
    <col min="6665" max="6669" width="45.5703125" style="133" customWidth="1"/>
    <col min="6670" max="6912" width="12.42578125" style="133"/>
    <col min="6913" max="6913" width="186.7109375" style="133" customWidth="1"/>
    <col min="6914" max="6914" width="56.42578125" style="133" customWidth="1"/>
    <col min="6915" max="6919" width="45.5703125" style="133" customWidth="1"/>
    <col min="6920" max="6920" width="54.7109375" style="133" customWidth="1"/>
    <col min="6921" max="6925" width="45.5703125" style="133" customWidth="1"/>
    <col min="6926" max="7168" width="12.42578125" style="133"/>
    <col min="7169" max="7169" width="186.7109375" style="133" customWidth="1"/>
    <col min="7170" max="7170" width="56.42578125" style="133" customWidth="1"/>
    <col min="7171" max="7175" width="45.5703125" style="133" customWidth="1"/>
    <col min="7176" max="7176" width="54.7109375" style="133" customWidth="1"/>
    <col min="7177" max="7181" width="45.5703125" style="133" customWidth="1"/>
    <col min="7182" max="7424" width="12.42578125" style="133"/>
    <col min="7425" max="7425" width="186.7109375" style="133" customWidth="1"/>
    <col min="7426" max="7426" width="56.42578125" style="133" customWidth="1"/>
    <col min="7427" max="7431" width="45.5703125" style="133" customWidth="1"/>
    <col min="7432" max="7432" width="54.7109375" style="133" customWidth="1"/>
    <col min="7433" max="7437" width="45.5703125" style="133" customWidth="1"/>
    <col min="7438" max="7680" width="12.42578125" style="133"/>
    <col min="7681" max="7681" width="186.7109375" style="133" customWidth="1"/>
    <col min="7682" max="7682" width="56.42578125" style="133" customWidth="1"/>
    <col min="7683" max="7687" width="45.5703125" style="133" customWidth="1"/>
    <col min="7688" max="7688" width="54.7109375" style="133" customWidth="1"/>
    <col min="7689" max="7693" width="45.5703125" style="133" customWidth="1"/>
    <col min="7694" max="7936" width="12.42578125" style="133"/>
    <col min="7937" max="7937" width="186.7109375" style="133" customWidth="1"/>
    <col min="7938" max="7938" width="56.42578125" style="133" customWidth="1"/>
    <col min="7939" max="7943" width="45.5703125" style="133" customWidth="1"/>
    <col min="7944" max="7944" width="54.7109375" style="133" customWidth="1"/>
    <col min="7945" max="7949" width="45.5703125" style="133" customWidth="1"/>
    <col min="7950" max="8192" width="12.42578125" style="133"/>
    <col min="8193" max="8193" width="186.7109375" style="133" customWidth="1"/>
    <col min="8194" max="8194" width="56.42578125" style="133" customWidth="1"/>
    <col min="8195" max="8199" width="45.5703125" style="133" customWidth="1"/>
    <col min="8200" max="8200" width="54.7109375" style="133" customWidth="1"/>
    <col min="8201" max="8205" width="45.5703125" style="133" customWidth="1"/>
    <col min="8206" max="8448" width="12.42578125" style="133"/>
    <col min="8449" max="8449" width="186.7109375" style="133" customWidth="1"/>
    <col min="8450" max="8450" width="56.42578125" style="133" customWidth="1"/>
    <col min="8451" max="8455" width="45.5703125" style="133" customWidth="1"/>
    <col min="8456" max="8456" width="54.7109375" style="133" customWidth="1"/>
    <col min="8457" max="8461" width="45.5703125" style="133" customWidth="1"/>
    <col min="8462" max="8704" width="12.42578125" style="133"/>
    <col min="8705" max="8705" width="186.7109375" style="133" customWidth="1"/>
    <col min="8706" max="8706" width="56.42578125" style="133" customWidth="1"/>
    <col min="8707" max="8711" width="45.5703125" style="133" customWidth="1"/>
    <col min="8712" max="8712" width="54.7109375" style="133" customWidth="1"/>
    <col min="8713" max="8717" width="45.5703125" style="133" customWidth="1"/>
    <col min="8718" max="8960" width="12.42578125" style="133"/>
    <col min="8961" max="8961" width="186.7109375" style="133" customWidth="1"/>
    <col min="8962" max="8962" width="56.42578125" style="133" customWidth="1"/>
    <col min="8963" max="8967" width="45.5703125" style="133" customWidth="1"/>
    <col min="8968" max="8968" width="54.7109375" style="133" customWidth="1"/>
    <col min="8969" max="8973" width="45.5703125" style="133" customWidth="1"/>
    <col min="8974" max="9216" width="12.42578125" style="133"/>
    <col min="9217" max="9217" width="186.7109375" style="133" customWidth="1"/>
    <col min="9218" max="9218" width="56.42578125" style="133" customWidth="1"/>
    <col min="9219" max="9223" width="45.5703125" style="133" customWidth="1"/>
    <col min="9224" max="9224" width="54.7109375" style="133" customWidth="1"/>
    <col min="9225" max="9229" width="45.5703125" style="133" customWidth="1"/>
    <col min="9230" max="9472" width="12.42578125" style="133"/>
    <col min="9473" max="9473" width="186.7109375" style="133" customWidth="1"/>
    <col min="9474" max="9474" width="56.42578125" style="133" customWidth="1"/>
    <col min="9475" max="9479" width="45.5703125" style="133" customWidth="1"/>
    <col min="9480" max="9480" width="54.7109375" style="133" customWidth="1"/>
    <col min="9481" max="9485" width="45.5703125" style="133" customWidth="1"/>
    <col min="9486" max="9728" width="12.42578125" style="133"/>
    <col min="9729" max="9729" width="186.7109375" style="133" customWidth="1"/>
    <col min="9730" max="9730" width="56.42578125" style="133" customWidth="1"/>
    <col min="9731" max="9735" width="45.5703125" style="133" customWidth="1"/>
    <col min="9736" max="9736" width="54.7109375" style="133" customWidth="1"/>
    <col min="9737" max="9741" width="45.5703125" style="133" customWidth="1"/>
    <col min="9742" max="9984" width="12.42578125" style="133"/>
    <col min="9985" max="9985" width="186.7109375" style="133" customWidth="1"/>
    <col min="9986" max="9986" width="56.42578125" style="133" customWidth="1"/>
    <col min="9987" max="9991" width="45.5703125" style="133" customWidth="1"/>
    <col min="9992" max="9992" width="54.7109375" style="133" customWidth="1"/>
    <col min="9993" max="9997" width="45.5703125" style="133" customWidth="1"/>
    <col min="9998" max="10240" width="12.42578125" style="133"/>
    <col min="10241" max="10241" width="186.7109375" style="133" customWidth="1"/>
    <col min="10242" max="10242" width="56.42578125" style="133" customWidth="1"/>
    <col min="10243" max="10247" width="45.5703125" style="133" customWidth="1"/>
    <col min="10248" max="10248" width="54.7109375" style="133" customWidth="1"/>
    <col min="10249" max="10253" width="45.5703125" style="133" customWidth="1"/>
    <col min="10254" max="10496" width="12.42578125" style="133"/>
    <col min="10497" max="10497" width="186.7109375" style="133" customWidth="1"/>
    <col min="10498" max="10498" width="56.42578125" style="133" customWidth="1"/>
    <col min="10499" max="10503" width="45.5703125" style="133" customWidth="1"/>
    <col min="10504" max="10504" width="54.7109375" style="133" customWidth="1"/>
    <col min="10505" max="10509" width="45.5703125" style="133" customWidth="1"/>
    <col min="10510" max="10752" width="12.42578125" style="133"/>
    <col min="10753" max="10753" width="186.7109375" style="133" customWidth="1"/>
    <col min="10754" max="10754" width="56.42578125" style="133" customWidth="1"/>
    <col min="10755" max="10759" width="45.5703125" style="133" customWidth="1"/>
    <col min="10760" max="10760" width="54.7109375" style="133" customWidth="1"/>
    <col min="10761" max="10765" width="45.5703125" style="133" customWidth="1"/>
    <col min="10766" max="11008" width="12.42578125" style="133"/>
    <col min="11009" max="11009" width="186.7109375" style="133" customWidth="1"/>
    <col min="11010" max="11010" width="56.42578125" style="133" customWidth="1"/>
    <col min="11011" max="11015" width="45.5703125" style="133" customWidth="1"/>
    <col min="11016" max="11016" width="54.7109375" style="133" customWidth="1"/>
    <col min="11017" max="11021" width="45.5703125" style="133" customWidth="1"/>
    <col min="11022" max="11264" width="12.42578125" style="133"/>
    <col min="11265" max="11265" width="186.7109375" style="133" customWidth="1"/>
    <col min="11266" max="11266" width="56.42578125" style="133" customWidth="1"/>
    <col min="11267" max="11271" width="45.5703125" style="133" customWidth="1"/>
    <col min="11272" max="11272" width="54.7109375" style="133" customWidth="1"/>
    <col min="11273" max="11277" width="45.5703125" style="133" customWidth="1"/>
    <col min="11278" max="11520" width="12.42578125" style="133"/>
    <col min="11521" max="11521" width="186.7109375" style="133" customWidth="1"/>
    <col min="11522" max="11522" width="56.42578125" style="133" customWidth="1"/>
    <col min="11523" max="11527" width="45.5703125" style="133" customWidth="1"/>
    <col min="11528" max="11528" width="54.7109375" style="133" customWidth="1"/>
    <col min="11529" max="11533" width="45.5703125" style="133" customWidth="1"/>
    <col min="11534" max="11776" width="12.42578125" style="133"/>
    <col min="11777" max="11777" width="186.7109375" style="133" customWidth="1"/>
    <col min="11778" max="11778" width="56.42578125" style="133" customWidth="1"/>
    <col min="11779" max="11783" width="45.5703125" style="133" customWidth="1"/>
    <col min="11784" max="11784" width="54.7109375" style="133" customWidth="1"/>
    <col min="11785" max="11789" width="45.5703125" style="133" customWidth="1"/>
    <col min="11790" max="12032" width="12.42578125" style="133"/>
    <col min="12033" max="12033" width="186.7109375" style="133" customWidth="1"/>
    <col min="12034" max="12034" width="56.42578125" style="133" customWidth="1"/>
    <col min="12035" max="12039" width="45.5703125" style="133" customWidth="1"/>
    <col min="12040" max="12040" width="54.7109375" style="133" customWidth="1"/>
    <col min="12041" max="12045" width="45.5703125" style="133" customWidth="1"/>
    <col min="12046" max="12288" width="12.42578125" style="133"/>
    <col min="12289" max="12289" width="186.7109375" style="133" customWidth="1"/>
    <col min="12290" max="12290" width="56.42578125" style="133" customWidth="1"/>
    <col min="12291" max="12295" width="45.5703125" style="133" customWidth="1"/>
    <col min="12296" max="12296" width="54.7109375" style="133" customWidth="1"/>
    <col min="12297" max="12301" width="45.5703125" style="133" customWidth="1"/>
    <col min="12302" max="12544" width="12.42578125" style="133"/>
    <col min="12545" max="12545" width="186.7109375" style="133" customWidth="1"/>
    <col min="12546" max="12546" width="56.42578125" style="133" customWidth="1"/>
    <col min="12547" max="12551" width="45.5703125" style="133" customWidth="1"/>
    <col min="12552" max="12552" width="54.7109375" style="133" customWidth="1"/>
    <col min="12553" max="12557" width="45.5703125" style="133" customWidth="1"/>
    <col min="12558" max="12800" width="12.42578125" style="133"/>
    <col min="12801" max="12801" width="186.7109375" style="133" customWidth="1"/>
    <col min="12802" max="12802" width="56.42578125" style="133" customWidth="1"/>
    <col min="12803" max="12807" width="45.5703125" style="133" customWidth="1"/>
    <col min="12808" max="12808" width="54.7109375" style="133" customWidth="1"/>
    <col min="12809" max="12813" width="45.5703125" style="133" customWidth="1"/>
    <col min="12814" max="13056" width="12.42578125" style="133"/>
    <col min="13057" max="13057" width="186.7109375" style="133" customWidth="1"/>
    <col min="13058" max="13058" width="56.42578125" style="133" customWidth="1"/>
    <col min="13059" max="13063" width="45.5703125" style="133" customWidth="1"/>
    <col min="13064" max="13064" width="54.7109375" style="133" customWidth="1"/>
    <col min="13065" max="13069" width="45.5703125" style="133" customWidth="1"/>
    <col min="13070" max="13312" width="12.42578125" style="133"/>
    <col min="13313" max="13313" width="186.7109375" style="133" customWidth="1"/>
    <col min="13314" max="13314" width="56.42578125" style="133" customWidth="1"/>
    <col min="13315" max="13319" width="45.5703125" style="133" customWidth="1"/>
    <col min="13320" max="13320" width="54.7109375" style="133" customWidth="1"/>
    <col min="13321" max="13325" width="45.5703125" style="133" customWidth="1"/>
    <col min="13326" max="13568" width="12.42578125" style="133"/>
    <col min="13569" max="13569" width="186.7109375" style="133" customWidth="1"/>
    <col min="13570" max="13570" width="56.42578125" style="133" customWidth="1"/>
    <col min="13571" max="13575" width="45.5703125" style="133" customWidth="1"/>
    <col min="13576" max="13576" width="54.7109375" style="133" customWidth="1"/>
    <col min="13577" max="13581" width="45.5703125" style="133" customWidth="1"/>
    <col min="13582" max="13824" width="12.42578125" style="133"/>
    <col min="13825" max="13825" width="186.7109375" style="133" customWidth="1"/>
    <col min="13826" max="13826" width="56.42578125" style="133" customWidth="1"/>
    <col min="13827" max="13831" width="45.5703125" style="133" customWidth="1"/>
    <col min="13832" max="13832" width="54.7109375" style="133" customWidth="1"/>
    <col min="13833" max="13837" width="45.5703125" style="133" customWidth="1"/>
    <col min="13838" max="14080" width="12.42578125" style="133"/>
    <col min="14081" max="14081" width="186.7109375" style="133" customWidth="1"/>
    <col min="14082" max="14082" width="56.42578125" style="133" customWidth="1"/>
    <col min="14083" max="14087" width="45.5703125" style="133" customWidth="1"/>
    <col min="14088" max="14088" width="54.7109375" style="133" customWidth="1"/>
    <col min="14089" max="14093" width="45.5703125" style="133" customWidth="1"/>
    <col min="14094" max="14336" width="12.42578125" style="133"/>
    <col min="14337" max="14337" width="186.7109375" style="133" customWidth="1"/>
    <col min="14338" max="14338" width="56.42578125" style="133" customWidth="1"/>
    <col min="14339" max="14343" width="45.5703125" style="133" customWidth="1"/>
    <col min="14344" max="14344" width="54.7109375" style="133" customWidth="1"/>
    <col min="14345" max="14349" width="45.5703125" style="133" customWidth="1"/>
    <col min="14350" max="14592" width="12.42578125" style="133"/>
    <col min="14593" max="14593" width="186.7109375" style="133" customWidth="1"/>
    <col min="14594" max="14594" width="56.42578125" style="133" customWidth="1"/>
    <col min="14595" max="14599" width="45.5703125" style="133" customWidth="1"/>
    <col min="14600" max="14600" width="54.7109375" style="133" customWidth="1"/>
    <col min="14601" max="14605" width="45.5703125" style="133" customWidth="1"/>
    <col min="14606" max="14848" width="12.42578125" style="133"/>
    <col min="14849" max="14849" width="186.7109375" style="133" customWidth="1"/>
    <col min="14850" max="14850" width="56.42578125" style="133" customWidth="1"/>
    <col min="14851" max="14855" width="45.5703125" style="133" customWidth="1"/>
    <col min="14856" max="14856" width="54.7109375" style="133" customWidth="1"/>
    <col min="14857" max="14861" width="45.5703125" style="133" customWidth="1"/>
    <col min="14862" max="15104" width="12.42578125" style="133"/>
    <col min="15105" max="15105" width="186.7109375" style="133" customWidth="1"/>
    <col min="15106" max="15106" width="56.42578125" style="133" customWidth="1"/>
    <col min="15107" max="15111" width="45.5703125" style="133" customWidth="1"/>
    <col min="15112" max="15112" width="54.7109375" style="133" customWidth="1"/>
    <col min="15113" max="15117" width="45.5703125" style="133" customWidth="1"/>
    <col min="15118" max="15360" width="12.42578125" style="133"/>
    <col min="15361" max="15361" width="186.7109375" style="133" customWidth="1"/>
    <col min="15362" max="15362" width="56.42578125" style="133" customWidth="1"/>
    <col min="15363" max="15367" width="45.5703125" style="133" customWidth="1"/>
    <col min="15368" max="15368" width="54.7109375" style="133" customWidth="1"/>
    <col min="15369" max="15373" width="45.5703125" style="133" customWidth="1"/>
    <col min="15374" max="15616" width="12.42578125" style="133"/>
    <col min="15617" max="15617" width="186.7109375" style="133" customWidth="1"/>
    <col min="15618" max="15618" width="56.42578125" style="133" customWidth="1"/>
    <col min="15619" max="15623" width="45.5703125" style="133" customWidth="1"/>
    <col min="15624" max="15624" width="54.7109375" style="133" customWidth="1"/>
    <col min="15625" max="15629" width="45.5703125" style="133" customWidth="1"/>
    <col min="15630" max="15872" width="12.42578125" style="133"/>
    <col min="15873" max="15873" width="186.7109375" style="133" customWidth="1"/>
    <col min="15874" max="15874" width="56.42578125" style="133" customWidth="1"/>
    <col min="15875" max="15879" width="45.5703125" style="133" customWidth="1"/>
    <col min="15880" max="15880" width="54.7109375" style="133" customWidth="1"/>
    <col min="15881" max="15885" width="45.5703125" style="133" customWidth="1"/>
    <col min="15886" max="16128" width="12.42578125" style="133"/>
    <col min="16129" max="16129" width="186.7109375" style="133" customWidth="1"/>
    <col min="16130" max="16130" width="56.42578125" style="133" customWidth="1"/>
    <col min="16131" max="16135" width="45.5703125" style="133" customWidth="1"/>
    <col min="16136" max="16136" width="54.7109375" style="133" customWidth="1"/>
    <col min="16137" max="16141" width="45.5703125" style="133" customWidth="1"/>
    <col min="16142" max="16384" width="12.42578125" style="133"/>
  </cols>
  <sheetData>
    <row r="1" spans="1:17" s="11" customFormat="1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91</v>
      </c>
      <c r="L1" s="9"/>
      <c r="M1" s="8"/>
      <c r="N1" s="10"/>
      <c r="O1" s="10"/>
      <c r="P1" s="10"/>
      <c r="Q1" s="10"/>
    </row>
    <row r="2" spans="1:17" s="11" customFormat="1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s="11" customFormat="1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s="11" customFormat="1" ht="45" thickTop="1">
      <c r="A4" s="17"/>
      <c r="B4" s="18"/>
      <c r="C4" s="19"/>
      <c r="D4" s="18"/>
      <c r="E4" s="19"/>
      <c r="F4" s="18"/>
      <c r="G4" s="20"/>
      <c r="H4" s="18" t="s">
        <v>4</v>
      </c>
      <c r="I4" s="19"/>
      <c r="J4" s="18"/>
      <c r="K4" s="19"/>
      <c r="L4" s="18"/>
      <c r="M4" s="20"/>
    </row>
    <row r="5" spans="1:17" s="11" customFormat="1" ht="44.25">
      <c r="A5" s="21"/>
      <c r="B5" s="5"/>
      <c r="C5" s="22"/>
      <c r="D5" s="5"/>
      <c r="E5" s="22"/>
      <c r="F5" s="5"/>
      <c r="G5" s="23"/>
      <c r="H5" s="5"/>
      <c r="I5" s="22"/>
      <c r="J5" s="5"/>
      <c r="K5" s="22"/>
      <c r="L5" s="5"/>
      <c r="M5" s="23"/>
    </row>
    <row r="6" spans="1:17" s="11" customFormat="1" ht="45">
      <c r="A6" s="24"/>
      <c r="B6" s="25" t="s">
        <v>148</v>
      </c>
      <c r="C6" s="26"/>
      <c r="D6" s="27"/>
      <c r="E6" s="26"/>
      <c r="F6" s="27"/>
      <c r="G6" s="28"/>
      <c r="H6" s="25" t="s">
        <v>5</v>
      </c>
      <c r="I6" s="26"/>
      <c r="J6" s="27"/>
      <c r="K6" s="26"/>
      <c r="L6" s="27"/>
      <c r="M6" s="29" t="s">
        <v>4</v>
      </c>
    </row>
    <row r="7" spans="1:17" s="11" customFormat="1" ht="44.25">
      <c r="A7" s="21" t="s">
        <v>4</v>
      </c>
      <c r="B7" s="5" t="s">
        <v>4</v>
      </c>
      <c r="C7" s="22"/>
      <c r="D7" s="5" t="s">
        <v>4</v>
      </c>
      <c r="E7" s="22"/>
      <c r="F7" s="5" t="s">
        <v>4</v>
      </c>
      <c r="G7" s="23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 s="11" customFormat="1" ht="44.25">
      <c r="A8" s="21" t="s">
        <v>4</v>
      </c>
      <c r="B8" s="5" t="s">
        <v>4</v>
      </c>
      <c r="C8" s="22"/>
      <c r="D8" s="5" t="s">
        <v>4</v>
      </c>
      <c r="E8" s="22"/>
      <c r="F8" s="5" t="s">
        <v>4</v>
      </c>
      <c r="G8" s="23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s="11" customFormat="1" ht="45">
      <c r="A9" s="30" t="s">
        <v>4</v>
      </c>
      <c r="B9" s="570" t="s">
        <v>4</v>
      </c>
      <c r="C9" s="571" t="s">
        <v>6</v>
      </c>
      <c r="D9" s="572" t="s">
        <v>4</v>
      </c>
      <c r="E9" s="571" t="s">
        <v>6</v>
      </c>
      <c r="F9" s="572" t="s">
        <v>4</v>
      </c>
      <c r="G9" s="573" t="s">
        <v>6</v>
      </c>
      <c r="H9" s="31" t="s">
        <v>4</v>
      </c>
      <c r="I9" s="32" t="s">
        <v>6</v>
      </c>
      <c r="J9" s="33" t="s">
        <v>4</v>
      </c>
      <c r="K9" s="32" t="s">
        <v>6</v>
      </c>
      <c r="L9" s="33" t="s">
        <v>4</v>
      </c>
      <c r="M9" s="34" t="s">
        <v>6</v>
      </c>
      <c r="N9" s="35"/>
    </row>
    <row r="10" spans="1:17" s="11" customFormat="1" ht="45">
      <c r="A10" s="36" t="s">
        <v>7</v>
      </c>
      <c r="B10" s="37" t="s">
        <v>8</v>
      </c>
      <c r="C10" s="38" t="s">
        <v>9</v>
      </c>
      <c r="D10" s="39" t="s">
        <v>10</v>
      </c>
      <c r="E10" s="38" t="s">
        <v>9</v>
      </c>
      <c r="F10" s="39" t="s">
        <v>9</v>
      </c>
      <c r="G10" s="40" t="s">
        <v>9</v>
      </c>
      <c r="H10" s="37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35"/>
    </row>
    <row r="11" spans="1:17" s="11" customFormat="1" ht="44.25">
      <c r="A11" s="41" t="s">
        <v>11</v>
      </c>
      <c r="B11" s="575" t="s">
        <v>4</v>
      </c>
      <c r="C11" s="576"/>
      <c r="D11" s="577" t="s">
        <v>4</v>
      </c>
      <c r="E11" s="576"/>
      <c r="F11" s="577" t="s">
        <v>4</v>
      </c>
      <c r="G11" s="578"/>
      <c r="H11" s="42" t="s">
        <v>4</v>
      </c>
      <c r="I11" s="43"/>
      <c r="J11" s="44" t="s">
        <v>4</v>
      </c>
      <c r="K11" s="43"/>
      <c r="L11" s="44" t="s">
        <v>4</v>
      </c>
      <c r="M11" s="45" t="s">
        <v>11</v>
      </c>
      <c r="N11" s="35"/>
    </row>
    <row r="12" spans="1:17" s="11" customFormat="1" ht="45">
      <c r="A12" s="24" t="s">
        <v>12</v>
      </c>
      <c r="B12" s="46" t="s">
        <v>4</v>
      </c>
      <c r="C12" s="47" t="s">
        <v>4</v>
      </c>
      <c r="D12" s="48"/>
      <c r="E12" s="49"/>
      <c r="F12" s="48"/>
      <c r="G12" s="50"/>
      <c r="H12" s="46"/>
      <c r="I12" s="49"/>
      <c r="J12" s="48"/>
      <c r="K12" s="49"/>
      <c r="L12" s="48"/>
      <c r="M12" s="50"/>
      <c r="N12" s="35"/>
    </row>
    <row r="13" spans="1:17" s="10" customFormat="1" ht="44.25">
      <c r="A13" s="51" t="s">
        <v>13</v>
      </c>
      <c r="B13" s="9">
        <v>5736592</v>
      </c>
      <c r="C13" s="52">
        <v>1</v>
      </c>
      <c r="D13" s="53">
        <v>0</v>
      </c>
      <c r="E13" s="54">
        <v>0</v>
      </c>
      <c r="F13" s="55">
        <v>5736592</v>
      </c>
      <c r="G13" s="56">
        <v>0.28243470417697808</v>
      </c>
      <c r="H13" s="9">
        <v>5497289</v>
      </c>
      <c r="I13" s="52">
        <v>1</v>
      </c>
      <c r="J13" s="53">
        <v>0</v>
      </c>
      <c r="K13" s="54">
        <v>0</v>
      </c>
      <c r="L13" s="55">
        <v>5497289</v>
      </c>
      <c r="M13" s="56">
        <v>0.26692065119194175</v>
      </c>
      <c r="N13" s="57"/>
    </row>
    <row r="14" spans="1:17" s="11" customFormat="1" ht="44.25">
      <c r="A14" s="21" t="s">
        <v>14</v>
      </c>
      <c r="B14" s="5">
        <v>0</v>
      </c>
      <c r="C14" s="563">
        <v>0</v>
      </c>
      <c r="D14" s="59">
        <v>0</v>
      </c>
      <c r="E14" s="579">
        <v>0</v>
      </c>
      <c r="F14" s="61">
        <v>0</v>
      </c>
      <c r="G14" s="581">
        <v>0</v>
      </c>
      <c r="H14" s="5">
        <v>0</v>
      </c>
      <c r="I14" s="58">
        <v>0</v>
      </c>
      <c r="J14" s="59">
        <v>0</v>
      </c>
      <c r="K14" s="60">
        <v>0</v>
      </c>
      <c r="L14" s="61">
        <v>0</v>
      </c>
      <c r="M14" s="62">
        <v>0</v>
      </c>
      <c r="N14" s="35"/>
    </row>
    <row r="15" spans="1:17" s="11" customFormat="1" ht="44.25">
      <c r="A15" s="41" t="s">
        <v>15</v>
      </c>
      <c r="B15" s="582">
        <v>221735</v>
      </c>
      <c r="C15" s="632">
        <v>1</v>
      </c>
      <c r="D15" s="587">
        <v>0</v>
      </c>
      <c r="E15" s="584">
        <v>0</v>
      </c>
      <c r="F15" s="48">
        <v>221735</v>
      </c>
      <c r="G15" s="585">
        <v>1</v>
      </c>
      <c r="H15" s="63">
        <v>213218</v>
      </c>
      <c r="I15" s="126">
        <v>1</v>
      </c>
      <c r="J15" s="42">
        <v>0</v>
      </c>
      <c r="K15" s="66">
        <v>0</v>
      </c>
      <c r="L15" s="48">
        <v>213218</v>
      </c>
      <c r="M15" s="67">
        <v>1.0352791604342328E-2</v>
      </c>
      <c r="N15" s="35"/>
    </row>
    <row r="16" spans="1:17" s="11" customFormat="1" ht="44.25">
      <c r="A16" s="68" t="s">
        <v>16</v>
      </c>
      <c r="B16" s="5">
        <v>4645</v>
      </c>
      <c r="C16" s="52">
        <v>1</v>
      </c>
      <c r="D16" s="59">
        <v>0</v>
      </c>
      <c r="E16" s="54">
        <v>0</v>
      </c>
      <c r="F16" s="69">
        <v>4645</v>
      </c>
      <c r="G16" s="56">
        <v>2.2869139044611559E-4</v>
      </c>
      <c r="H16" s="5">
        <v>0</v>
      </c>
      <c r="I16" s="52">
        <v>0</v>
      </c>
      <c r="J16" s="59">
        <v>0</v>
      </c>
      <c r="K16" s="54">
        <v>0</v>
      </c>
      <c r="L16" s="69">
        <v>0</v>
      </c>
      <c r="M16" s="56">
        <v>0</v>
      </c>
      <c r="N16" s="35"/>
    </row>
    <row r="17" spans="1:14" s="11" customFormat="1" ht="44.25">
      <c r="A17" s="70" t="s">
        <v>17</v>
      </c>
      <c r="B17" s="575">
        <v>217090</v>
      </c>
      <c r="C17" s="563">
        <v>1</v>
      </c>
      <c r="D17" s="587">
        <v>0</v>
      </c>
      <c r="E17" s="579">
        <v>0</v>
      </c>
      <c r="F17" s="577">
        <v>217090</v>
      </c>
      <c r="G17" s="581">
        <v>1.0688183843260977E-2</v>
      </c>
      <c r="H17" s="42">
        <v>213218</v>
      </c>
      <c r="I17" s="58">
        <v>1</v>
      </c>
      <c r="J17" s="65">
        <v>0</v>
      </c>
      <c r="K17" s="60">
        <v>0</v>
      </c>
      <c r="L17" s="44">
        <v>213218</v>
      </c>
      <c r="M17" s="62">
        <v>1.0352791604342328E-2</v>
      </c>
      <c r="N17" s="35"/>
    </row>
    <row r="18" spans="1:14" s="11" customFormat="1" ht="44.25">
      <c r="A18" s="70" t="s">
        <v>18</v>
      </c>
      <c r="B18" s="575">
        <v>0</v>
      </c>
      <c r="C18" s="563">
        <v>0</v>
      </c>
      <c r="D18" s="587">
        <v>0</v>
      </c>
      <c r="E18" s="579">
        <v>0</v>
      </c>
      <c r="F18" s="577">
        <v>0</v>
      </c>
      <c r="G18" s="581">
        <v>0</v>
      </c>
      <c r="H18" s="42">
        <v>0</v>
      </c>
      <c r="I18" s="58">
        <v>0</v>
      </c>
      <c r="J18" s="65">
        <v>0</v>
      </c>
      <c r="K18" s="60">
        <v>0</v>
      </c>
      <c r="L18" s="44">
        <v>0</v>
      </c>
      <c r="M18" s="62">
        <v>0</v>
      </c>
      <c r="N18" s="35"/>
    </row>
    <row r="19" spans="1:14" s="11" customFormat="1" ht="44.25">
      <c r="A19" s="70" t="s">
        <v>19</v>
      </c>
      <c r="B19" s="575">
        <v>0</v>
      </c>
      <c r="C19" s="563">
        <v>0</v>
      </c>
      <c r="D19" s="587">
        <v>0</v>
      </c>
      <c r="E19" s="579">
        <v>0</v>
      </c>
      <c r="F19" s="577">
        <v>0</v>
      </c>
      <c r="G19" s="581">
        <v>0</v>
      </c>
      <c r="H19" s="42">
        <v>0</v>
      </c>
      <c r="I19" s="58">
        <v>0</v>
      </c>
      <c r="J19" s="65">
        <v>0</v>
      </c>
      <c r="K19" s="60">
        <v>0</v>
      </c>
      <c r="L19" s="44">
        <v>0</v>
      </c>
      <c r="M19" s="62">
        <v>0</v>
      </c>
      <c r="N19" s="35"/>
    </row>
    <row r="20" spans="1:14" s="11" customFormat="1" ht="44.25">
      <c r="A20" s="70" t="s">
        <v>20</v>
      </c>
      <c r="B20" s="575">
        <v>0</v>
      </c>
      <c r="C20" s="563">
        <v>0</v>
      </c>
      <c r="D20" s="587">
        <v>0</v>
      </c>
      <c r="E20" s="579">
        <v>0</v>
      </c>
      <c r="F20" s="577">
        <v>0</v>
      </c>
      <c r="G20" s="581">
        <v>0</v>
      </c>
      <c r="H20" s="42">
        <v>0</v>
      </c>
      <c r="I20" s="58">
        <v>0</v>
      </c>
      <c r="J20" s="65">
        <v>0</v>
      </c>
      <c r="K20" s="60">
        <v>0</v>
      </c>
      <c r="L20" s="44">
        <v>0</v>
      </c>
      <c r="M20" s="62">
        <v>0</v>
      </c>
      <c r="N20" s="35"/>
    </row>
    <row r="21" spans="1:14" s="11" customFormat="1" ht="44.25">
      <c r="A21" s="70" t="s">
        <v>21</v>
      </c>
      <c r="B21" s="575">
        <v>0</v>
      </c>
      <c r="C21" s="563">
        <v>0</v>
      </c>
      <c r="D21" s="587">
        <v>0</v>
      </c>
      <c r="E21" s="579">
        <v>0</v>
      </c>
      <c r="F21" s="577">
        <v>0</v>
      </c>
      <c r="G21" s="581">
        <v>0</v>
      </c>
      <c r="H21" s="42">
        <v>0</v>
      </c>
      <c r="I21" s="58">
        <v>0</v>
      </c>
      <c r="J21" s="65">
        <v>0</v>
      </c>
      <c r="K21" s="60">
        <v>0</v>
      </c>
      <c r="L21" s="44">
        <v>0</v>
      </c>
      <c r="M21" s="62">
        <v>0</v>
      </c>
      <c r="N21" s="35"/>
    </row>
    <row r="22" spans="1:14" s="11" customFormat="1" ht="44.25">
      <c r="A22" s="70" t="s">
        <v>22</v>
      </c>
      <c r="B22" s="575">
        <v>0</v>
      </c>
      <c r="C22" s="563">
        <v>0</v>
      </c>
      <c r="D22" s="587">
        <v>0</v>
      </c>
      <c r="E22" s="579">
        <v>0</v>
      </c>
      <c r="F22" s="577">
        <v>0</v>
      </c>
      <c r="G22" s="581">
        <v>0</v>
      </c>
      <c r="H22" s="42">
        <v>0</v>
      </c>
      <c r="I22" s="58">
        <v>0</v>
      </c>
      <c r="J22" s="65">
        <v>0</v>
      </c>
      <c r="K22" s="60">
        <v>0</v>
      </c>
      <c r="L22" s="44">
        <v>0</v>
      </c>
      <c r="M22" s="62">
        <v>0</v>
      </c>
      <c r="N22" s="35"/>
    </row>
    <row r="23" spans="1:14" s="11" customFormat="1" ht="44.25">
      <c r="A23" s="70" t="s">
        <v>23</v>
      </c>
      <c r="B23" s="575">
        <v>0</v>
      </c>
      <c r="C23" s="563">
        <v>0</v>
      </c>
      <c r="D23" s="587">
        <v>0</v>
      </c>
      <c r="E23" s="579">
        <v>0</v>
      </c>
      <c r="F23" s="577">
        <v>0</v>
      </c>
      <c r="G23" s="581">
        <v>0</v>
      </c>
      <c r="H23" s="42">
        <v>0</v>
      </c>
      <c r="I23" s="58">
        <v>0</v>
      </c>
      <c r="J23" s="65">
        <v>0</v>
      </c>
      <c r="K23" s="60">
        <v>0</v>
      </c>
      <c r="L23" s="44">
        <v>0</v>
      </c>
      <c r="M23" s="62">
        <v>0</v>
      </c>
      <c r="N23" s="35"/>
    </row>
    <row r="24" spans="1:14" s="11" customFormat="1" ht="44.25">
      <c r="A24" s="70" t="s">
        <v>24</v>
      </c>
      <c r="B24" s="575">
        <v>0</v>
      </c>
      <c r="C24" s="563">
        <v>0</v>
      </c>
      <c r="D24" s="587">
        <v>0</v>
      </c>
      <c r="E24" s="579">
        <v>0</v>
      </c>
      <c r="F24" s="577">
        <v>0</v>
      </c>
      <c r="G24" s="581">
        <v>0</v>
      </c>
      <c r="H24" s="42">
        <v>0</v>
      </c>
      <c r="I24" s="58">
        <v>0</v>
      </c>
      <c r="J24" s="65">
        <v>0</v>
      </c>
      <c r="K24" s="60">
        <v>0</v>
      </c>
      <c r="L24" s="44">
        <v>0</v>
      </c>
      <c r="M24" s="62">
        <v>0</v>
      </c>
      <c r="N24" s="35"/>
    </row>
    <row r="25" spans="1:14" s="11" customFormat="1" ht="44.25">
      <c r="A25" s="70" t="s">
        <v>25</v>
      </c>
      <c r="B25" s="575">
        <v>0</v>
      </c>
      <c r="C25" s="563">
        <v>0</v>
      </c>
      <c r="D25" s="587">
        <v>0</v>
      </c>
      <c r="E25" s="579">
        <v>0</v>
      </c>
      <c r="F25" s="577">
        <v>0</v>
      </c>
      <c r="G25" s="581">
        <v>0</v>
      </c>
      <c r="H25" s="42">
        <v>0</v>
      </c>
      <c r="I25" s="58">
        <v>0</v>
      </c>
      <c r="J25" s="65">
        <v>0</v>
      </c>
      <c r="K25" s="60">
        <v>0</v>
      </c>
      <c r="L25" s="44">
        <v>0</v>
      </c>
      <c r="M25" s="62">
        <v>0</v>
      </c>
      <c r="N25" s="35"/>
    </row>
    <row r="26" spans="1:14" s="11" customFormat="1" ht="44.25">
      <c r="A26" s="70" t="s">
        <v>26</v>
      </c>
      <c r="B26" s="575">
        <v>0</v>
      </c>
      <c r="C26" s="563">
        <v>0</v>
      </c>
      <c r="D26" s="587">
        <v>0</v>
      </c>
      <c r="E26" s="579">
        <v>0</v>
      </c>
      <c r="F26" s="577">
        <v>0</v>
      </c>
      <c r="G26" s="581">
        <v>0</v>
      </c>
      <c r="H26" s="42">
        <v>0</v>
      </c>
      <c r="I26" s="58">
        <v>0</v>
      </c>
      <c r="J26" s="65">
        <v>0</v>
      </c>
      <c r="K26" s="60">
        <v>0</v>
      </c>
      <c r="L26" s="44">
        <v>0</v>
      </c>
      <c r="M26" s="62">
        <v>0</v>
      </c>
      <c r="N26" s="35"/>
    </row>
    <row r="27" spans="1:14" s="11" customFormat="1" ht="44.25">
      <c r="A27" s="70" t="s">
        <v>27</v>
      </c>
      <c r="B27" s="575">
        <v>0</v>
      </c>
      <c r="C27" s="563">
        <v>0</v>
      </c>
      <c r="D27" s="587">
        <v>0</v>
      </c>
      <c r="E27" s="579">
        <v>0</v>
      </c>
      <c r="F27" s="577">
        <v>0</v>
      </c>
      <c r="G27" s="581">
        <v>0</v>
      </c>
      <c r="H27" s="42">
        <v>0</v>
      </c>
      <c r="I27" s="58">
        <v>0</v>
      </c>
      <c r="J27" s="65">
        <v>0</v>
      </c>
      <c r="K27" s="60">
        <v>0</v>
      </c>
      <c r="L27" s="44">
        <v>0</v>
      </c>
      <c r="M27" s="62">
        <v>0</v>
      </c>
      <c r="N27" s="35"/>
    </row>
    <row r="28" spans="1:14" s="11" customFormat="1" ht="44.25">
      <c r="A28" s="71" t="s">
        <v>28</v>
      </c>
      <c r="B28" s="575">
        <v>0</v>
      </c>
      <c r="C28" s="563">
        <v>0</v>
      </c>
      <c r="D28" s="587">
        <v>0</v>
      </c>
      <c r="E28" s="579">
        <v>0</v>
      </c>
      <c r="F28" s="577">
        <v>0</v>
      </c>
      <c r="G28" s="581">
        <v>0</v>
      </c>
      <c r="H28" s="42">
        <v>0</v>
      </c>
      <c r="I28" s="58">
        <v>0</v>
      </c>
      <c r="J28" s="65">
        <v>0</v>
      </c>
      <c r="K28" s="60">
        <v>0</v>
      </c>
      <c r="L28" s="44">
        <v>0</v>
      </c>
      <c r="M28" s="62">
        <v>0</v>
      </c>
      <c r="N28" s="35"/>
    </row>
    <row r="29" spans="1:14" s="11" customFormat="1" ht="44.25">
      <c r="A29" s="71" t="s">
        <v>29</v>
      </c>
      <c r="B29" s="575">
        <v>0</v>
      </c>
      <c r="C29" s="563">
        <v>0</v>
      </c>
      <c r="D29" s="587">
        <v>0</v>
      </c>
      <c r="E29" s="579">
        <v>0</v>
      </c>
      <c r="F29" s="577">
        <v>0</v>
      </c>
      <c r="G29" s="581">
        <v>0</v>
      </c>
      <c r="H29" s="42">
        <v>0</v>
      </c>
      <c r="I29" s="58">
        <v>0</v>
      </c>
      <c r="J29" s="65">
        <v>0</v>
      </c>
      <c r="K29" s="60">
        <v>0</v>
      </c>
      <c r="L29" s="44">
        <v>0</v>
      </c>
      <c r="M29" s="62">
        <v>0</v>
      </c>
      <c r="N29" s="35"/>
    </row>
    <row r="30" spans="1:14" s="11" customFormat="1" ht="44.25">
      <c r="A30" s="71" t="s">
        <v>30</v>
      </c>
      <c r="B30" s="575">
        <v>0</v>
      </c>
      <c r="C30" s="563">
        <v>0</v>
      </c>
      <c r="D30" s="587">
        <v>0</v>
      </c>
      <c r="E30" s="579">
        <v>0</v>
      </c>
      <c r="F30" s="577">
        <v>0</v>
      </c>
      <c r="G30" s="581">
        <v>0</v>
      </c>
      <c r="H30" s="42">
        <v>0</v>
      </c>
      <c r="I30" s="58">
        <v>0</v>
      </c>
      <c r="J30" s="65">
        <v>0</v>
      </c>
      <c r="K30" s="60">
        <v>0</v>
      </c>
      <c r="L30" s="44">
        <v>0</v>
      </c>
      <c r="M30" s="62">
        <v>0</v>
      </c>
      <c r="N30" s="35"/>
    </row>
    <row r="31" spans="1:14" s="11" customFormat="1" ht="44.25">
      <c r="A31" s="71" t="s">
        <v>31</v>
      </c>
      <c r="B31" s="575">
        <v>0</v>
      </c>
      <c r="C31" s="563">
        <v>0</v>
      </c>
      <c r="D31" s="587">
        <v>0</v>
      </c>
      <c r="E31" s="579">
        <v>0</v>
      </c>
      <c r="F31" s="577">
        <v>0</v>
      </c>
      <c r="G31" s="581">
        <v>0</v>
      </c>
      <c r="H31" s="42">
        <v>0</v>
      </c>
      <c r="I31" s="58">
        <v>0</v>
      </c>
      <c r="J31" s="65">
        <v>0</v>
      </c>
      <c r="K31" s="60">
        <v>0</v>
      </c>
      <c r="L31" s="44">
        <v>0</v>
      </c>
      <c r="M31" s="62">
        <v>0</v>
      </c>
      <c r="N31" s="35"/>
    </row>
    <row r="32" spans="1:14" s="11" customFormat="1" ht="44.25">
      <c r="A32" s="71" t="s">
        <v>32</v>
      </c>
      <c r="B32" s="575">
        <v>0</v>
      </c>
      <c r="C32" s="563">
        <v>0</v>
      </c>
      <c r="D32" s="587">
        <v>0</v>
      </c>
      <c r="E32" s="579">
        <v>0</v>
      </c>
      <c r="F32" s="577">
        <v>0</v>
      </c>
      <c r="G32" s="581">
        <v>0</v>
      </c>
      <c r="H32" s="42">
        <v>0</v>
      </c>
      <c r="I32" s="58">
        <v>0</v>
      </c>
      <c r="J32" s="65">
        <v>0</v>
      </c>
      <c r="K32" s="60">
        <v>0</v>
      </c>
      <c r="L32" s="44">
        <v>0</v>
      </c>
      <c r="M32" s="62">
        <v>0</v>
      </c>
      <c r="N32" s="35"/>
    </row>
    <row r="33" spans="1:14" s="11" customFormat="1" ht="44.25">
      <c r="A33" s="71" t="s">
        <v>33</v>
      </c>
      <c r="B33" s="575">
        <v>0</v>
      </c>
      <c r="C33" s="563">
        <v>0</v>
      </c>
      <c r="D33" s="587">
        <v>0</v>
      </c>
      <c r="E33" s="579">
        <v>0</v>
      </c>
      <c r="F33" s="577">
        <v>0</v>
      </c>
      <c r="G33" s="581">
        <v>0</v>
      </c>
      <c r="H33" s="42">
        <v>0</v>
      </c>
      <c r="I33" s="58">
        <v>0</v>
      </c>
      <c r="J33" s="65">
        <v>0</v>
      </c>
      <c r="K33" s="60">
        <v>0</v>
      </c>
      <c r="L33" s="44">
        <v>0</v>
      </c>
      <c r="M33" s="62">
        <v>0</v>
      </c>
      <c r="N33" s="35"/>
    </row>
    <row r="34" spans="1:14" s="11" customFormat="1" ht="45">
      <c r="A34" s="72" t="s">
        <v>34</v>
      </c>
      <c r="B34" s="590"/>
      <c r="C34" s="591" t="s">
        <v>4</v>
      </c>
      <c r="D34" s="587"/>
      <c r="E34" s="592" t="s">
        <v>4</v>
      </c>
      <c r="F34" s="577"/>
      <c r="G34" s="593" t="s">
        <v>4</v>
      </c>
      <c r="H34" s="73" t="s">
        <v>4</v>
      </c>
      <c r="I34" s="74" t="s">
        <v>4</v>
      </c>
      <c r="J34" s="65"/>
      <c r="K34" s="75" t="s">
        <v>4</v>
      </c>
      <c r="L34" s="44"/>
      <c r="M34" s="76" t="s">
        <v>4</v>
      </c>
      <c r="N34" s="35"/>
    </row>
    <row r="35" spans="1:14" s="11" customFormat="1" ht="44.25">
      <c r="A35" s="68" t="s">
        <v>35</v>
      </c>
      <c r="B35" s="575">
        <v>0</v>
      </c>
      <c r="C35" s="563">
        <v>0</v>
      </c>
      <c r="D35" s="587">
        <v>0</v>
      </c>
      <c r="E35" s="579">
        <v>0</v>
      </c>
      <c r="F35" s="577">
        <v>0</v>
      </c>
      <c r="G35" s="581">
        <v>0</v>
      </c>
      <c r="H35" s="42">
        <v>0</v>
      </c>
      <c r="I35" s="58">
        <v>0</v>
      </c>
      <c r="J35" s="65">
        <v>0</v>
      </c>
      <c r="K35" s="60">
        <v>0</v>
      </c>
      <c r="L35" s="44">
        <v>0</v>
      </c>
      <c r="M35" s="62">
        <v>0</v>
      </c>
      <c r="N35" s="35"/>
    </row>
    <row r="36" spans="1:14" s="11" customFormat="1" ht="45">
      <c r="A36" s="72" t="s">
        <v>36</v>
      </c>
      <c r="B36" s="590"/>
      <c r="C36" s="591" t="s">
        <v>4</v>
      </c>
      <c r="D36" s="587"/>
      <c r="E36" s="592" t="s">
        <v>4</v>
      </c>
      <c r="F36" s="577"/>
      <c r="G36" s="593" t="s">
        <v>4</v>
      </c>
      <c r="H36" s="73"/>
      <c r="I36" s="74" t="s">
        <v>4</v>
      </c>
      <c r="J36" s="65"/>
      <c r="K36" s="75" t="s">
        <v>4</v>
      </c>
      <c r="L36" s="44"/>
      <c r="M36" s="76" t="s">
        <v>4</v>
      </c>
      <c r="N36" s="35"/>
    </row>
    <row r="37" spans="1:14" s="11" customFormat="1" ht="44.25">
      <c r="A37" s="70" t="s">
        <v>35</v>
      </c>
      <c r="B37" s="594">
        <v>0</v>
      </c>
      <c r="C37" s="563">
        <v>0</v>
      </c>
      <c r="D37" s="595">
        <v>0</v>
      </c>
      <c r="E37" s="579">
        <v>0</v>
      </c>
      <c r="F37" s="596">
        <v>0</v>
      </c>
      <c r="G37" s="581">
        <v>0</v>
      </c>
      <c r="H37" s="77">
        <v>0</v>
      </c>
      <c r="I37" s="58">
        <v>0</v>
      </c>
      <c r="J37" s="78">
        <v>0</v>
      </c>
      <c r="K37" s="60">
        <v>0</v>
      </c>
      <c r="L37" s="79">
        <v>0</v>
      </c>
      <c r="M37" s="62">
        <v>0</v>
      </c>
      <c r="N37" s="35"/>
    </row>
    <row r="38" spans="1:14" s="11" customFormat="1" ht="44.25">
      <c r="A38" s="70" t="s">
        <v>76</v>
      </c>
      <c r="B38" s="594"/>
      <c r="C38" s="563" t="s">
        <v>11</v>
      </c>
      <c r="D38" s="595"/>
      <c r="E38" s="579" t="s">
        <v>11</v>
      </c>
      <c r="F38" s="577">
        <v>0</v>
      </c>
      <c r="G38" s="581">
        <v>0</v>
      </c>
      <c r="H38" s="77"/>
      <c r="I38" s="58" t="s">
        <v>11</v>
      </c>
      <c r="J38" s="78"/>
      <c r="K38" s="60" t="s">
        <v>11</v>
      </c>
      <c r="L38" s="44">
        <v>0</v>
      </c>
      <c r="M38" s="62">
        <v>0</v>
      </c>
      <c r="N38" s="35"/>
    </row>
    <row r="39" spans="1:14" s="85" customFormat="1" ht="45">
      <c r="A39" s="72" t="s">
        <v>37</v>
      </c>
      <c r="B39" s="597">
        <v>5958327</v>
      </c>
      <c r="C39" s="567">
        <v>1</v>
      </c>
      <c r="D39" s="597">
        <v>0</v>
      </c>
      <c r="E39" s="599">
        <v>0</v>
      </c>
      <c r="F39" s="597">
        <v>5958327</v>
      </c>
      <c r="G39" s="598">
        <v>0.29335157941068518</v>
      </c>
      <c r="H39" s="80">
        <v>5710507</v>
      </c>
      <c r="I39" s="81">
        <v>1</v>
      </c>
      <c r="J39" s="80">
        <v>0</v>
      </c>
      <c r="K39" s="82">
        <v>0</v>
      </c>
      <c r="L39" s="80">
        <v>5710507</v>
      </c>
      <c r="M39" s="83">
        <v>0.27727344279628408</v>
      </c>
      <c r="N39" s="84"/>
    </row>
    <row r="40" spans="1:14" s="11" customFormat="1" ht="45">
      <c r="A40" s="86" t="s">
        <v>38</v>
      </c>
      <c r="B40" s="582"/>
      <c r="C40" s="591" t="s">
        <v>4</v>
      </c>
      <c r="D40" s="587"/>
      <c r="E40" s="592" t="s">
        <v>4</v>
      </c>
      <c r="F40" s="577"/>
      <c r="G40" s="593" t="s">
        <v>4</v>
      </c>
      <c r="H40" s="63"/>
      <c r="I40" s="74" t="s">
        <v>4</v>
      </c>
      <c r="J40" s="65"/>
      <c r="K40" s="75" t="s">
        <v>4</v>
      </c>
      <c r="L40" s="44"/>
      <c r="M40" s="76" t="s">
        <v>4</v>
      </c>
      <c r="N40" s="35"/>
    </row>
    <row r="41" spans="1:14" s="11" customFormat="1" ht="44.25">
      <c r="A41" s="21" t="s">
        <v>39</v>
      </c>
      <c r="B41" s="46">
        <v>0</v>
      </c>
      <c r="C41" s="52">
        <v>0</v>
      </c>
      <c r="D41" s="87">
        <v>0</v>
      </c>
      <c r="E41" s="54">
        <v>0</v>
      </c>
      <c r="F41" s="48">
        <v>0</v>
      </c>
      <c r="G41" s="56">
        <v>0</v>
      </c>
      <c r="H41" s="46">
        <v>0</v>
      </c>
      <c r="I41" s="52">
        <v>0</v>
      </c>
      <c r="J41" s="87">
        <v>0</v>
      </c>
      <c r="K41" s="54">
        <v>0</v>
      </c>
      <c r="L41" s="48">
        <v>0</v>
      </c>
      <c r="M41" s="56">
        <v>0</v>
      </c>
      <c r="N41" s="35"/>
    </row>
    <row r="42" spans="1:14" s="11" customFormat="1" ht="44.25">
      <c r="A42" s="88" t="s">
        <v>40</v>
      </c>
      <c r="B42" s="575">
        <v>0</v>
      </c>
      <c r="C42" s="563">
        <v>0</v>
      </c>
      <c r="D42" s="587">
        <v>0</v>
      </c>
      <c r="E42" s="579">
        <v>0</v>
      </c>
      <c r="F42" s="577">
        <v>0</v>
      </c>
      <c r="G42" s="581">
        <v>0</v>
      </c>
      <c r="H42" s="42">
        <v>0</v>
      </c>
      <c r="I42" s="58">
        <v>0</v>
      </c>
      <c r="J42" s="65">
        <v>0</v>
      </c>
      <c r="K42" s="60">
        <v>0</v>
      </c>
      <c r="L42" s="44">
        <v>0</v>
      </c>
      <c r="M42" s="62">
        <v>0</v>
      </c>
      <c r="N42" s="35"/>
    </row>
    <row r="43" spans="1:14" s="11" customFormat="1" ht="44.25">
      <c r="A43" s="89" t="s">
        <v>41</v>
      </c>
      <c r="B43" s="575">
        <v>0</v>
      </c>
      <c r="C43" s="563">
        <v>0</v>
      </c>
      <c r="D43" s="587">
        <v>0</v>
      </c>
      <c r="E43" s="579">
        <v>0</v>
      </c>
      <c r="F43" s="596">
        <v>0</v>
      </c>
      <c r="G43" s="581">
        <v>0</v>
      </c>
      <c r="H43" s="42">
        <v>0</v>
      </c>
      <c r="I43" s="58">
        <v>0</v>
      </c>
      <c r="J43" s="65">
        <v>0</v>
      </c>
      <c r="K43" s="60">
        <v>0</v>
      </c>
      <c r="L43" s="79">
        <v>0</v>
      </c>
      <c r="M43" s="62">
        <v>0</v>
      </c>
      <c r="N43" s="35"/>
    </row>
    <row r="44" spans="1:14" s="11" customFormat="1" ht="44.25">
      <c r="A44" s="41" t="s">
        <v>42</v>
      </c>
      <c r="B44" s="575">
        <v>0</v>
      </c>
      <c r="C44" s="563">
        <v>0</v>
      </c>
      <c r="D44" s="587">
        <v>0</v>
      </c>
      <c r="E44" s="579">
        <v>0</v>
      </c>
      <c r="F44" s="596">
        <v>0</v>
      </c>
      <c r="G44" s="581">
        <v>0</v>
      </c>
      <c r="H44" s="42">
        <v>0</v>
      </c>
      <c r="I44" s="58">
        <v>0</v>
      </c>
      <c r="J44" s="65">
        <v>0</v>
      </c>
      <c r="K44" s="60">
        <v>0</v>
      </c>
      <c r="L44" s="79">
        <v>0</v>
      </c>
      <c r="M44" s="62">
        <v>0</v>
      </c>
      <c r="N44" s="35"/>
    </row>
    <row r="45" spans="1:14" s="11" customFormat="1" ht="44.25">
      <c r="A45" s="88" t="s">
        <v>43</v>
      </c>
      <c r="B45" s="575">
        <v>0</v>
      </c>
      <c r="C45" s="563">
        <v>0</v>
      </c>
      <c r="D45" s="587">
        <v>0</v>
      </c>
      <c r="E45" s="579">
        <v>0</v>
      </c>
      <c r="F45" s="596">
        <v>0</v>
      </c>
      <c r="G45" s="581">
        <v>0</v>
      </c>
      <c r="H45" s="42">
        <v>0</v>
      </c>
      <c r="I45" s="58">
        <v>0</v>
      </c>
      <c r="J45" s="65">
        <v>0</v>
      </c>
      <c r="K45" s="60">
        <v>0</v>
      </c>
      <c r="L45" s="79">
        <v>0</v>
      </c>
      <c r="M45" s="62">
        <v>0</v>
      </c>
      <c r="N45" s="35"/>
    </row>
    <row r="46" spans="1:14" s="85" customFormat="1" ht="45">
      <c r="A46" s="86" t="s">
        <v>44</v>
      </c>
      <c r="B46" s="602">
        <v>0</v>
      </c>
      <c r="C46" s="567">
        <v>0</v>
      </c>
      <c r="D46" s="603">
        <v>0</v>
      </c>
      <c r="E46" s="599">
        <v>0</v>
      </c>
      <c r="F46" s="604">
        <v>0</v>
      </c>
      <c r="G46" s="598">
        <v>0</v>
      </c>
      <c r="H46" s="90">
        <v>0</v>
      </c>
      <c r="I46" s="81">
        <v>0</v>
      </c>
      <c r="J46" s="91">
        <v>0</v>
      </c>
      <c r="K46" s="82">
        <v>0</v>
      </c>
      <c r="L46" s="92">
        <v>0</v>
      </c>
      <c r="M46" s="83">
        <v>0</v>
      </c>
      <c r="N46" s="84"/>
    </row>
    <row r="47" spans="1:14" s="85" customFormat="1" ht="45">
      <c r="A47" s="93" t="s">
        <v>45</v>
      </c>
      <c r="B47" s="606">
        <v>1797880</v>
      </c>
      <c r="C47" s="567">
        <v>1</v>
      </c>
      <c r="D47" s="606">
        <v>0</v>
      </c>
      <c r="E47" s="599">
        <v>0</v>
      </c>
      <c r="F47" s="608">
        <v>1797880</v>
      </c>
      <c r="G47" s="598">
        <v>8.8516615081864869E-2</v>
      </c>
      <c r="H47" s="94">
        <v>0</v>
      </c>
      <c r="I47" s="81">
        <v>0</v>
      </c>
      <c r="J47" s="94">
        <v>0</v>
      </c>
      <c r="K47" s="82">
        <v>0</v>
      </c>
      <c r="L47" s="95">
        <v>0</v>
      </c>
      <c r="M47" s="83">
        <v>0</v>
      </c>
      <c r="N47" s="84"/>
    </row>
    <row r="48" spans="1:14" s="11" customFormat="1" ht="45">
      <c r="A48" s="24" t="s">
        <v>46</v>
      </c>
      <c r="B48" s="96"/>
      <c r="C48" s="97" t="s">
        <v>4</v>
      </c>
      <c r="D48" s="59"/>
      <c r="E48" s="98" t="s">
        <v>4</v>
      </c>
      <c r="F48" s="48"/>
      <c r="G48" s="99" t="s">
        <v>4</v>
      </c>
      <c r="H48" s="96"/>
      <c r="I48" s="97" t="s">
        <v>4</v>
      </c>
      <c r="J48" s="59"/>
      <c r="K48" s="98" t="s">
        <v>4</v>
      </c>
      <c r="L48" s="48"/>
      <c r="M48" s="99" t="s">
        <v>4</v>
      </c>
      <c r="N48" s="35"/>
    </row>
    <row r="49" spans="1:14" s="11" customFormat="1" ht="44.25">
      <c r="A49" s="21" t="s">
        <v>47</v>
      </c>
      <c r="B49" s="96">
        <v>5897531</v>
      </c>
      <c r="C49" s="52">
        <v>1</v>
      </c>
      <c r="D49" s="59">
        <v>0</v>
      </c>
      <c r="E49" s="54">
        <v>0</v>
      </c>
      <c r="F49" s="100">
        <v>5897531</v>
      </c>
      <c r="G49" s="56">
        <v>0.2903583562086266</v>
      </c>
      <c r="H49" s="96">
        <v>8076759</v>
      </c>
      <c r="I49" s="52">
        <v>1</v>
      </c>
      <c r="J49" s="59">
        <v>0</v>
      </c>
      <c r="K49" s="54">
        <v>0</v>
      </c>
      <c r="L49" s="100">
        <v>8076759</v>
      </c>
      <c r="M49" s="56">
        <v>0.39216671559388205</v>
      </c>
      <c r="N49" s="35"/>
    </row>
    <row r="50" spans="1:14" s="11" customFormat="1" ht="44.25">
      <c r="A50" s="41" t="s">
        <v>48</v>
      </c>
      <c r="B50" s="582">
        <v>176398</v>
      </c>
      <c r="C50" s="563">
        <v>1</v>
      </c>
      <c r="D50" s="587">
        <v>0</v>
      </c>
      <c r="E50" s="579">
        <v>0</v>
      </c>
      <c r="F50" s="609">
        <v>176398</v>
      </c>
      <c r="G50" s="581">
        <v>8.6847586419620884E-3</v>
      </c>
      <c r="H50" s="63">
        <v>218445</v>
      </c>
      <c r="I50" s="58">
        <v>1</v>
      </c>
      <c r="J50" s="65">
        <v>0</v>
      </c>
      <c r="K50" s="60">
        <v>0</v>
      </c>
      <c r="L50" s="101">
        <v>218445</v>
      </c>
      <c r="M50" s="62">
        <v>1.0606588383769475E-2</v>
      </c>
      <c r="N50" s="35"/>
    </row>
    <row r="51" spans="1:14" s="11" customFormat="1" ht="44.25">
      <c r="A51" s="102" t="s">
        <v>49</v>
      </c>
      <c r="B51" s="440">
        <v>0</v>
      </c>
      <c r="C51" s="563">
        <v>0</v>
      </c>
      <c r="D51" s="441">
        <v>540382</v>
      </c>
      <c r="E51" s="579">
        <v>1</v>
      </c>
      <c r="F51" s="613">
        <v>540382</v>
      </c>
      <c r="G51" s="581">
        <v>2.6605104618310622E-2</v>
      </c>
      <c r="H51" s="103">
        <v>0</v>
      </c>
      <c r="I51" s="58">
        <v>0</v>
      </c>
      <c r="J51" s="104">
        <v>555000</v>
      </c>
      <c r="K51" s="60">
        <v>1</v>
      </c>
      <c r="L51" s="105">
        <v>555000</v>
      </c>
      <c r="M51" s="62">
        <v>2.6948003172386912E-2</v>
      </c>
      <c r="N51" s="35"/>
    </row>
    <row r="52" spans="1:14" s="11" customFormat="1" ht="44.25">
      <c r="A52" s="102" t="s">
        <v>50</v>
      </c>
      <c r="B52" s="440">
        <v>0</v>
      </c>
      <c r="C52" s="563">
        <v>0</v>
      </c>
      <c r="D52" s="441">
        <v>222391</v>
      </c>
      <c r="E52" s="579">
        <v>1</v>
      </c>
      <c r="F52" s="613">
        <v>222391</v>
      </c>
      <c r="G52" s="581">
        <v>1.0949172661507448E-2</v>
      </c>
      <c r="H52" s="103">
        <v>0</v>
      </c>
      <c r="I52" s="58">
        <v>0</v>
      </c>
      <c r="J52" s="104">
        <v>0</v>
      </c>
      <c r="K52" s="60">
        <v>0</v>
      </c>
      <c r="L52" s="105">
        <v>0</v>
      </c>
      <c r="M52" s="62">
        <v>0</v>
      </c>
      <c r="N52" s="35"/>
    </row>
    <row r="53" spans="1:14" s="11" customFormat="1" ht="44.25">
      <c r="A53" s="41" t="s">
        <v>51</v>
      </c>
      <c r="B53" s="582">
        <v>251326</v>
      </c>
      <c r="C53" s="563">
        <v>0.21920252724048817</v>
      </c>
      <c r="D53" s="587">
        <v>895221</v>
      </c>
      <c r="E53" s="579">
        <v>1.9375358463859267</v>
      </c>
      <c r="F53" s="609">
        <v>1146547</v>
      </c>
      <c r="G53" s="581">
        <v>5.6448961817399897E-2</v>
      </c>
      <c r="H53" s="63">
        <v>462041</v>
      </c>
      <c r="I53" s="58">
        <v>0.50274253270528735</v>
      </c>
      <c r="J53" s="65">
        <v>457000</v>
      </c>
      <c r="K53" s="60">
        <v>0.49725746729471265</v>
      </c>
      <c r="L53" s="101">
        <v>919041</v>
      </c>
      <c r="M53" s="62">
        <v>4.4623999610006557E-2</v>
      </c>
      <c r="N53" s="35"/>
    </row>
    <row r="54" spans="1:14" s="85" customFormat="1" ht="45">
      <c r="A54" s="93" t="s">
        <v>52</v>
      </c>
      <c r="B54" s="614">
        <v>6325255</v>
      </c>
      <c r="C54" s="567">
        <v>0.79231588542459341</v>
      </c>
      <c r="D54" s="603">
        <v>1657994</v>
      </c>
      <c r="E54" s="599">
        <v>0.1893282647682005</v>
      </c>
      <c r="F54" s="615">
        <v>7983249</v>
      </c>
      <c r="G54" s="598">
        <v>0.39304635394780668</v>
      </c>
      <c r="H54" s="106">
        <v>8757245</v>
      </c>
      <c r="I54" s="81">
        <v>0.89640959971829959</v>
      </c>
      <c r="J54" s="91">
        <v>1012000</v>
      </c>
      <c r="K54" s="82">
        <v>0.10359040028170037</v>
      </c>
      <c r="L54" s="107">
        <v>9769245</v>
      </c>
      <c r="M54" s="83">
        <v>0.47434530676004499</v>
      </c>
      <c r="N54" s="84"/>
    </row>
    <row r="55" spans="1:14" s="11" customFormat="1" ht="44.25">
      <c r="A55" s="51" t="s">
        <v>53</v>
      </c>
      <c r="B55" s="616">
        <v>0</v>
      </c>
      <c r="C55" s="563">
        <v>0</v>
      </c>
      <c r="D55" s="617">
        <v>0</v>
      </c>
      <c r="E55" s="579">
        <v>0</v>
      </c>
      <c r="F55" s="618">
        <v>0</v>
      </c>
      <c r="G55" s="581">
        <v>0</v>
      </c>
      <c r="H55" s="108">
        <v>0</v>
      </c>
      <c r="I55" s="58">
        <v>0</v>
      </c>
      <c r="J55" s="109">
        <v>0</v>
      </c>
      <c r="K55" s="60">
        <v>0</v>
      </c>
      <c r="L55" s="110">
        <v>0</v>
      </c>
      <c r="M55" s="62">
        <v>0</v>
      </c>
      <c r="N55" s="35"/>
    </row>
    <row r="56" spans="1:14" s="11" customFormat="1" ht="44.25">
      <c r="A56" s="111" t="s">
        <v>54</v>
      </c>
      <c r="B56" s="575">
        <v>0</v>
      </c>
      <c r="C56" s="563">
        <v>0</v>
      </c>
      <c r="D56" s="587">
        <v>0</v>
      </c>
      <c r="E56" s="579">
        <v>0</v>
      </c>
      <c r="F56" s="577">
        <v>0</v>
      </c>
      <c r="G56" s="581">
        <v>0</v>
      </c>
      <c r="H56" s="42">
        <v>0</v>
      </c>
      <c r="I56" s="58">
        <v>0</v>
      </c>
      <c r="J56" s="65">
        <v>0</v>
      </c>
      <c r="K56" s="60">
        <v>0</v>
      </c>
      <c r="L56" s="44">
        <v>0</v>
      </c>
      <c r="M56" s="62">
        <v>0</v>
      </c>
      <c r="N56" s="35"/>
    </row>
    <row r="57" spans="1:14" s="11" customFormat="1" ht="44.25">
      <c r="A57" s="89" t="s">
        <v>55</v>
      </c>
      <c r="B57" s="575">
        <v>0</v>
      </c>
      <c r="C57" s="563">
        <v>0</v>
      </c>
      <c r="D57" s="587">
        <v>0</v>
      </c>
      <c r="E57" s="579">
        <v>0</v>
      </c>
      <c r="F57" s="577">
        <v>0</v>
      </c>
      <c r="G57" s="581">
        <v>0</v>
      </c>
      <c r="H57" s="42">
        <v>0</v>
      </c>
      <c r="I57" s="58">
        <v>0</v>
      </c>
      <c r="J57" s="65">
        <v>0</v>
      </c>
      <c r="K57" s="60">
        <v>0</v>
      </c>
      <c r="L57" s="44">
        <v>0</v>
      </c>
      <c r="M57" s="62">
        <v>0</v>
      </c>
      <c r="N57" s="35"/>
    </row>
    <row r="58" spans="1:14" s="11" customFormat="1" ht="44.25">
      <c r="A58" s="88" t="s">
        <v>56</v>
      </c>
      <c r="B58" s="594">
        <v>0</v>
      </c>
      <c r="C58" s="563">
        <v>0</v>
      </c>
      <c r="D58" s="595">
        <v>605081</v>
      </c>
      <c r="E58" s="579">
        <v>1</v>
      </c>
      <c r="F58" s="596">
        <v>605081</v>
      </c>
      <c r="G58" s="581">
        <v>2.9790487669004537E-2</v>
      </c>
      <c r="H58" s="77">
        <v>0</v>
      </c>
      <c r="I58" s="58">
        <v>0</v>
      </c>
      <c r="J58" s="78">
        <v>700000</v>
      </c>
      <c r="K58" s="60">
        <v>1</v>
      </c>
      <c r="L58" s="79">
        <v>700000</v>
      </c>
      <c r="M58" s="62">
        <v>3.3988472469677185E-2</v>
      </c>
      <c r="N58" s="35"/>
    </row>
    <row r="59" spans="1:14" s="11" customFormat="1" ht="44.25">
      <c r="A59" s="112" t="s">
        <v>57</v>
      </c>
      <c r="B59" s="575">
        <v>0</v>
      </c>
      <c r="C59" s="563">
        <v>0</v>
      </c>
      <c r="D59" s="587">
        <v>0</v>
      </c>
      <c r="E59" s="579">
        <v>0</v>
      </c>
      <c r="F59" s="577">
        <v>0</v>
      </c>
      <c r="G59" s="581">
        <v>0</v>
      </c>
      <c r="H59" s="42">
        <v>0</v>
      </c>
      <c r="I59" s="58">
        <v>0</v>
      </c>
      <c r="J59" s="65">
        <v>0</v>
      </c>
      <c r="K59" s="60">
        <v>0</v>
      </c>
      <c r="L59" s="44">
        <v>0</v>
      </c>
      <c r="M59" s="62">
        <v>0</v>
      </c>
      <c r="N59" s="35"/>
    </row>
    <row r="60" spans="1:14" s="11" customFormat="1" ht="44.25">
      <c r="A60" s="112" t="s">
        <v>58</v>
      </c>
      <c r="B60" s="575">
        <v>0</v>
      </c>
      <c r="C60" s="563">
        <v>0</v>
      </c>
      <c r="D60" s="587">
        <v>0</v>
      </c>
      <c r="E60" s="579">
        <v>0</v>
      </c>
      <c r="F60" s="577">
        <v>0</v>
      </c>
      <c r="G60" s="581">
        <v>0</v>
      </c>
      <c r="H60" s="42">
        <v>0</v>
      </c>
      <c r="I60" s="58">
        <v>0</v>
      </c>
      <c r="J60" s="65">
        <v>0</v>
      </c>
      <c r="K60" s="60">
        <v>0</v>
      </c>
      <c r="L60" s="44">
        <v>0</v>
      </c>
      <c r="M60" s="62">
        <v>0</v>
      </c>
      <c r="N60" s="35"/>
    </row>
    <row r="61" spans="1:14" s="11" customFormat="1" ht="44.25">
      <c r="A61" s="113" t="s">
        <v>59</v>
      </c>
      <c r="B61" s="575">
        <v>0</v>
      </c>
      <c r="C61" s="563">
        <v>0</v>
      </c>
      <c r="D61" s="587">
        <v>110357</v>
      </c>
      <c r="E61" s="579">
        <v>1</v>
      </c>
      <c r="F61" s="577">
        <v>110357</v>
      </c>
      <c r="G61" s="581">
        <v>5.4333037191522026E-3</v>
      </c>
      <c r="H61" s="42">
        <v>0</v>
      </c>
      <c r="I61" s="58">
        <v>0</v>
      </c>
      <c r="J61" s="65">
        <v>114000</v>
      </c>
      <c r="K61" s="60">
        <v>1</v>
      </c>
      <c r="L61" s="44">
        <v>114000</v>
      </c>
      <c r="M61" s="62">
        <v>5.5352655164902847E-3</v>
      </c>
      <c r="N61" s="35"/>
    </row>
    <row r="62" spans="1:14" s="11" customFormat="1" ht="44.25">
      <c r="A62" s="113" t="s">
        <v>60</v>
      </c>
      <c r="B62" s="575">
        <v>0</v>
      </c>
      <c r="C62" s="563">
        <v>0</v>
      </c>
      <c r="D62" s="587">
        <v>199</v>
      </c>
      <c r="E62" s="579">
        <v>1</v>
      </c>
      <c r="F62" s="577">
        <v>199</v>
      </c>
      <c r="G62" s="581">
        <v>9.7975428845590976E-6</v>
      </c>
      <c r="H62" s="42">
        <v>0</v>
      </c>
      <c r="I62" s="58">
        <v>0</v>
      </c>
      <c r="J62" s="65">
        <v>250</v>
      </c>
      <c r="K62" s="60">
        <v>1</v>
      </c>
      <c r="L62" s="44">
        <v>250</v>
      </c>
      <c r="M62" s="62">
        <v>1.2138740167741852E-5</v>
      </c>
      <c r="N62" s="35"/>
    </row>
    <row r="63" spans="1:14" s="11" customFormat="1" ht="44.25">
      <c r="A63" s="89" t="s">
        <v>61</v>
      </c>
      <c r="B63" s="575">
        <v>0</v>
      </c>
      <c r="C63" s="563">
        <v>0</v>
      </c>
      <c r="D63" s="587">
        <v>48302</v>
      </c>
      <c r="E63" s="579">
        <v>1</v>
      </c>
      <c r="F63" s="577">
        <v>48302</v>
      </c>
      <c r="G63" s="581">
        <v>2.3780950573365502E-3</v>
      </c>
      <c r="H63" s="42">
        <v>0</v>
      </c>
      <c r="I63" s="58">
        <v>0</v>
      </c>
      <c r="J63" s="65">
        <v>55000</v>
      </c>
      <c r="K63" s="60">
        <v>1</v>
      </c>
      <c r="L63" s="44">
        <v>55000</v>
      </c>
      <c r="M63" s="62">
        <v>2.6705228369032072E-3</v>
      </c>
      <c r="N63" s="35"/>
    </row>
    <row r="64" spans="1:14" s="11" customFormat="1" ht="44.25">
      <c r="A64" s="88" t="s">
        <v>62</v>
      </c>
      <c r="B64" s="575">
        <v>77822</v>
      </c>
      <c r="C64" s="563">
        <v>0.99454306125317893</v>
      </c>
      <c r="D64" s="587">
        <v>427</v>
      </c>
      <c r="E64" s="579">
        <v>4.4379313211939803E-3</v>
      </c>
      <c r="F64" s="577">
        <v>78249</v>
      </c>
      <c r="G64" s="581">
        <v>3.8525021767530894E-3</v>
      </c>
      <c r="H64" s="42">
        <v>96216</v>
      </c>
      <c r="I64" s="58">
        <v>1</v>
      </c>
      <c r="J64" s="65">
        <v>0</v>
      </c>
      <c r="K64" s="60">
        <v>0</v>
      </c>
      <c r="L64" s="44">
        <v>96216</v>
      </c>
      <c r="M64" s="62">
        <v>4.6717640959177999E-3</v>
      </c>
      <c r="N64" s="35"/>
    </row>
    <row r="65" spans="1:14" s="85" customFormat="1" ht="45">
      <c r="A65" s="114" t="s">
        <v>63</v>
      </c>
      <c r="B65" s="602">
        <v>6403077</v>
      </c>
      <c r="C65" s="567">
        <v>0.72552520628723538</v>
      </c>
      <c r="D65" s="603">
        <v>2422360</v>
      </c>
      <c r="E65" s="599">
        <v>0.27360599431115129</v>
      </c>
      <c r="F65" s="602">
        <v>8825437</v>
      </c>
      <c r="G65" s="598">
        <v>0.4345105401129376</v>
      </c>
      <c r="H65" s="90">
        <v>8853461</v>
      </c>
      <c r="I65" s="81">
        <v>0.82475075481771232</v>
      </c>
      <c r="J65" s="91">
        <v>1881250</v>
      </c>
      <c r="K65" s="82">
        <v>0.17524924518228763</v>
      </c>
      <c r="L65" s="90">
        <v>10734711</v>
      </c>
      <c r="M65" s="83">
        <v>0.52122347041920114</v>
      </c>
      <c r="N65" s="84"/>
    </row>
    <row r="66" spans="1:14" s="11" customFormat="1" ht="45">
      <c r="A66" s="24" t="s">
        <v>64</v>
      </c>
      <c r="B66" s="582"/>
      <c r="C66" s="591" t="s">
        <v>4</v>
      </c>
      <c r="D66" s="587"/>
      <c r="E66" s="592" t="s">
        <v>4</v>
      </c>
      <c r="F66" s="577"/>
      <c r="G66" s="593" t="s">
        <v>4</v>
      </c>
      <c r="H66" s="63"/>
      <c r="I66" s="74" t="s">
        <v>4</v>
      </c>
      <c r="J66" s="65"/>
      <c r="K66" s="75" t="s">
        <v>4</v>
      </c>
      <c r="L66" s="44"/>
      <c r="M66" s="76" t="s">
        <v>4</v>
      </c>
    </row>
    <row r="67" spans="1:14" s="11" customFormat="1" ht="44.25">
      <c r="A67" s="115" t="s">
        <v>65</v>
      </c>
      <c r="B67" s="5">
        <v>0</v>
      </c>
      <c r="C67" s="52">
        <v>0</v>
      </c>
      <c r="D67" s="59">
        <v>0</v>
      </c>
      <c r="E67" s="54">
        <v>0</v>
      </c>
      <c r="F67" s="69">
        <v>0</v>
      </c>
      <c r="G67" s="56">
        <v>0</v>
      </c>
      <c r="H67" s="5">
        <v>0</v>
      </c>
      <c r="I67" s="52">
        <v>0</v>
      </c>
      <c r="J67" s="59">
        <v>0</v>
      </c>
      <c r="K67" s="54">
        <v>0</v>
      </c>
      <c r="L67" s="69">
        <v>0</v>
      </c>
      <c r="M67" s="56">
        <v>0</v>
      </c>
    </row>
    <row r="68" spans="1:14" s="11" customFormat="1" ht="44.25">
      <c r="A68" s="41" t="s">
        <v>66</v>
      </c>
      <c r="B68" s="575">
        <v>0</v>
      </c>
      <c r="C68" s="563">
        <v>0</v>
      </c>
      <c r="D68" s="587">
        <v>0</v>
      </c>
      <c r="E68" s="579">
        <v>0</v>
      </c>
      <c r="F68" s="577">
        <v>0</v>
      </c>
      <c r="G68" s="581">
        <v>0</v>
      </c>
      <c r="H68" s="42">
        <v>0</v>
      </c>
      <c r="I68" s="58">
        <v>0</v>
      </c>
      <c r="J68" s="65">
        <v>0</v>
      </c>
      <c r="K68" s="60">
        <v>0</v>
      </c>
      <c r="L68" s="44">
        <v>0</v>
      </c>
      <c r="M68" s="62">
        <v>0</v>
      </c>
    </row>
    <row r="69" spans="1:14" s="11" customFormat="1" ht="45">
      <c r="A69" s="116" t="s">
        <v>67</v>
      </c>
      <c r="B69" s="582"/>
      <c r="C69" s="591" t="s">
        <v>4</v>
      </c>
      <c r="D69" s="587"/>
      <c r="E69" s="592" t="s">
        <v>4</v>
      </c>
      <c r="F69" s="577"/>
      <c r="G69" s="593" t="s">
        <v>4</v>
      </c>
      <c r="H69" s="63"/>
      <c r="I69" s="74" t="s">
        <v>4</v>
      </c>
      <c r="J69" s="65"/>
      <c r="K69" s="75" t="s">
        <v>4</v>
      </c>
      <c r="L69" s="44"/>
      <c r="M69" s="76" t="s">
        <v>4</v>
      </c>
    </row>
    <row r="70" spans="1:14" s="11" customFormat="1" ht="44.25">
      <c r="A70" s="89" t="s">
        <v>68</v>
      </c>
      <c r="B70" s="5">
        <v>0</v>
      </c>
      <c r="C70" s="52">
        <v>0</v>
      </c>
      <c r="D70" s="59">
        <v>3601498</v>
      </c>
      <c r="E70" s="54">
        <v>1</v>
      </c>
      <c r="F70" s="69">
        <v>3601498</v>
      </c>
      <c r="G70" s="56">
        <v>0.17731573418921517</v>
      </c>
      <c r="H70" s="5">
        <v>0</v>
      </c>
      <c r="I70" s="52">
        <v>0</v>
      </c>
      <c r="J70" s="59">
        <v>4000000</v>
      </c>
      <c r="K70" s="54">
        <v>1</v>
      </c>
      <c r="L70" s="69">
        <v>4000000</v>
      </c>
      <c r="M70" s="56">
        <v>0.19421984268386963</v>
      </c>
    </row>
    <row r="71" spans="1:14" s="11" customFormat="1" ht="44.25">
      <c r="A71" s="41" t="s">
        <v>69</v>
      </c>
      <c r="B71" s="575">
        <v>0</v>
      </c>
      <c r="C71" s="563">
        <v>0</v>
      </c>
      <c r="D71" s="587">
        <v>128073</v>
      </c>
      <c r="E71" s="579">
        <v>1</v>
      </c>
      <c r="F71" s="577">
        <v>128073</v>
      </c>
      <c r="G71" s="581">
        <v>6.3055312052971721E-3</v>
      </c>
      <c r="H71" s="42">
        <v>0</v>
      </c>
      <c r="I71" s="58">
        <v>0</v>
      </c>
      <c r="J71" s="65">
        <v>150000</v>
      </c>
      <c r="K71" s="60">
        <v>1</v>
      </c>
      <c r="L71" s="44">
        <v>150000</v>
      </c>
      <c r="M71" s="62">
        <v>7.2832441006451107E-3</v>
      </c>
    </row>
    <row r="72" spans="1:14" s="85" customFormat="1" ht="45">
      <c r="A72" s="86" t="s">
        <v>70</v>
      </c>
      <c r="B72" s="620">
        <v>0</v>
      </c>
      <c r="C72" s="567">
        <v>0</v>
      </c>
      <c r="D72" s="607">
        <v>3729571</v>
      </c>
      <c r="E72" s="599">
        <v>1</v>
      </c>
      <c r="F72" s="615">
        <v>3729571</v>
      </c>
      <c r="G72" s="721">
        <v>0.18362126539451235</v>
      </c>
      <c r="H72" s="117">
        <v>0</v>
      </c>
      <c r="I72" s="81">
        <v>0</v>
      </c>
      <c r="J72" s="118">
        <v>4150000</v>
      </c>
      <c r="K72" s="82">
        <v>1</v>
      </c>
      <c r="L72" s="128">
        <v>4150000</v>
      </c>
      <c r="M72" s="83">
        <v>0.20150308678451473</v>
      </c>
    </row>
    <row r="73" spans="1:14" s="85" customFormat="1" ht="45">
      <c r="A73" s="86" t="s">
        <v>71</v>
      </c>
      <c r="B73" s="620">
        <v>0</v>
      </c>
      <c r="C73" s="599">
        <v>0</v>
      </c>
      <c r="D73" s="606">
        <v>0</v>
      </c>
      <c r="E73" s="599">
        <v>0</v>
      </c>
      <c r="F73" s="722">
        <v>0</v>
      </c>
      <c r="G73" s="598">
        <v>0</v>
      </c>
      <c r="H73" s="117">
        <v>0</v>
      </c>
      <c r="I73" s="82">
        <v>0</v>
      </c>
      <c r="J73" s="94">
        <v>0</v>
      </c>
      <c r="K73" s="82">
        <v>0</v>
      </c>
      <c r="L73" s="129">
        <v>0</v>
      </c>
      <c r="M73" s="83">
        <v>0</v>
      </c>
    </row>
    <row r="74" spans="1:14" s="85" customFormat="1" ht="45.75" thickBot="1">
      <c r="A74" s="119" t="s">
        <v>72</v>
      </c>
      <c r="B74" s="120">
        <v>14159284</v>
      </c>
      <c r="C74" s="623">
        <v>0.69711654374196719</v>
      </c>
      <c r="D74" s="120">
        <v>6151931</v>
      </c>
      <c r="E74" s="624">
        <v>0.30288345625803281</v>
      </c>
      <c r="F74" s="120">
        <v>20311215</v>
      </c>
      <c r="G74" s="625">
        <v>1</v>
      </c>
      <c r="H74" s="120">
        <v>14563968</v>
      </c>
      <c r="I74" s="121">
        <v>0.70715289345322785</v>
      </c>
      <c r="J74" s="120">
        <v>6031250</v>
      </c>
      <c r="K74" s="122">
        <v>0.29284710654677215</v>
      </c>
      <c r="L74" s="120">
        <v>20595218</v>
      </c>
      <c r="M74" s="123">
        <v>1</v>
      </c>
    </row>
    <row r="75" spans="1:14" ht="21" thickTop="1">
      <c r="A75" s="130"/>
      <c r="B75" s="131"/>
      <c r="C75" s="132"/>
      <c r="D75" s="131"/>
      <c r="E75" s="132"/>
      <c r="F75" s="131"/>
      <c r="G75" s="132"/>
      <c r="H75" s="131"/>
      <c r="I75" s="132"/>
      <c r="J75" s="131"/>
      <c r="K75" s="132"/>
      <c r="L75" s="131"/>
      <c r="M75" s="132"/>
    </row>
    <row r="76" spans="1:14" s="11" customFormat="1" ht="44.25">
      <c r="A76" s="4" t="s">
        <v>4</v>
      </c>
      <c r="B76" s="2"/>
      <c r="C76" s="4"/>
      <c r="D76" s="2"/>
      <c r="E76" s="4"/>
      <c r="F76" s="2"/>
      <c r="G76" s="4"/>
      <c r="H76" s="2"/>
      <c r="I76" s="4"/>
      <c r="J76" s="2"/>
      <c r="K76" s="4"/>
      <c r="L76" s="2"/>
      <c r="M76" s="4"/>
    </row>
    <row r="77" spans="1:14" s="11" customFormat="1" ht="44.25">
      <c r="A77" s="4" t="s">
        <v>73</v>
      </c>
      <c r="B77" s="2"/>
      <c r="C77" s="4"/>
      <c r="D77" s="2"/>
      <c r="E77" s="4"/>
      <c r="F77" s="2"/>
      <c r="G77" s="4"/>
      <c r="H77" s="2"/>
      <c r="I77" s="4"/>
      <c r="J77" s="2"/>
      <c r="K77" s="4"/>
      <c r="L77" s="2"/>
      <c r="M77" s="4"/>
    </row>
  </sheetData>
  <pageMargins left="0.28999999999999998" right="0.26" top="0.45" bottom="0.3" header="0.3" footer="0.54"/>
  <pageSetup scale="17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7"/>
  <sheetViews>
    <sheetView topLeftCell="A40" zoomScale="30" zoomScaleNormal="30" workbookViewId="0">
      <selection activeCell="H27" sqref="H27"/>
    </sheetView>
  </sheetViews>
  <sheetFormatPr defaultColWidth="12.42578125" defaultRowHeight="15"/>
  <cols>
    <col min="1" max="1" width="186.7109375" style="133" customWidth="1"/>
    <col min="2" max="2" width="56.42578125" style="134" customWidth="1"/>
    <col min="3" max="3" width="45.5703125" style="133" customWidth="1"/>
    <col min="4" max="4" width="45.5703125" style="134" customWidth="1"/>
    <col min="5" max="5" width="45.5703125" style="133" customWidth="1"/>
    <col min="6" max="6" width="45.5703125" style="134" customWidth="1"/>
    <col min="7" max="7" width="45.5703125" style="133" customWidth="1"/>
    <col min="8" max="8" width="54.7109375" style="134" customWidth="1"/>
    <col min="9" max="9" width="45.5703125" style="133" customWidth="1"/>
    <col min="10" max="10" width="45.5703125" style="134" customWidth="1"/>
    <col min="11" max="11" width="45.5703125" style="133" customWidth="1"/>
    <col min="12" max="12" width="45.5703125" style="134" customWidth="1"/>
    <col min="13" max="13" width="45.5703125" style="133" customWidth="1"/>
    <col min="14" max="256" width="12.42578125" style="133"/>
    <col min="257" max="257" width="186.7109375" style="133" customWidth="1"/>
    <col min="258" max="258" width="56.42578125" style="133" customWidth="1"/>
    <col min="259" max="263" width="45.5703125" style="133" customWidth="1"/>
    <col min="264" max="264" width="54.7109375" style="133" customWidth="1"/>
    <col min="265" max="269" width="45.5703125" style="133" customWidth="1"/>
    <col min="270" max="512" width="12.42578125" style="133"/>
    <col min="513" max="513" width="186.7109375" style="133" customWidth="1"/>
    <col min="514" max="514" width="56.42578125" style="133" customWidth="1"/>
    <col min="515" max="519" width="45.5703125" style="133" customWidth="1"/>
    <col min="520" max="520" width="54.7109375" style="133" customWidth="1"/>
    <col min="521" max="525" width="45.5703125" style="133" customWidth="1"/>
    <col min="526" max="768" width="12.42578125" style="133"/>
    <col min="769" max="769" width="186.7109375" style="133" customWidth="1"/>
    <col min="770" max="770" width="56.42578125" style="133" customWidth="1"/>
    <col min="771" max="775" width="45.5703125" style="133" customWidth="1"/>
    <col min="776" max="776" width="54.7109375" style="133" customWidth="1"/>
    <col min="777" max="781" width="45.5703125" style="133" customWidth="1"/>
    <col min="782" max="1024" width="12.42578125" style="133"/>
    <col min="1025" max="1025" width="186.7109375" style="133" customWidth="1"/>
    <col min="1026" max="1026" width="56.42578125" style="133" customWidth="1"/>
    <col min="1027" max="1031" width="45.5703125" style="133" customWidth="1"/>
    <col min="1032" max="1032" width="54.7109375" style="133" customWidth="1"/>
    <col min="1033" max="1037" width="45.5703125" style="133" customWidth="1"/>
    <col min="1038" max="1280" width="12.42578125" style="133"/>
    <col min="1281" max="1281" width="186.7109375" style="133" customWidth="1"/>
    <col min="1282" max="1282" width="56.42578125" style="133" customWidth="1"/>
    <col min="1283" max="1287" width="45.5703125" style="133" customWidth="1"/>
    <col min="1288" max="1288" width="54.7109375" style="133" customWidth="1"/>
    <col min="1289" max="1293" width="45.5703125" style="133" customWidth="1"/>
    <col min="1294" max="1536" width="12.42578125" style="133"/>
    <col min="1537" max="1537" width="186.7109375" style="133" customWidth="1"/>
    <col min="1538" max="1538" width="56.42578125" style="133" customWidth="1"/>
    <col min="1539" max="1543" width="45.5703125" style="133" customWidth="1"/>
    <col min="1544" max="1544" width="54.7109375" style="133" customWidth="1"/>
    <col min="1545" max="1549" width="45.5703125" style="133" customWidth="1"/>
    <col min="1550" max="1792" width="12.42578125" style="133"/>
    <col min="1793" max="1793" width="186.7109375" style="133" customWidth="1"/>
    <col min="1794" max="1794" width="56.42578125" style="133" customWidth="1"/>
    <col min="1795" max="1799" width="45.5703125" style="133" customWidth="1"/>
    <col min="1800" max="1800" width="54.7109375" style="133" customWidth="1"/>
    <col min="1801" max="1805" width="45.5703125" style="133" customWidth="1"/>
    <col min="1806" max="2048" width="12.42578125" style="133"/>
    <col min="2049" max="2049" width="186.7109375" style="133" customWidth="1"/>
    <col min="2050" max="2050" width="56.42578125" style="133" customWidth="1"/>
    <col min="2051" max="2055" width="45.5703125" style="133" customWidth="1"/>
    <col min="2056" max="2056" width="54.7109375" style="133" customWidth="1"/>
    <col min="2057" max="2061" width="45.5703125" style="133" customWidth="1"/>
    <col min="2062" max="2304" width="12.42578125" style="133"/>
    <col min="2305" max="2305" width="186.7109375" style="133" customWidth="1"/>
    <col min="2306" max="2306" width="56.42578125" style="133" customWidth="1"/>
    <col min="2307" max="2311" width="45.5703125" style="133" customWidth="1"/>
    <col min="2312" max="2312" width="54.7109375" style="133" customWidth="1"/>
    <col min="2313" max="2317" width="45.5703125" style="133" customWidth="1"/>
    <col min="2318" max="2560" width="12.42578125" style="133"/>
    <col min="2561" max="2561" width="186.7109375" style="133" customWidth="1"/>
    <col min="2562" max="2562" width="56.42578125" style="133" customWidth="1"/>
    <col min="2563" max="2567" width="45.5703125" style="133" customWidth="1"/>
    <col min="2568" max="2568" width="54.7109375" style="133" customWidth="1"/>
    <col min="2569" max="2573" width="45.5703125" style="133" customWidth="1"/>
    <col min="2574" max="2816" width="12.42578125" style="133"/>
    <col min="2817" max="2817" width="186.7109375" style="133" customWidth="1"/>
    <col min="2818" max="2818" width="56.42578125" style="133" customWidth="1"/>
    <col min="2819" max="2823" width="45.5703125" style="133" customWidth="1"/>
    <col min="2824" max="2824" width="54.7109375" style="133" customWidth="1"/>
    <col min="2825" max="2829" width="45.5703125" style="133" customWidth="1"/>
    <col min="2830" max="3072" width="12.42578125" style="133"/>
    <col min="3073" max="3073" width="186.7109375" style="133" customWidth="1"/>
    <col min="3074" max="3074" width="56.42578125" style="133" customWidth="1"/>
    <col min="3075" max="3079" width="45.5703125" style="133" customWidth="1"/>
    <col min="3080" max="3080" width="54.7109375" style="133" customWidth="1"/>
    <col min="3081" max="3085" width="45.5703125" style="133" customWidth="1"/>
    <col min="3086" max="3328" width="12.42578125" style="133"/>
    <col min="3329" max="3329" width="186.7109375" style="133" customWidth="1"/>
    <col min="3330" max="3330" width="56.42578125" style="133" customWidth="1"/>
    <col min="3331" max="3335" width="45.5703125" style="133" customWidth="1"/>
    <col min="3336" max="3336" width="54.7109375" style="133" customWidth="1"/>
    <col min="3337" max="3341" width="45.5703125" style="133" customWidth="1"/>
    <col min="3342" max="3584" width="12.42578125" style="133"/>
    <col min="3585" max="3585" width="186.7109375" style="133" customWidth="1"/>
    <col min="3586" max="3586" width="56.42578125" style="133" customWidth="1"/>
    <col min="3587" max="3591" width="45.5703125" style="133" customWidth="1"/>
    <col min="3592" max="3592" width="54.7109375" style="133" customWidth="1"/>
    <col min="3593" max="3597" width="45.5703125" style="133" customWidth="1"/>
    <col min="3598" max="3840" width="12.42578125" style="133"/>
    <col min="3841" max="3841" width="186.7109375" style="133" customWidth="1"/>
    <col min="3842" max="3842" width="56.42578125" style="133" customWidth="1"/>
    <col min="3843" max="3847" width="45.5703125" style="133" customWidth="1"/>
    <col min="3848" max="3848" width="54.7109375" style="133" customWidth="1"/>
    <col min="3849" max="3853" width="45.5703125" style="133" customWidth="1"/>
    <col min="3854" max="4096" width="12.42578125" style="133"/>
    <col min="4097" max="4097" width="186.7109375" style="133" customWidth="1"/>
    <col min="4098" max="4098" width="56.42578125" style="133" customWidth="1"/>
    <col min="4099" max="4103" width="45.5703125" style="133" customWidth="1"/>
    <col min="4104" max="4104" width="54.7109375" style="133" customWidth="1"/>
    <col min="4105" max="4109" width="45.5703125" style="133" customWidth="1"/>
    <col min="4110" max="4352" width="12.42578125" style="133"/>
    <col min="4353" max="4353" width="186.7109375" style="133" customWidth="1"/>
    <col min="4354" max="4354" width="56.42578125" style="133" customWidth="1"/>
    <col min="4355" max="4359" width="45.5703125" style="133" customWidth="1"/>
    <col min="4360" max="4360" width="54.7109375" style="133" customWidth="1"/>
    <col min="4361" max="4365" width="45.5703125" style="133" customWidth="1"/>
    <col min="4366" max="4608" width="12.42578125" style="133"/>
    <col min="4609" max="4609" width="186.7109375" style="133" customWidth="1"/>
    <col min="4610" max="4610" width="56.42578125" style="133" customWidth="1"/>
    <col min="4611" max="4615" width="45.5703125" style="133" customWidth="1"/>
    <col min="4616" max="4616" width="54.7109375" style="133" customWidth="1"/>
    <col min="4617" max="4621" width="45.5703125" style="133" customWidth="1"/>
    <col min="4622" max="4864" width="12.42578125" style="133"/>
    <col min="4865" max="4865" width="186.7109375" style="133" customWidth="1"/>
    <col min="4866" max="4866" width="56.42578125" style="133" customWidth="1"/>
    <col min="4867" max="4871" width="45.5703125" style="133" customWidth="1"/>
    <col min="4872" max="4872" width="54.7109375" style="133" customWidth="1"/>
    <col min="4873" max="4877" width="45.5703125" style="133" customWidth="1"/>
    <col min="4878" max="5120" width="12.42578125" style="133"/>
    <col min="5121" max="5121" width="186.7109375" style="133" customWidth="1"/>
    <col min="5122" max="5122" width="56.42578125" style="133" customWidth="1"/>
    <col min="5123" max="5127" width="45.5703125" style="133" customWidth="1"/>
    <col min="5128" max="5128" width="54.7109375" style="133" customWidth="1"/>
    <col min="5129" max="5133" width="45.5703125" style="133" customWidth="1"/>
    <col min="5134" max="5376" width="12.42578125" style="133"/>
    <col min="5377" max="5377" width="186.7109375" style="133" customWidth="1"/>
    <col min="5378" max="5378" width="56.42578125" style="133" customWidth="1"/>
    <col min="5379" max="5383" width="45.5703125" style="133" customWidth="1"/>
    <col min="5384" max="5384" width="54.7109375" style="133" customWidth="1"/>
    <col min="5385" max="5389" width="45.5703125" style="133" customWidth="1"/>
    <col min="5390" max="5632" width="12.42578125" style="133"/>
    <col min="5633" max="5633" width="186.7109375" style="133" customWidth="1"/>
    <col min="5634" max="5634" width="56.42578125" style="133" customWidth="1"/>
    <col min="5635" max="5639" width="45.5703125" style="133" customWidth="1"/>
    <col min="5640" max="5640" width="54.7109375" style="133" customWidth="1"/>
    <col min="5641" max="5645" width="45.5703125" style="133" customWidth="1"/>
    <col min="5646" max="5888" width="12.42578125" style="133"/>
    <col min="5889" max="5889" width="186.7109375" style="133" customWidth="1"/>
    <col min="5890" max="5890" width="56.42578125" style="133" customWidth="1"/>
    <col min="5891" max="5895" width="45.5703125" style="133" customWidth="1"/>
    <col min="5896" max="5896" width="54.7109375" style="133" customWidth="1"/>
    <col min="5897" max="5901" width="45.5703125" style="133" customWidth="1"/>
    <col min="5902" max="6144" width="12.42578125" style="133"/>
    <col min="6145" max="6145" width="186.7109375" style="133" customWidth="1"/>
    <col min="6146" max="6146" width="56.42578125" style="133" customWidth="1"/>
    <col min="6147" max="6151" width="45.5703125" style="133" customWidth="1"/>
    <col min="6152" max="6152" width="54.7109375" style="133" customWidth="1"/>
    <col min="6153" max="6157" width="45.5703125" style="133" customWidth="1"/>
    <col min="6158" max="6400" width="12.42578125" style="133"/>
    <col min="6401" max="6401" width="186.7109375" style="133" customWidth="1"/>
    <col min="6402" max="6402" width="56.42578125" style="133" customWidth="1"/>
    <col min="6403" max="6407" width="45.5703125" style="133" customWidth="1"/>
    <col min="6408" max="6408" width="54.7109375" style="133" customWidth="1"/>
    <col min="6409" max="6413" width="45.5703125" style="133" customWidth="1"/>
    <col min="6414" max="6656" width="12.42578125" style="133"/>
    <col min="6657" max="6657" width="186.7109375" style="133" customWidth="1"/>
    <col min="6658" max="6658" width="56.42578125" style="133" customWidth="1"/>
    <col min="6659" max="6663" width="45.5703125" style="133" customWidth="1"/>
    <col min="6664" max="6664" width="54.7109375" style="133" customWidth="1"/>
    <col min="6665" max="6669" width="45.5703125" style="133" customWidth="1"/>
    <col min="6670" max="6912" width="12.42578125" style="133"/>
    <col min="6913" max="6913" width="186.7109375" style="133" customWidth="1"/>
    <col min="6914" max="6914" width="56.42578125" style="133" customWidth="1"/>
    <col min="6915" max="6919" width="45.5703125" style="133" customWidth="1"/>
    <col min="6920" max="6920" width="54.7109375" style="133" customWidth="1"/>
    <col min="6921" max="6925" width="45.5703125" style="133" customWidth="1"/>
    <col min="6926" max="7168" width="12.42578125" style="133"/>
    <col min="7169" max="7169" width="186.7109375" style="133" customWidth="1"/>
    <col min="7170" max="7170" width="56.42578125" style="133" customWidth="1"/>
    <col min="7171" max="7175" width="45.5703125" style="133" customWidth="1"/>
    <col min="7176" max="7176" width="54.7109375" style="133" customWidth="1"/>
    <col min="7177" max="7181" width="45.5703125" style="133" customWidth="1"/>
    <col min="7182" max="7424" width="12.42578125" style="133"/>
    <col min="7425" max="7425" width="186.7109375" style="133" customWidth="1"/>
    <col min="7426" max="7426" width="56.42578125" style="133" customWidth="1"/>
    <col min="7427" max="7431" width="45.5703125" style="133" customWidth="1"/>
    <col min="7432" max="7432" width="54.7109375" style="133" customWidth="1"/>
    <col min="7433" max="7437" width="45.5703125" style="133" customWidth="1"/>
    <col min="7438" max="7680" width="12.42578125" style="133"/>
    <col min="7681" max="7681" width="186.7109375" style="133" customWidth="1"/>
    <col min="7682" max="7682" width="56.42578125" style="133" customWidth="1"/>
    <col min="7683" max="7687" width="45.5703125" style="133" customWidth="1"/>
    <col min="7688" max="7688" width="54.7109375" style="133" customWidth="1"/>
    <col min="7689" max="7693" width="45.5703125" style="133" customWidth="1"/>
    <col min="7694" max="7936" width="12.42578125" style="133"/>
    <col min="7937" max="7937" width="186.7109375" style="133" customWidth="1"/>
    <col min="7938" max="7938" width="56.42578125" style="133" customWidth="1"/>
    <col min="7939" max="7943" width="45.5703125" style="133" customWidth="1"/>
    <col min="7944" max="7944" width="54.7109375" style="133" customWidth="1"/>
    <col min="7945" max="7949" width="45.5703125" style="133" customWidth="1"/>
    <col min="7950" max="8192" width="12.42578125" style="133"/>
    <col min="8193" max="8193" width="186.7109375" style="133" customWidth="1"/>
    <col min="8194" max="8194" width="56.42578125" style="133" customWidth="1"/>
    <col min="8195" max="8199" width="45.5703125" style="133" customWidth="1"/>
    <col min="8200" max="8200" width="54.7109375" style="133" customWidth="1"/>
    <col min="8201" max="8205" width="45.5703125" style="133" customWidth="1"/>
    <col min="8206" max="8448" width="12.42578125" style="133"/>
    <col min="8449" max="8449" width="186.7109375" style="133" customWidth="1"/>
    <col min="8450" max="8450" width="56.42578125" style="133" customWidth="1"/>
    <col min="8451" max="8455" width="45.5703125" style="133" customWidth="1"/>
    <col min="8456" max="8456" width="54.7109375" style="133" customWidth="1"/>
    <col min="8457" max="8461" width="45.5703125" style="133" customWidth="1"/>
    <col min="8462" max="8704" width="12.42578125" style="133"/>
    <col min="8705" max="8705" width="186.7109375" style="133" customWidth="1"/>
    <col min="8706" max="8706" width="56.42578125" style="133" customWidth="1"/>
    <col min="8707" max="8711" width="45.5703125" style="133" customWidth="1"/>
    <col min="8712" max="8712" width="54.7109375" style="133" customWidth="1"/>
    <col min="8713" max="8717" width="45.5703125" style="133" customWidth="1"/>
    <col min="8718" max="8960" width="12.42578125" style="133"/>
    <col min="8961" max="8961" width="186.7109375" style="133" customWidth="1"/>
    <col min="8962" max="8962" width="56.42578125" style="133" customWidth="1"/>
    <col min="8963" max="8967" width="45.5703125" style="133" customWidth="1"/>
    <col min="8968" max="8968" width="54.7109375" style="133" customWidth="1"/>
    <col min="8969" max="8973" width="45.5703125" style="133" customWidth="1"/>
    <col min="8974" max="9216" width="12.42578125" style="133"/>
    <col min="9217" max="9217" width="186.7109375" style="133" customWidth="1"/>
    <col min="9218" max="9218" width="56.42578125" style="133" customWidth="1"/>
    <col min="9219" max="9223" width="45.5703125" style="133" customWidth="1"/>
    <col min="9224" max="9224" width="54.7109375" style="133" customWidth="1"/>
    <col min="9225" max="9229" width="45.5703125" style="133" customWidth="1"/>
    <col min="9230" max="9472" width="12.42578125" style="133"/>
    <col min="9473" max="9473" width="186.7109375" style="133" customWidth="1"/>
    <col min="9474" max="9474" width="56.42578125" style="133" customWidth="1"/>
    <col min="9475" max="9479" width="45.5703125" style="133" customWidth="1"/>
    <col min="9480" max="9480" width="54.7109375" style="133" customWidth="1"/>
    <col min="9481" max="9485" width="45.5703125" style="133" customWidth="1"/>
    <col min="9486" max="9728" width="12.42578125" style="133"/>
    <col min="9729" max="9729" width="186.7109375" style="133" customWidth="1"/>
    <col min="9730" max="9730" width="56.42578125" style="133" customWidth="1"/>
    <col min="9731" max="9735" width="45.5703125" style="133" customWidth="1"/>
    <col min="9736" max="9736" width="54.7109375" style="133" customWidth="1"/>
    <col min="9737" max="9741" width="45.5703125" style="133" customWidth="1"/>
    <col min="9742" max="9984" width="12.42578125" style="133"/>
    <col min="9985" max="9985" width="186.7109375" style="133" customWidth="1"/>
    <col min="9986" max="9986" width="56.42578125" style="133" customWidth="1"/>
    <col min="9987" max="9991" width="45.5703125" style="133" customWidth="1"/>
    <col min="9992" max="9992" width="54.7109375" style="133" customWidth="1"/>
    <col min="9993" max="9997" width="45.5703125" style="133" customWidth="1"/>
    <col min="9998" max="10240" width="12.42578125" style="133"/>
    <col min="10241" max="10241" width="186.7109375" style="133" customWidth="1"/>
    <col min="10242" max="10242" width="56.42578125" style="133" customWidth="1"/>
    <col min="10243" max="10247" width="45.5703125" style="133" customWidth="1"/>
    <col min="10248" max="10248" width="54.7109375" style="133" customWidth="1"/>
    <col min="10249" max="10253" width="45.5703125" style="133" customWidth="1"/>
    <col min="10254" max="10496" width="12.42578125" style="133"/>
    <col min="10497" max="10497" width="186.7109375" style="133" customWidth="1"/>
    <col min="10498" max="10498" width="56.42578125" style="133" customWidth="1"/>
    <col min="10499" max="10503" width="45.5703125" style="133" customWidth="1"/>
    <col min="10504" max="10504" width="54.7109375" style="133" customWidth="1"/>
    <col min="10505" max="10509" width="45.5703125" style="133" customWidth="1"/>
    <col min="10510" max="10752" width="12.42578125" style="133"/>
    <col min="10753" max="10753" width="186.7109375" style="133" customWidth="1"/>
    <col min="10754" max="10754" width="56.42578125" style="133" customWidth="1"/>
    <col min="10755" max="10759" width="45.5703125" style="133" customWidth="1"/>
    <col min="10760" max="10760" width="54.7109375" style="133" customWidth="1"/>
    <col min="10761" max="10765" width="45.5703125" style="133" customWidth="1"/>
    <col min="10766" max="11008" width="12.42578125" style="133"/>
    <col min="11009" max="11009" width="186.7109375" style="133" customWidth="1"/>
    <col min="11010" max="11010" width="56.42578125" style="133" customWidth="1"/>
    <col min="11011" max="11015" width="45.5703125" style="133" customWidth="1"/>
    <col min="11016" max="11016" width="54.7109375" style="133" customWidth="1"/>
    <col min="11017" max="11021" width="45.5703125" style="133" customWidth="1"/>
    <col min="11022" max="11264" width="12.42578125" style="133"/>
    <col min="11265" max="11265" width="186.7109375" style="133" customWidth="1"/>
    <col min="11266" max="11266" width="56.42578125" style="133" customWidth="1"/>
    <col min="11267" max="11271" width="45.5703125" style="133" customWidth="1"/>
    <col min="11272" max="11272" width="54.7109375" style="133" customWidth="1"/>
    <col min="11273" max="11277" width="45.5703125" style="133" customWidth="1"/>
    <col min="11278" max="11520" width="12.42578125" style="133"/>
    <col min="11521" max="11521" width="186.7109375" style="133" customWidth="1"/>
    <col min="11522" max="11522" width="56.42578125" style="133" customWidth="1"/>
    <col min="11523" max="11527" width="45.5703125" style="133" customWidth="1"/>
    <col min="11528" max="11528" width="54.7109375" style="133" customWidth="1"/>
    <col min="11529" max="11533" width="45.5703125" style="133" customWidth="1"/>
    <col min="11534" max="11776" width="12.42578125" style="133"/>
    <col min="11777" max="11777" width="186.7109375" style="133" customWidth="1"/>
    <col min="11778" max="11778" width="56.42578125" style="133" customWidth="1"/>
    <col min="11779" max="11783" width="45.5703125" style="133" customWidth="1"/>
    <col min="11784" max="11784" width="54.7109375" style="133" customWidth="1"/>
    <col min="11785" max="11789" width="45.5703125" style="133" customWidth="1"/>
    <col min="11790" max="12032" width="12.42578125" style="133"/>
    <col min="12033" max="12033" width="186.7109375" style="133" customWidth="1"/>
    <col min="12034" max="12034" width="56.42578125" style="133" customWidth="1"/>
    <col min="12035" max="12039" width="45.5703125" style="133" customWidth="1"/>
    <col min="12040" max="12040" width="54.7109375" style="133" customWidth="1"/>
    <col min="12041" max="12045" width="45.5703125" style="133" customWidth="1"/>
    <col min="12046" max="12288" width="12.42578125" style="133"/>
    <col min="12289" max="12289" width="186.7109375" style="133" customWidth="1"/>
    <col min="12290" max="12290" width="56.42578125" style="133" customWidth="1"/>
    <col min="12291" max="12295" width="45.5703125" style="133" customWidth="1"/>
    <col min="12296" max="12296" width="54.7109375" style="133" customWidth="1"/>
    <col min="12297" max="12301" width="45.5703125" style="133" customWidth="1"/>
    <col min="12302" max="12544" width="12.42578125" style="133"/>
    <col min="12545" max="12545" width="186.7109375" style="133" customWidth="1"/>
    <col min="12546" max="12546" width="56.42578125" style="133" customWidth="1"/>
    <col min="12547" max="12551" width="45.5703125" style="133" customWidth="1"/>
    <col min="12552" max="12552" width="54.7109375" style="133" customWidth="1"/>
    <col min="12553" max="12557" width="45.5703125" style="133" customWidth="1"/>
    <col min="12558" max="12800" width="12.42578125" style="133"/>
    <col min="12801" max="12801" width="186.7109375" style="133" customWidth="1"/>
    <col min="12802" max="12802" width="56.42578125" style="133" customWidth="1"/>
    <col min="12803" max="12807" width="45.5703125" style="133" customWidth="1"/>
    <col min="12808" max="12808" width="54.7109375" style="133" customWidth="1"/>
    <col min="12809" max="12813" width="45.5703125" style="133" customWidth="1"/>
    <col min="12814" max="13056" width="12.42578125" style="133"/>
    <col min="13057" max="13057" width="186.7109375" style="133" customWidth="1"/>
    <col min="13058" max="13058" width="56.42578125" style="133" customWidth="1"/>
    <col min="13059" max="13063" width="45.5703125" style="133" customWidth="1"/>
    <col min="13064" max="13064" width="54.7109375" style="133" customWidth="1"/>
    <col min="13065" max="13069" width="45.5703125" style="133" customWidth="1"/>
    <col min="13070" max="13312" width="12.42578125" style="133"/>
    <col min="13313" max="13313" width="186.7109375" style="133" customWidth="1"/>
    <col min="13314" max="13314" width="56.42578125" style="133" customWidth="1"/>
    <col min="13315" max="13319" width="45.5703125" style="133" customWidth="1"/>
    <col min="13320" max="13320" width="54.7109375" style="133" customWidth="1"/>
    <col min="13321" max="13325" width="45.5703125" style="133" customWidth="1"/>
    <col min="13326" max="13568" width="12.42578125" style="133"/>
    <col min="13569" max="13569" width="186.7109375" style="133" customWidth="1"/>
    <col min="13570" max="13570" width="56.42578125" style="133" customWidth="1"/>
    <col min="13571" max="13575" width="45.5703125" style="133" customWidth="1"/>
    <col min="13576" max="13576" width="54.7109375" style="133" customWidth="1"/>
    <col min="13577" max="13581" width="45.5703125" style="133" customWidth="1"/>
    <col min="13582" max="13824" width="12.42578125" style="133"/>
    <col min="13825" max="13825" width="186.7109375" style="133" customWidth="1"/>
    <col min="13826" max="13826" width="56.42578125" style="133" customWidth="1"/>
    <col min="13827" max="13831" width="45.5703125" style="133" customWidth="1"/>
    <col min="13832" max="13832" width="54.7109375" style="133" customWidth="1"/>
    <col min="13833" max="13837" width="45.5703125" style="133" customWidth="1"/>
    <col min="13838" max="14080" width="12.42578125" style="133"/>
    <col min="14081" max="14081" width="186.7109375" style="133" customWidth="1"/>
    <col min="14082" max="14082" width="56.42578125" style="133" customWidth="1"/>
    <col min="14083" max="14087" width="45.5703125" style="133" customWidth="1"/>
    <col min="14088" max="14088" width="54.7109375" style="133" customWidth="1"/>
    <col min="14089" max="14093" width="45.5703125" style="133" customWidth="1"/>
    <col min="14094" max="14336" width="12.42578125" style="133"/>
    <col min="14337" max="14337" width="186.7109375" style="133" customWidth="1"/>
    <col min="14338" max="14338" width="56.42578125" style="133" customWidth="1"/>
    <col min="14339" max="14343" width="45.5703125" style="133" customWidth="1"/>
    <col min="14344" max="14344" width="54.7109375" style="133" customWidth="1"/>
    <col min="14345" max="14349" width="45.5703125" style="133" customWidth="1"/>
    <col min="14350" max="14592" width="12.42578125" style="133"/>
    <col min="14593" max="14593" width="186.7109375" style="133" customWidth="1"/>
    <col min="14594" max="14594" width="56.42578125" style="133" customWidth="1"/>
    <col min="14595" max="14599" width="45.5703125" style="133" customWidth="1"/>
    <col min="14600" max="14600" width="54.7109375" style="133" customWidth="1"/>
    <col min="14601" max="14605" width="45.5703125" style="133" customWidth="1"/>
    <col min="14606" max="14848" width="12.42578125" style="133"/>
    <col min="14849" max="14849" width="186.7109375" style="133" customWidth="1"/>
    <col min="14850" max="14850" width="56.42578125" style="133" customWidth="1"/>
    <col min="14851" max="14855" width="45.5703125" style="133" customWidth="1"/>
    <col min="14856" max="14856" width="54.7109375" style="133" customWidth="1"/>
    <col min="14857" max="14861" width="45.5703125" style="133" customWidth="1"/>
    <col min="14862" max="15104" width="12.42578125" style="133"/>
    <col min="15105" max="15105" width="186.7109375" style="133" customWidth="1"/>
    <col min="15106" max="15106" width="56.42578125" style="133" customWidth="1"/>
    <col min="15107" max="15111" width="45.5703125" style="133" customWidth="1"/>
    <col min="15112" max="15112" width="54.7109375" style="133" customWidth="1"/>
    <col min="15113" max="15117" width="45.5703125" style="133" customWidth="1"/>
    <col min="15118" max="15360" width="12.42578125" style="133"/>
    <col min="15361" max="15361" width="186.7109375" style="133" customWidth="1"/>
    <col min="15362" max="15362" width="56.42578125" style="133" customWidth="1"/>
    <col min="15363" max="15367" width="45.5703125" style="133" customWidth="1"/>
    <col min="15368" max="15368" width="54.7109375" style="133" customWidth="1"/>
    <col min="15369" max="15373" width="45.5703125" style="133" customWidth="1"/>
    <col min="15374" max="15616" width="12.42578125" style="133"/>
    <col min="15617" max="15617" width="186.7109375" style="133" customWidth="1"/>
    <col min="15618" max="15618" width="56.42578125" style="133" customWidth="1"/>
    <col min="15619" max="15623" width="45.5703125" style="133" customWidth="1"/>
    <col min="15624" max="15624" width="54.7109375" style="133" customWidth="1"/>
    <col min="15625" max="15629" width="45.5703125" style="133" customWidth="1"/>
    <col min="15630" max="15872" width="12.42578125" style="133"/>
    <col min="15873" max="15873" width="186.7109375" style="133" customWidth="1"/>
    <col min="15874" max="15874" width="56.42578125" style="133" customWidth="1"/>
    <col min="15875" max="15879" width="45.5703125" style="133" customWidth="1"/>
    <col min="15880" max="15880" width="54.7109375" style="133" customWidth="1"/>
    <col min="15881" max="15885" width="45.5703125" style="133" customWidth="1"/>
    <col min="15886" max="16128" width="12.42578125" style="133"/>
    <col min="16129" max="16129" width="186.7109375" style="133" customWidth="1"/>
    <col min="16130" max="16130" width="56.42578125" style="133" customWidth="1"/>
    <col min="16131" max="16135" width="45.5703125" style="133" customWidth="1"/>
    <col min="16136" max="16136" width="54.7109375" style="133" customWidth="1"/>
    <col min="16137" max="16141" width="45.5703125" style="133" customWidth="1"/>
    <col min="16142" max="16384" width="12.42578125" style="133"/>
  </cols>
  <sheetData>
    <row r="1" spans="1:17" s="11" customFormat="1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92</v>
      </c>
      <c r="L1" s="9"/>
      <c r="M1" s="8"/>
      <c r="N1" s="10"/>
      <c r="O1" s="10"/>
      <c r="P1" s="10"/>
      <c r="Q1" s="10"/>
    </row>
    <row r="2" spans="1:17" s="11" customFormat="1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s="11" customFormat="1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s="11" customFormat="1" ht="45" thickTop="1">
      <c r="A4" s="17"/>
      <c r="B4" s="18"/>
      <c r="C4" s="19"/>
      <c r="D4" s="18"/>
      <c r="E4" s="19"/>
      <c r="F4" s="18"/>
      <c r="G4" s="20"/>
      <c r="H4" s="18" t="s">
        <v>4</v>
      </c>
      <c r="I4" s="19"/>
      <c r="J4" s="18"/>
      <c r="K4" s="19"/>
      <c r="L4" s="18"/>
      <c r="M4" s="20"/>
    </row>
    <row r="5" spans="1:17" s="11" customFormat="1" ht="44.25">
      <c r="A5" s="21"/>
      <c r="B5" s="5"/>
      <c r="C5" s="22"/>
      <c r="D5" s="5"/>
      <c r="E5" s="22"/>
      <c r="F5" s="5"/>
      <c r="G5" s="23"/>
      <c r="H5" s="5"/>
      <c r="I5" s="22"/>
      <c r="J5" s="5"/>
      <c r="K5" s="22"/>
      <c r="L5" s="5"/>
      <c r="M5" s="23"/>
    </row>
    <row r="6" spans="1:17" s="11" customFormat="1" ht="45">
      <c r="A6" s="24"/>
      <c r="B6" s="25" t="s">
        <v>148</v>
      </c>
      <c r="C6" s="26"/>
      <c r="D6" s="27"/>
      <c r="E6" s="26"/>
      <c r="F6" s="27"/>
      <c r="G6" s="28"/>
      <c r="H6" s="25" t="s">
        <v>5</v>
      </c>
      <c r="I6" s="26"/>
      <c r="J6" s="27"/>
      <c r="K6" s="26"/>
      <c r="L6" s="27"/>
      <c r="M6" s="29" t="s">
        <v>4</v>
      </c>
    </row>
    <row r="7" spans="1:17" s="11" customFormat="1" ht="44.25">
      <c r="A7" s="21" t="s">
        <v>4</v>
      </c>
      <c r="B7" s="5" t="s">
        <v>4</v>
      </c>
      <c r="C7" s="22"/>
      <c r="D7" s="5" t="s">
        <v>4</v>
      </c>
      <c r="E7" s="22"/>
      <c r="F7" s="5" t="s">
        <v>4</v>
      </c>
      <c r="G7" s="23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 s="11" customFormat="1" ht="44.25">
      <c r="A8" s="21" t="s">
        <v>4</v>
      </c>
      <c r="B8" s="5" t="s">
        <v>4</v>
      </c>
      <c r="C8" s="22"/>
      <c r="D8" s="5" t="s">
        <v>4</v>
      </c>
      <c r="E8" s="22"/>
      <c r="F8" s="5" t="s">
        <v>4</v>
      </c>
      <c r="G8" s="23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s="11" customFormat="1" ht="45">
      <c r="A9" s="30" t="s">
        <v>4</v>
      </c>
      <c r="B9" s="570" t="s">
        <v>4</v>
      </c>
      <c r="C9" s="571" t="s">
        <v>6</v>
      </c>
      <c r="D9" s="572" t="s">
        <v>4</v>
      </c>
      <c r="E9" s="571" t="s">
        <v>6</v>
      </c>
      <c r="F9" s="572" t="s">
        <v>4</v>
      </c>
      <c r="G9" s="573" t="s">
        <v>6</v>
      </c>
      <c r="H9" s="31" t="s">
        <v>4</v>
      </c>
      <c r="I9" s="32" t="s">
        <v>6</v>
      </c>
      <c r="J9" s="33" t="s">
        <v>4</v>
      </c>
      <c r="K9" s="32" t="s">
        <v>6</v>
      </c>
      <c r="L9" s="33" t="s">
        <v>4</v>
      </c>
      <c r="M9" s="34" t="s">
        <v>6</v>
      </c>
      <c r="N9" s="35"/>
    </row>
    <row r="10" spans="1:17" s="11" customFormat="1" ht="45">
      <c r="A10" s="36" t="s">
        <v>7</v>
      </c>
      <c r="B10" s="37" t="s">
        <v>8</v>
      </c>
      <c r="C10" s="38" t="s">
        <v>9</v>
      </c>
      <c r="D10" s="39" t="s">
        <v>10</v>
      </c>
      <c r="E10" s="38" t="s">
        <v>9</v>
      </c>
      <c r="F10" s="39" t="s">
        <v>9</v>
      </c>
      <c r="G10" s="40" t="s">
        <v>9</v>
      </c>
      <c r="H10" s="37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35"/>
    </row>
    <row r="11" spans="1:17" s="11" customFormat="1" ht="44.25">
      <c r="A11" s="41" t="s">
        <v>11</v>
      </c>
      <c r="B11" s="575" t="s">
        <v>4</v>
      </c>
      <c r="C11" s="576"/>
      <c r="D11" s="577" t="s">
        <v>4</v>
      </c>
      <c r="E11" s="576"/>
      <c r="F11" s="577" t="s">
        <v>4</v>
      </c>
      <c r="G11" s="578"/>
      <c r="H11" s="42" t="s">
        <v>4</v>
      </c>
      <c r="I11" s="43"/>
      <c r="J11" s="44" t="s">
        <v>4</v>
      </c>
      <c r="K11" s="43"/>
      <c r="L11" s="44" t="s">
        <v>4</v>
      </c>
      <c r="M11" s="45" t="s">
        <v>11</v>
      </c>
      <c r="N11" s="35"/>
    </row>
    <row r="12" spans="1:17" s="11" customFormat="1" ht="45">
      <c r="A12" s="24" t="s">
        <v>12</v>
      </c>
      <c r="B12" s="46" t="s">
        <v>4</v>
      </c>
      <c r="C12" s="47" t="s">
        <v>4</v>
      </c>
      <c r="D12" s="48"/>
      <c r="E12" s="49"/>
      <c r="F12" s="48"/>
      <c r="G12" s="50"/>
      <c r="H12" s="46"/>
      <c r="I12" s="49"/>
      <c r="J12" s="48"/>
      <c r="K12" s="49"/>
      <c r="L12" s="48"/>
      <c r="M12" s="50"/>
      <c r="N12" s="35"/>
    </row>
    <row r="13" spans="1:17" s="10" customFormat="1" ht="44.25">
      <c r="A13" s="51" t="s">
        <v>13</v>
      </c>
      <c r="B13" s="9">
        <v>6415011</v>
      </c>
      <c r="C13" s="52">
        <v>1</v>
      </c>
      <c r="D13" s="53">
        <v>0</v>
      </c>
      <c r="E13" s="54">
        <v>0</v>
      </c>
      <c r="F13" s="55">
        <v>6415011</v>
      </c>
      <c r="G13" s="56">
        <v>0.27968145405157674</v>
      </c>
      <c r="H13" s="9">
        <v>6571292</v>
      </c>
      <c r="I13" s="52">
        <v>1</v>
      </c>
      <c r="J13" s="53">
        <v>0</v>
      </c>
      <c r="K13" s="54">
        <v>0</v>
      </c>
      <c r="L13" s="55">
        <v>6571292</v>
      </c>
      <c r="M13" s="56">
        <v>0.31449328964028278</v>
      </c>
      <c r="N13" s="57"/>
    </row>
    <row r="14" spans="1:17" s="11" customFormat="1" ht="44.25">
      <c r="A14" s="21" t="s">
        <v>14</v>
      </c>
      <c r="B14" s="5">
        <v>0</v>
      </c>
      <c r="C14" s="563">
        <v>0</v>
      </c>
      <c r="D14" s="59">
        <v>0</v>
      </c>
      <c r="E14" s="579">
        <v>0</v>
      </c>
      <c r="F14" s="61">
        <v>0</v>
      </c>
      <c r="G14" s="581">
        <v>0</v>
      </c>
      <c r="H14" s="5">
        <v>0</v>
      </c>
      <c r="I14" s="58">
        <v>0</v>
      </c>
      <c r="J14" s="59">
        <v>0</v>
      </c>
      <c r="K14" s="60">
        <v>0</v>
      </c>
      <c r="L14" s="61">
        <v>0</v>
      </c>
      <c r="M14" s="62">
        <v>0</v>
      </c>
      <c r="N14" s="35"/>
    </row>
    <row r="15" spans="1:17" s="11" customFormat="1" ht="44.25">
      <c r="A15" s="41" t="s">
        <v>15</v>
      </c>
      <c r="B15" s="582">
        <v>420712</v>
      </c>
      <c r="C15" s="632">
        <v>1</v>
      </c>
      <c r="D15" s="587">
        <v>0</v>
      </c>
      <c r="E15" s="584">
        <v>0</v>
      </c>
      <c r="F15" s="48">
        <v>420712</v>
      </c>
      <c r="G15" s="585">
        <v>1</v>
      </c>
      <c r="H15" s="63">
        <v>580076</v>
      </c>
      <c r="I15" s="126">
        <v>1</v>
      </c>
      <c r="J15" s="42">
        <v>0</v>
      </c>
      <c r="K15" s="66">
        <v>0</v>
      </c>
      <c r="L15" s="48">
        <v>580076</v>
      </c>
      <c r="M15" s="67">
        <v>2.7761665359167825E-2</v>
      </c>
      <c r="N15" s="35"/>
    </row>
    <row r="16" spans="1:17" s="11" customFormat="1" ht="44.25">
      <c r="A16" s="68" t="s">
        <v>16</v>
      </c>
      <c r="B16" s="5">
        <v>5143</v>
      </c>
      <c r="C16" s="52">
        <v>1</v>
      </c>
      <c r="D16" s="59">
        <v>0</v>
      </c>
      <c r="E16" s="54">
        <v>0</v>
      </c>
      <c r="F16" s="69">
        <v>5143</v>
      </c>
      <c r="G16" s="56">
        <v>2.2422435724385494E-4</v>
      </c>
      <c r="H16" s="5">
        <v>0</v>
      </c>
      <c r="I16" s="52">
        <v>0</v>
      </c>
      <c r="J16" s="59">
        <v>0</v>
      </c>
      <c r="K16" s="54">
        <v>0</v>
      </c>
      <c r="L16" s="69">
        <v>0</v>
      </c>
      <c r="M16" s="56">
        <v>0</v>
      </c>
      <c r="N16" s="35"/>
    </row>
    <row r="17" spans="1:14" s="11" customFormat="1" ht="44.25">
      <c r="A17" s="70" t="s">
        <v>17</v>
      </c>
      <c r="B17" s="575">
        <v>240368</v>
      </c>
      <c r="C17" s="563">
        <v>1</v>
      </c>
      <c r="D17" s="587">
        <v>0</v>
      </c>
      <c r="E17" s="579">
        <v>0</v>
      </c>
      <c r="F17" s="577">
        <v>240368</v>
      </c>
      <c r="G17" s="581">
        <v>1.0479556737699966E-2</v>
      </c>
      <c r="H17" s="42">
        <v>254875</v>
      </c>
      <c r="I17" s="58">
        <v>1</v>
      </c>
      <c r="J17" s="65">
        <v>0</v>
      </c>
      <c r="K17" s="60">
        <v>0</v>
      </c>
      <c r="L17" s="44">
        <v>254875</v>
      </c>
      <c r="M17" s="62">
        <v>1.219797829666785E-2</v>
      </c>
      <c r="N17" s="35"/>
    </row>
    <row r="18" spans="1:14" s="11" customFormat="1" ht="44.25">
      <c r="A18" s="70" t="s">
        <v>18</v>
      </c>
      <c r="B18" s="575">
        <v>0</v>
      </c>
      <c r="C18" s="563">
        <v>0</v>
      </c>
      <c r="D18" s="587">
        <v>0</v>
      </c>
      <c r="E18" s="579">
        <v>0</v>
      </c>
      <c r="F18" s="577">
        <v>0</v>
      </c>
      <c r="G18" s="581">
        <v>0</v>
      </c>
      <c r="H18" s="42">
        <v>0</v>
      </c>
      <c r="I18" s="58">
        <v>0</v>
      </c>
      <c r="J18" s="65">
        <v>0</v>
      </c>
      <c r="K18" s="60">
        <v>0</v>
      </c>
      <c r="L18" s="44">
        <v>0</v>
      </c>
      <c r="M18" s="62">
        <v>0</v>
      </c>
      <c r="N18" s="35"/>
    </row>
    <row r="19" spans="1:14" s="11" customFormat="1" ht="44.25">
      <c r="A19" s="70" t="s">
        <v>19</v>
      </c>
      <c r="B19" s="575">
        <v>175201</v>
      </c>
      <c r="C19" s="563">
        <v>1</v>
      </c>
      <c r="D19" s="587">
        <v>0</v>
      </c>
      <c r="E19" s="579">
        <v>0</v>
      </c>
      <c r="F19" s="577">
        <v>175201</v>
      </c>
      <c r="G19" s="581">
        <v>7.6384078579585131E-3</v>
      </c>
      <c r="H19" s="42">
        <v>175201</v>
      </c>
      <c r="I19" s="58">
        <v>1</v>
      </c>
      <c r="J19" s="65">
        <v>0</v>
      </c>
      <c r="K19" s="60">
        <v>0</v>
      </c>
      <c r="L19" s="44">
        <v>175201</v>
      </c>
      <c r="M19" s="62">
        <v>8.3848866917292948E-3</v>
      </c>
      <c r="N19" s="35"/>
    </row>
    <row r="20" spans="1:14" s="11" customFormat="1" ht="44.25">
      <c r="A20" s="70" t="s">
        <v>20</v>
      </c>
      <c r="B20" s="575">
        <v>0</v>
      </c>
      <c r="C20" s="563">
        <v>0</v>
      </c>
      <c r="D20" s="587">
        <v>0</v>
      </c>
      <c r="E20" s="579">
        <v>0</v>
      </c>
      <c r="F20" s="577">
        <v>0</v>
      </c>
      <c r="G20" s="581">
        <v>0</v>
      </c>
      <c r="H20" s="42">
        <v>150000</v>
      </c>
      <c r="I20" s="58">
        <v>1</v>
      </c>
      <c r="J20" s="65">
        <v>0</v>
      </c>
      <c r="K20" s="60">
        <v>0</v>
      </c>
      <c r="L20" s="44">
        <v>150000</v>
      </c>
      <c r="M20" s="62">
        <v>1</v>
      </c>
      <c r="N20" s="35"/>
    </row>
    <row r="21" spans="1:14" s="11" customFormat="1" ht="44.25">
      <c r="A21" s="70" t="s">
        <v>21</v>
      </c>
      <c r="B21" s="575">
        <v>0</v>
      </c>
      <c r="C21" s="563">
        <v>0</v>
      </c>
      <c r="D21" s="587">
        <v>0</v>
      </c>
      <c r="E21" s="579">
        <v>0</v>
      </c>
      <c r="F21" s="577">
        <v>0</v>
      </c>
      <c r="G21" s="581">
        <v>0</v>
      </c>
      <c r="H21" s="42">
        <v>0</v>
      </c>
      <c r="I21" s="58">
        <v>0</v>
      </c>
      <c r="J21" s="65">
        <v>0</v>
      </c>
      <c r="K21" s="60">
        <v>0</v>
      </c>
      <c r="L21" s="44">
        <v>0</v>
      </c>
      <c r="M21" s="62">
        <v>0</v>
      </c>
      <c r="N21" s="35"/>
    </row>
    <row r="22" spans="1:14" s="11" customFormat="1" ht="44.25">
      <c r="A22" s="70" t="s">
        <v>22</v>
      </c>
      <c r="B22" s="575">
        <v>0</v>
      </c>
      <c r="C22" s="563">
        <v>0</v>
      </c>
      <c r="D22" s="587">
        <v>0</v>
      </c>
      <c r="E22" s="579">
        <v>0</v>
      </c>
      <c r="F22" s="577">
        <v>0</v>
      </c>
      <c r="G22" s="581">
        <v>0</v>
      </c>
      <c r="H22" s="42">
        <v>0</v>
      </c>
      <c r="I22" s="58">
        <v>0</v>
      </c>
      <c r="J22" s="65">
        <v>0</v>
      </c>
      <c r="K22" s="60">
        <v>0</v>
      </c>
      <c r="L22" s="44">
        <v>0</v>
      </c>
      <c r="M22" s="62">
        <v>0</v>
      </c>
      <c r="N22" s="35"/>
    </row>
    <row r="23" spans="1:14" s="11" customFormat="1" ht="44.25">
      <c r="A23" s="70" t="s">
        <v>23</v>
      </c>
      <c r="B23" s="575">
        <v>0</v>
      </c>
      <c r="C23" s="563">
        <v>0</v>
      </c>
      <c r="D23" s="587">
        <v>0</v>
      </c>
      <c r="E23" s="579">
        <v>0</v>
      </c>
      <c r="F23" s="577">
        <v>0</v>
      </c>
      <c r="G23" s="581">
        <v>0</v>
      </c>
      <c r="H23" s="42">
        <v>0</v>
      </c>
      <c r="I23" s="58">
        <v>0</v>
      </c>
      <c r="J23" s="65">
        <v>0</v>
      </c>
      <c r="K23" s="60">
        <v>0</v>
      </c>
      <c r="L23" s="44">
        <v>0</v>
      </c>
      <c r="M23" s="62">
        <v>0</v>
      </c>
      <c r="N23" s="35"/>
    </row>
    <row r="24" spans="1:14" s="11" customFormat="1" ht="44.25">
      <c r="A24" s="70" t="s">
        <v>24</v>
      </c>
      <c r="B24" s="575">
        <v>0</v>
      </c>
      <c r="C24" s="563">
        <v>0</v>
      </c>
      <c r="D24" s="587">
        <v>0</v>
      </c>
      <c r="E24" s="579">
        <v>0</v>
      </c>
      <c r="F24" s="577">
        <v>0</v>
      </c>
      <c r="G24" s="581">
        <v>0</v>
      </c>
      <c r="H24" s="42">
        <v>0</v>
      </c>
      <c r="I24" s="58">
        <v>0</v>
      </c>
      <c r="J24" s="65">
        <v>0</v>
      </c>
      <c r="K24" s="60">
        <v>0</v>
      </c>
      <c r="L24" s="44">
        <v>0</v>
      </c>
      <c r="M24" s="62">
        <v>0</v>
      </c>
      <c r="N24" s="35"/>
    </row>
    <row r="25" spans="1:14" s="11" customFormat="1" ht="44.25">
      <c r="A25" s="70" t="s">
        <v>25</v>
      </c>
      <c r="B25" s="575">
        <v>0</v>
      </c>
      <c r="C25" s="563">
        <v>0</v>
      </c>
      <c r="D25" s="587">
        <v>0</v>
      </c>
      <c r="E25" s="579">
        <v>0</v>
      </c>
      <c r="F25" s="577">
        <v>0</v>
      </c>
      <c r="G25" s="581">
        <v>0</v>
      </c>
      <c r="H25" s="42">
        <v>0</v>
      </c>
      <c r="I25" s="58">
        <v>0</v>
      </c>
      <c r="J25" s="65">
        <v>0</v>
      </c>
      <c r="K25" s="60">
        <v>0</v>
      </c>
      <c r="L25" s="44">
        <v>0</v>
      </c>
      <c r="M25" s="62">
        <v>0</v>
      </c>
      <c r="N25" s="35"/>
    </row>
    <row r="26" spans="1:14" s="11" customFormat="1" ht="44.25">
      <c r="A26" s="70" t="s">
        <v>26</v>
      </c>
      <c r="B26" s="575">
        <v>0</v>
      </c>
      <c r="C26" s="563">
        <v>0</v>
      </c>
      <c r="D26" s="587">
        <v>0</v>
      </c>
      <c r="E26" s="579">
        <v>0</v>
      </c>
      <c r="F26" s="577">
        <v>0</v>
      </c>
      <c r="G26" s="581">
        <v>0</v>
      </c>
      <c r="H26" s="42">
        <v>0</v>
      </c>
      <c r="I26" s="58">
        <v>0</v>
      </c>
      <c r="J26" s="65">
        <v>0</v>
      </c>
      <c r="K26" s="60">
        <v>0</v>
      </c>
      <c r="L26" s="44">
        <v>0</v>
      </c>
      <c r="M26" s="62">
        <v>0</v>
      </c>
      <c r="N26" s="35"/>
    </row>
    <row r="27" spans="1:14" s="11" customFormat="1" ht="44.25">
      <c r="A27" s="70" t="s">
        <v>27</v>
      </c>
      <c r="B27" s="575">
        <v>0</v>
      </c>
      <c r="C27" s="563">
        <v>0</v>
      </c>
      <c r="D27" s="587">
        <v>0</v>
      </c>
      <c r="E27" s="579">
        <v>0</v>
      </c>
      <c r="F27" s="577">
        <v>0</v>
      </c>
      <c r="G27" s="581">
        <v>0</v>
      </c>
      <c r="H27" s="42">
        <v>0</v>
      </c>
      <c r="I27" s="58">
        <v>0</v>
      </c>
      <c r="J27" s="65">
        <v>0</v>
      </c>
      <c r="K27" s="60">
        <v>0</v>
      </c>
      <c r="L27" s="44">
        <v>0</v>
      </c>
      <c r="M27" s="62">
        <v>0</v>
      </c>
      <c r="N27" s="35"/>
    </row>
    <row r="28" spans="1:14" s="11" customFormat="1" ht="44.25">
      <c r="A28" s="71" t="s">
        <v>28</v>
      </c>
      <c r="B28" s="575">
        <v>0</v>
      </c>
      <c r="C28" s="563">
        <v>0</v>
      </c>
      <c r="D28" s="587">
        <v>0</v>
      </c>
      <c r="E28" s="579">
        <v>0</v>
      </c>
      <c r="F28" s="577">
        <v>0</v>
      </c>
      <c r="G28" s="581">
        <v>0</v>
      </c>
      <c r="H28" s="42">
        <v>0</v>
      </c>
      <c r="I28" s="58">
        <v>0</v>
      </c>
      <c r="J28" s="65">
        <v>0</v>
      </c>
      <c r="K28" s="60">
        <v>0</v>
      </c>
      <c r="L28" s="44">
        <v>0</v>
      </c>
      <c r="M28" s="62">
        <v>0</v>
      </c>
      <c r="N28" s="35"/>
    </row>
    <row r="29" spans="1:14" s="11" customFormat="1" ht="44.25">
      <c r="A29" s="71" t="s">
        <v>29</v>
      </c>
      <c r="B29" s="575">
        <v>0</v>
      </c>
      <c r="C29" s="563">
        <v>0</v>
      </c>
      <c r="D29" s="587">
        <v>0</v>
      </c>
      <c r="E29" s="579">
        <v>0</v>
      </c>
      <c r="F29" s="577">
        <v>0</v>
      </c>
      <c r="G29" s="581">
        <v>0</v>
      </c>
      <c r="H29" s="42">
        <v>0</v>
      </c>
      <c r="I29" s="58">
        <v>0</v>
      </c>
      <c r="J29" s="65">
        <v>0</v>
      </c>
      <c r="K29" s="60">
        <v>0</v>
      </c>
      <c r="L29" s="44">
        <v>0</v>
      </c>
      <c r="M29" s="62">
        <v>0</v>
      </c>
      <c r="N29" s="35"/>
    </row>
    <row r="30" spans="1:14" s="11" customFormat="1" ht="44.25">
      <c r="A30" s="71" t="s">
        <v>30</v>
      </c>
      <c r="B30" s="575">
        <v>0</v>
      </c>
      <c r="C30" s="563">
        <v>0</v>
      </c>
      <c r="D30" s="587">
        <v>0</v>
      </c>
      <c r="E30" s="579">
        <v>0</v>
      </c>
      <c r="F30" s="577">
        <v>0</v>
      </c>
      <c r="G30" s="581">
        <v>0</v>
      </c>
      <c r="H30" s="42">
        <v>0</v>
      </c>
      <c r="I30" s="58">
        <v>0</v>
      </c>
      <c r="J30" s="65">
        <v>0</v>
      </c>
      <c r="K30" s="60">
        <v>0</v>
      </c>
      <c r="L30" s="44">
        <v>0</v>
      </c>
      <c r="M30" s="62">
        <v>0</v>
      </c>
      <c r="N30" s="35"/>
    </row>
    <row r="31" spans="1:14" s="11" customFormat="1" ht="44.25">
      <c r="A31" s="71" t="s">
        <v>31</v>
      </c>
      <c r="B31" s="575">
        <v>0</v>
      </c>
      <c r="C31" s="563">
        <v>0</v>
      </c>
      <c r="D31" s="587">
        <v>0</v>
      </c>
      <c r="E31" s="579">
        <v>0</v>
      </c>
      <c r="F31" s="577">
        <v>0</v>
      </c>
      <c r="G31" s="581">
        <v>0</v>
      </c>
      <c r="H31" s="42">
        <v>0</v>
      </c>
      <c r="I31" s="58">
        <v>0</v>
      </c>
      <c r="J31" s="65">
        <v>0</v>
      </c>
      <c r="K31" s="60">
        <v>0</v>
      </c>
      <c r="L31" s="44">
        <v>0</v>
      </c>
      <c r="M31" s="62">
        <v>0</v>
      </c>
      <c r="N31" s="35"/>
    </row>
    <row r="32" spans="1:14" s="11" customFormat="1" ht="44.25">
      <c r="A32" s="71" t="s">
        <v>32</v>
      </c>
      <c r="B32" s="575">
        <v>0</v>
      </c>
      <c r="C32" s="563">
        <v>0</v>
      </c>
      <c r="D32" s="587">
        <v>0</v>
      </c>
      <c r="E32" s="579">
        <v>0</v>
      </c>
      <c r="F32" s="577">
        <v>0</v>
      </c>
      <c r="G32" s="581">
        <v>0</v>
      </c>
      <c r="H32" s="42">
        <v>0</v>
      </c>
      <c r="I32" s="58">
        <v>0</v>
      </c>
      <c r="J32" s="65">
        <v>0</v>
      </c>
      <c r="K32" s="60">
        <v>0</v>
      </c>
      <c r="L32" s="44">
        <v>0</v>
      </c>
      <c r="M32" s="62">
        <v>0</v>
      </c>
      <c r="N32" s="35"/>
    </row>
    <row r="33" spans="1:14" s="11" customFormat="1" ht="44.25">
      <c r="A33" s="71" t="s">
        <v>33</v>
      </c>
      <c r="B33" s="575">
        <v>0</v>
      </c>
      <c r="C33" s="563">
        <v>0</v>
      </c>
      <c r="D33" s="587">
        <v>0</v>
      </c>
      <c r="E33" s="579">
        <v>0</v>
      </c>
      <c r="F33" s="577">
        <v>0</v>
      </c>
      <c r="G33" s="581">
        <v>0</v>
      </c>
      <c r="H33" s="42">
        <v>0</v>
      </c>
      <c r="I33" s="58">
        <v>0</v>
      </c>
      <c r="J33" s="65">
        <v>0</v>
      </c>
      <c r="K33" s="60">
        <v>0</v>
      </c>
      <c r="L33" s="44">
        <v>0</v>
      </c>
      <c r="M33" s="62">
        <v>0</v>
      </c>
      <c r="N33" s="35"/>
    </row>
    <row r="34" spans="1:14" s="11" customFormat="1" ht="45">
      <c r="A34" s="72" t="s">
        <v>34</v>
      </c>
      <c r="B34" s="590"/>
      <c r="C34" s="591" t="s">
        <v>4</v>
      </c>
      <c r="D34" s="587"/>
      <c r="E34" s="592" t="s">
        <v>4</v>
      </c>
      <c r="F34" s="577"/>
      <c r="G34" s="593" t="s">
        <v>4</v>
      </c>
      <c r="H34" s="73" t="s">
        <v>4</v>
      </c>
      <c r="I34" s="74" t="s">
        <v>4</v>
      </c>
      <c r="J34" s="65"/>
      <c r="K34" s="75" t="s">
        <v>4</v>
      </c>
      <c r="L34" s="44"/>
      <c r="M34" s="76" t="s">
        <v>4</v>
      </c>
      <c r="N34" s="35"/>
    </row>
    <row r="35" spans="1:14" s="11" customFormat="1" ht="44.25">
      <c r="A35" s="68" t="s">
        <v>35</v>
      </c>
      <c r="B35" s="575">
        <v>0</v>
      </c>
      <c r="C35" s="563">
        <v>0</v>
      </c>
      <c r="D35" s="587">
        <v>0</v>
      </c>
      <c r="E35" s="579">
        <v>0</v>
      </c>
      <c r="F35" s="577">
        <v>0</v>
      </c>
      <c r="G35" s="581">
        <v>0</v>
      </c>
      <c r="H35" s="42">
        <v>0</v>
      </c>
      <c r="I35" s="58">
        <v>0</v>
      </c>
      <c r="J35" s="65">
        <v>0</v>
      </c>
      <c r="K35" s="60">
        <v>0</v>
      </c>
      <c r="L35" s="44">
        <v>0</v>
      </c>
      <c r="M35" s="62">
        <v>0</v>
      </c>
      <c r="N35" s="35"/>
    </row>
    <row r="36" spans="1:14" s="11" customFormat="1" ht="45">
      <c r="A36" s="72" t="s">
        <v>36</v>
      </c>
      <c r="B36" s="590"/>
      <c r="C36" s="591" t="s">
        <v>4</v>
      </c>
      <c r="D36" s="587"/>
      <c r="E36" s="592" t="s">
        <v>4</v>
      </c>
      <c r="F36" s="577"/>
      <c r="G36" s="593" t="s">
        <v>4</v>
      </c>
      <c r="H36" s="73"/>
      <c r="I36" s="74" t="s">
        <v>4</v>
      </c>
      <c r="J36" s="65"/>
      <c r="K36" s="75" t="s">
        <v>4</v>
      </c>
      <c r="L36" s="44"/>
      <c r="M36" s="76" t="s">
        <v>4</v>
      </c>
      <c r="N36" s="35"/>
    </row>
    <row r="37" spans="1:14" s="11" customFormat="1" ht="44.25">
      <c r="A37" s="70" t="s">
        <v>35</v>
      </c>
      <c r="B37" s="594">
        <v>0</v>
      </c>
      <c r="C37" s="563">
        <v>0</v>
      </c>
      <c r="D37" s="595">
        <v>0</v>
      </c>
      <c r="E37" s="579">
        <v>0</v>
      </c>
      <c r="F37" s="596">
        <v>0</v>
      </c>
      <c r="G37" s="581">
        <v>0</v>
      </c>
      <c r="H37" s="77">
        <v>0</v>
      </c>
      <c r="I37" s="58">
        <v>0</v>
      </c>
      <c r="J37" s="78">
        <v>0</v>
      </c>
      <c r="K37" s="60">
        <v>0</v>
      </c>
      <c r="L37" s="79">
        <v>0</v>
      </c>
      <c r="M37" s="62">
        <v>0</v>
      </c>
      <c r="N37" s="35"/>
    </row>
    <row r="38" spans="1:14" s="11" customFormat="1" ht="44.25">
      <c r="A38" s="70" t="s">
        <v>76</v>
      </c>
      <c r="B38" s="594"/>
      <c r="C38" s="563" t="s">
        <v>11</v>
      </c>
      <c r="D38" s="595"/>
      <c r="E38" s="579" t="s">
        <v>11</v>
      </c>
      <c r="F38" s="577">
        <v>0</v>
      </c>
      <c r="G38" s="581">
        <v>0</v>
      </c>
      <c r="H38" s="77"/>
      <c r="I38" s="58" t="s">
        <v>11</v>
      </c>
      <c r="J38" s="78"/>
      <c r="K38" s="60" t="s">
        <v>11</v>
      </c>
      <c r="L38" s="44">
        <v>0</v>
      </c>
      <c r="M38" s="62">
        <v>0</v>
      </c>
      <c r="N38" s="35"/>
    </row>
    <row r="39" spans="1:14" s="85" customFormat="1" ht="45">
      <c r="A39" s="72" t="s">
        <v>37</v>
      </c>
      <c r="B39" s="597">
        <v>6835723</v>
      </c>
      <c r="C39" s="567">
        <v>1</v>
      </c>
      <c r="D39" s="597">
        <v>0</v>
      </c>
      <c r="E39" s="599">
        <v>0</v>
      </c>
      <c r="F39" s="597">
        <v>6835723</v>
      </c>
      <c r="G39" s="598">
        <v>0.29802364300447909</v>
      </c>
      <c r="H39" s="80">
        <v>7151368</v>
      </c>
      <c r="I39" s="81">
        <v>1</v>
      </c>
      <c r="J39" s="80">
        <v>0</v>
      </c>
      <c r="K39" s="82">
        <v>0</v>
      </c>
      <c r="L39" s="80">
        <v>7151368</v>
      </c>
      <c r="M39" s="83">
        <v>0.34225495499945058</v>
      </c>
      <c r="N39" s="84"/>
    </row>
    <row r="40" spans="1:14" s="11" customFormat="1" ht="45">
      <c r="A40" s="86" t="s">
        <v>38</v>
      </c>
      <c r="B40" s="582"/>
      <c r="C40" s="591" t="s">
        <v>4</v>
      </c>
      <c r="D40" s="587"/>
      <c r="E40" s="592" t="s">
        <v>4</v>
      </c>
      <c r="F40" s="577"/>
      <c r="G40" s="593" t="s">
        <v>4</v>
      </c>
      <c r="H40" s="63"/>
      <c r="I40" s="74" t="s">
        <v>4</v>
      </c>
      <c r="J40" s="65"/>
      <c r="K40" s="75" t="s">
        <v>4</v>
      </c>
      <c r="L40" s="44"/>
      <c r="M40" s="76" t="s">
        <v>4</v>
      </c>
      <c r="N40" s="35"/>
    </row>
    <row r="41" spans="1:14" s="11" customFormat="1" ht="44.25">
      <c r="A41" s="21" t="s">
        <v>39</v>
      </c>
      <c r="B41" s="46">
        <v>0</v>
      </c>
      <c r="C41" s="52">
        <v>0</v>
      </c>
      <c r="D41" s="87">
        <v>0</v>
      </c>
      <c r="E41" s="54">
        <v>0</v>
      </c>
      <c r="F41" s="48">
        <v>0</v>
      </c>
      <c r="G41" s="56">
        <v>0</v>
      </c>
      <c r="H41" s="46">
        <v>0</v>
      </c>
      <c r="I41" s="52">
        <v>0</v>
      </c>
      <c r="J41" s="87">
        <v>0</v>
      </c>
      <c r="K41" s="54">
        <v>0</v>
      </c>
      <c r="L41" s="48">
        <v>0</v>
      </c>
      <c r="M41" s="56">
        <v>0</v>
      </c>
      <c r="N41" s="35"/>
    </row>
    <row r="42" spans="1:14" s="11" customFormat="1" ht="44.25">
      <c r="A42" s="88" t="s">
        <v>40</v>
      </c>
      <c r="B42" s="575">
        <v>0</v>
      </c>
      <c r="C42" s="563">
        <v>0</v>
      </c>
      <c r="D42" s="587">
        <v>0</v>
      </c>
      <c r="E42" s="579">
        <v>0</v>
      </c>
      <c r="F42" s="577">
        <v>0</v>
      </c>
      <c r="G42" s="581">
        <v>0</v>
      </c>
      <c r="H42" s="42">
        <v>0</v>
      </c>
      <c r="I42" s="58">
        <v>0</v>
      </c>
      <c r="J42" s="65">
        <v>0</v>
      </c>
      <c r="K42" s="60">
        <v>0</v>
      </c>
      <c r="L42" s="44">
        <v>0</v>
      </c>
      <c r="M42" s="62">
        <v>0</v>
      </c>
      <c r="N42" s="35"/>
    </row>
    <row r="43" spans="1:14" s="11" customFormat="1" ht="44.25">
      <c r="A43" s="89" t="s">
        <v>41</v>
      </c>
      <c r="B43" s="575">
        <v>0</v>
      </c>
      <c r="C43" s="563">
        <v>0</v>
      </c>
      <c r="D43" s="587">
        <v>0</v>
      </c>
      <c r="E43" s="579">
        <v>0</v>
      </c>
      <c r="F43" s="596">
        <v>0</v>
      </c>
      <c r="G43" s="581">
        <v>0</v>
      </c>
      <c r="H43" s="42">
        <v>0</v>
      </c>
      <c r="I43" s="58">
        <v>0</v>
      </c>
      <c r="J43" s="65">
        <v>0</v>
      </c>
      <c r="K43" s="60">
        <v>0</v>
      </c>
      <c r="L43" s="79">
        <v>0</v>
      </c>
      <c r="M43" s="62">
        <v>0</v>
      </c>
      <c r="N43" s="35"/>
    </row>
    <row r="44" spans="1:14" s="11" customFormat="1" ht="44.25">
      <c r="A44" s="41" t="s">
        <v>42</v>
      </c>
      <c r="B44" s="575">
        <v>0</v>
      </c>
      <c r="C44" s="563">
        <v>0</v>
      </c>
      <c r="D44" s="587">
        <v>0</v>
      </c>
      <c r="E44" s="579">
        <v>0</v>
      </c>
      <c r="F44" s="596">
        <v>0</v>
      </c>
      <c r="G44" s="581">
        <v>0</v>
      </c>
      <c r="H44" s="42">
        <v>0</v>
      </c>
      <c r="I44" s="58">
        <v>0</v>
      </c>
      <c r="J44" s="65">
        <v>0</v>
      </c>
      <c r="K44" s="60">
        <v>0</v>
      </c>
      <c r="L44" s="79">
        <v>0</v>
      </c>
      <c r="M44" s="62">
        <v>0</v>
      </c>
      <c r="N44" s="35"/>
    </row>
    <row r="45" spans="1:14" s="11" customFormat="1" ht="44.25">
      <c r="A45" s="88" t="s">
        <v>43</v>
      </c>
      <c r="B45" s="575">
        <v>0</v>
      </c>
      <c r="C45" s="563">
        <v>0</v>
      </c>
      <c r="D45" s="587">
        <v>0</v>
      </c>
      <c r="E45" s="579">
        <v>0</v>
      </c>
      <c r="F45" s="596">
        <v>0</v>
      </c>
      <c r="G45" s="581">
        <v>0</v>
      </c>
      <c r="H45" s="42">
        <v>0</v>
      </c>
      <c r="I45" s="58">
        <v>0</v>
      </c>
      <c r="J45" s="65">
        <v>0</v>
      </c>
      <c r="K45" s="60">
        <v>0</v>
      </c>
      <c r="L45" s="79">
        <v>0</v>
      </c>
      <c r="M45" s="62">
        <v>0</v>
      </c>
      <c r="N45" s="35"/>
    </row>
    <row r="46" spans="1:14" s="85" customFormat="1" ht="45">
      <c r="A46" s="86" t="s">
        <v>44</v>
      </c>
      <c r="B46" s="602">
        <v>0</v>
      </c>
      <c r="C46" s="567">
        <v>0</v>
      </c>
      <c r="D46" s="603">
        <v>0</v>
      </c>
      <c r="E46" s="599">
        <v>0</v>
      </c>
      <c r="F46" s="604">
        <v>0</v>
      </c>
      <c r="G46" s="598">
        <v>0</v>
      </c>
      <c r="H46" s="90">
        <v>0</v>
      </c>
      <c r="I46" s="81">
        <v>0</v>
      </c>
      <c r="J46" s="91">
        <v>0</v>
      </c>
      <c r="K46" s="82">
        <v>0</v>
      </c>
      <c r="L46" s="92">
        <v>0</v>
      </c>
      <c r="M46" s="83">
        <v>0</v>
      </c>
      <c r="N46" s="84"/>
    </row>
    <row r="47" spans="1:14" s="85" customFormat="1" ht="45">
      <c r="A47" s="93" t="s">
        <v>45</v>
      </c>
      <c r="B47" s="606">
        <v>1990665</v>
      </c>
      <c r="C47" s="567">
        <v>1</v>
      </c>
      <c r="D47" s="606">
        <v>0</v>
      </c>
      <c r="E47" s="599">
        <v>0</v>
      </c>
      <c r="F47" s="608">
        <v>1990665</v>
      </c>
      <c r="G47" s="598">
        <v>8.6788951995496508E-2</v>
      </c>
      <c r="H47" s="94">
        <v>0</v>
      </c>
      <c r="I47" s="81">
        <v>0</v>
      </c>
      <c r="J47" s="94">
        <v>0</v>
      </c>
      <c r="K47" s="82">
        <v>0</v>
      </c>
      <c r="L47" s="95">
        <v>0</v>
      </c>
      <c r="M47" s="83">
        <v>0</v>
      </c>
      <c r="N47" s="84"/>
    </row>
    <row r="48" spans="1:14" s="11" customFormat="1" ht="45">
      <c r="A48" s="24" t="s">
        <v>46</v>
      </c>
      <c r="B48" s="96"/>
      <c r="C48" s="97" t="s">
        <v>4</v>
      </c>
      <c r="D48" s="59"/>
      <c r="E48" s="98" t="s">
        <v>4</v>
      </c>
      <c r="F48" s="48"/>
      <c r="G48" s="99" t="s">
        <v>4</v>
      </c>
      <c r="H48" s="96"/>
      <c r="I48" s="97" t="s">
        <v>4</v>
      </c>
      <c r="J48" s="59"/>
      <c r="K48" s="98" t="s">
        <v>4</v>
      </c>
      <c r="L48" s="48"/>
      <c r="M48" s="99" t="s">
        <v>4</v>
      </c>
      <c r="N48" s="35"/>
    </row>
    <row r="49" spans="1:14" s="11" customFormat="1" ht="44.25">
      <c r="A49" s="21" t="s">
        <v>47</v>
      </c>
      <c r="B49" s="96">
        <v>3644246</v>
      </c>
      <c r="C49" s="52">
        <v>1</v>
      </c>
      <c r="D49" s="59">
        <v>0</v>
      </c>
      <c r="E49" s="54">
        <v>0</v>
      </c>
      <c r="F49" s="100">
        <v>3644246</v>
      </c>
      <c r="G49" s="56">
        <v>0.15888172603314982</v>
      </c>
      <c r="H49" s="96">
        <v>4424451</v>
      </c>
      <c r="I49" s="52">
        <v>1</v>
      </c>
      <c r="J49" s="59">
        <v>0</v>
      </c>
      <c r="K49" s="54">
        <v>0</v>
      </c>
      <c r="L49" s="100">
        <v>4424451</v>
      </c>
      <c r="M49" s="56">
        <v>0.21174833652837807</v>
      </c>
      <c r="N49" s="35"/>
    </row>
    <row r="50" spans="1:14" s="11" customFormat="1" ht="44.25">
      <c r="A50" s="41" t="s">
        <v>48</v>
      </c>
      <c r="B50" s="582">
        <v>0</v>
      </c>
      <c r="C50" s="563">
        <v>0</v>
      </c>
      <c r="D50" s="587">
        <v>0</v>
      </c>
      <c r="E50" s="579">
        <v>0</v>
      </c>
      <c r="F50" s="609">
        <v>0</v>
      </c>
      <c r="G50" s="581">
        <v>0</v>
      </c>
      <c r="H50" s="63">
        <v>0</v>
      </c>
      <c r="I50" s="58">
        <v>0</v>
      </c>
      <c r="J50" s="65">
        <v>0</v>
      </c>
      <c r="K50" s="60">
        <v>0</v>
      </c>
      <c r="L50" s="101">
        <v>0</v>
      </c>
      <c r="M50" s="62">
        <v>0</v>
      </c>
      <c r="N50" s="35"/>
    </row>
    <row r="51" spans="1:14" s="11" customFormat="1" ht="44.25">
      <c r="A51" s="102" t="s">
        <v>49</v>
      </c>
      <c r="B51" s="440">
        <v>0</v>
      </c>
      <c r="C51" s="563">
        <v>0</v>
      </c>
      <c r="D51" s="441">
        <v>380219</v>
      </c>
      <c r="E51" s="579">
        <v>1</v>
      </c>
      <c r="F51" s="613">
        <v>380219</v>
      </c>
      <c r="G51" s="581">
        <v>1.657677637310933E-2</v>
      </c>
      <c r="H51" s="103">
        <v>0</v>
      </c>
      <c r="I51" s="58">
        <v>0</v>
      </c>
      <c r="J51" s="104">
        <v>400000</v>
      </c>
      <c r="K51" s="60">
        <v>1</v>
      </c>
      <c r="L51" s="105">
        <v>400000</v>
      </c>
      <c r="M51" s="62">
        <v>1.9143467655388484E-2</v>
      </c>
      <c r="N51" s="35"/>
    </row>
    <row r="52" spans="1:14" s="11" customFormat="1" ht="44.25">
      <c r="A52" s="102" t="s">
        <v>50</v>
      </c>
      <c r="B52" s="440">
        <v>56372</v>
      </c>
      <c r="C52" s="563">
        <v>1</v>
      </c>
      <c r="D52" s="441">
        <v>0</v>
      </c>
      <c r="E52" s="579">
        <v>0</v>
      </c>
      <c r="F52" s="613">
        <v>56372</v>
      </c>
      <c r="G52" s="581">
        <v>2.4577047378087869E-3</v>
      </c>
      <c r="H52" s="103">
        <v>70000</v>
      </c>
      <c r="I52" s="58">
        <v>1</v>
      </c>
      <c r="J52" s="104">
        <v>0</v>
      </c>
      <c r="K52" s="60">
        <v>0</v>
      </c>
      <c r="L52" s="105">
        <v>70000</v>
      </c>
      <c r="M52" s="62">
        <v>3.3501068396929847E-3</v>
      </c>
      <c r="N52" s="35"/>
    </row>
    <row r="53" spans="1:14" s="11" customFormat="1" ht="44.25">
      <c r="A53" s="41" t="s">
        <v>51</v>
      </c>
      <c r="B53" s="582">
        <v>241098</v>
      </c>
      <c r="C53" s="563">
        <v>0.33946659232413345</v>
      </c>
      <c r="D53" s="587">
        <v>469128</v>
      </c>
      <c r="E53" s="579">
        <v>1.4003820895522388</v>
      </c>
      <c r="F53" s="609">
        <v>710226</v>
      </c>
      <c r="G53" s="581">
        <v>3.0964411500656062E-2</v>
      </c>
      <c r="H53" s="63">
        <v>270000</v>
      </c>
      <c r="I53" s="58">
        <v>0.351697134059132</v>
      </c>
      <c r="J53" s="65">
        <v>497706</v>
      </c>
      <c r="K53" s="60">
        <v>0.64830286594086795</v>
      </c>
      <c r="L53" s="101">
        <v>767706</v>
      </c>
      <c r="M53" s="62">
        <v>3.6741387449619176E-2</v>
      </c>
      <c r="N53" s="35"/>
    </row>
    <row r="54" spans="1:14" s="85" customFormat="1" ht="45">
      <c r="A54" s="93" t="s">
        <v>52</v>
      </c>
      <c r="B54" s="614">
        <v>3941716</v>
      </c>
      <c r="C54" s="567">
        <v>0.82272264004877416</v>
      </c>
      <c r="D54" s="603">
        <v>849347</v>
      </c>
      <c r="E54" s="599">
        <v>0.17586823015700956</v>
      </c>
      <c r="F54" s="615">
        <v>4791063</v>
      </c>
      <c r="G54" s="598">
        <v>0.20888061864472399</v>
      </c>
      <c r="H54" s="106">
        <v>4764451</v>
      </c>
      <c r="I54" s="81">
        <v>0.84145512037197134</v>
      </c>
      <c r="J54" s="91">
        <v>897706</v>
      </c>
      <c r="K54" s="82">
        <v>0.15854487962802868</v>
      </c>
      <c r="L54" s="107">
        <v>5662157</v>
      </c>
      <c r="M54" s="83">
        <v>0.27098329847307873</v>
      </c>
      <c r="N54" s="84"/>
    </row>
    <row r="55" spans="1:14" s="11" customFormat="1" ht="44.25">
      <c r="A55" s="51" t="s">
        <v>53</v>
      </c>
      <c r="B55" s="616">
        <v>0</v>
      </c>
      <c r="C55" s="563">
        <v>0</v>
      </c>
      <c r="D55" s="617">
        <v>0</v>
      </c>
      <c r="E55" s="579">
        <v>0</v>
      </c>
      <c r="F55" s="618">
        <v>0</v>
      </c>
      <c r="G55" s="581">
        <v>0</v>
      </c>
      <c r="H55" s="108">
        <v>0</v>
      </c>
      <c r="I55" s="58">
        <v>0</v>
      </c>
      <c r="J55" s="109">
        <v>0</v>
      </c>
      <c r="K55" s="60">
        <v>0</v>
      </c>
      <c r="L55" s="110">
        <v>0</v>
      </c>
      <c r="M55" s="62">
        <v>0</v>
      </c>
      <c r="N55" s="35"/>
    </row>
    <row r="56" spans="1:14" s="11" customFormat="1" ht="44.25">
      <c r="A56" s="111" t="s">
        <v>54</v>
      </c>
      <c r="B56" s="575">
        <v>0</v>
      </c>
      <c r="C56" s="563">
        <v>0</v>
      </c>
      <c r="D56" s="587">
        <v>0</v>
      </c>
      <c r="E56" s="579">
        <v>0</v>
      </c>
      <c r="F56" s="577">
        <v>0</v>
      </c>
      <c r="G56" s="581">
        <v>0</v>
      </c>
      <c r="H56" s="42">
        <v>0</v>
      </c>
      <c r="I56" s="58">
        <v>0</v>
      </c>
      <c r="J56" s="65">
        <v>0</v>
      </c>
      <c r="K56" s="60">
        <v>0</v>
      </c>
      <c r="L56" s="44">
        <v>0</v>
      </c>
      <c r="M56" s="62">
        <v>0</v>
      </c>
      <c r="N56" s="35"/>
    </row>
    <row r="57" spans="1:14" s="11" customFormat="1" ht="44.25">
      <c r="A57" s="89" t="s">
        <v>55</v>
      </c>
      <c r="B57" s="575">
        <v>40178</v>
      </c>
      <c r="C57" s="563">
        <v>0.48343741351718827</v>
      </c>
      <c r="D57" s="587">
        <v>42931</v>
      </c>
      <c r="E57" s="579">
        <v>1.0221666666666667</v>
      </c>
      <c r="F57" s="577">
        <v>83109</v>
      </c>
      <c r="G57" s="581">
        <v>3.6233836488779973E-3</v>
      </c>
      <c r="H57" s="42">
        <v>42000</v>
      </c>
      <c r="I57" s="58">
        <v>0.49411764705882355</v>
      </c>
      <c r="J57" s="65">
        <v>43000</v>
      </c>
      <c r="K57" s="60">
        <v>0.50588235294117645</v>
      </c>
      <c r="L57" s="44">
        <v>85000</v>
      </c>
      <c r="M57" s="62">
        <v>4.0679868767700533E-3</v>
      </c>
      <c r="N57" s="35"/>
    </row>
    <row r="58" spans="1:14" s="11" customFormat="1" ht="44.25">
      <c r="A58" s="88" t="s">
        <v>56</v>
      </c>
      <c r="B58" s="594">
        <v>0</v>
      </c>
      <c r="C58" s="563">
        <v>0</v>
      </c>
      <c r="D58" s="595">
        <v>1016964</v>
      </c>
      <c r="E58" s="579">
        <v>1</v>
      </c>
      <c r="F58" s="596">
        <v>1016964</v>
      </c>
      <c r="G58" s="581">
        <v>4.4337565475430628E-2</v>
      </c>
      <c r="H58" s="77">
        <v>0</v>
      </c>
      <c r="I58" s="58">
        <v>0</v>
      </c>
      <c r="J58" s="78">
        <v>300000</v>
      </c>
      <c r="K58" s="60">
        <v>1</v>
      </c>
      <c r="L58" s="79">
        <v>300000</v>
      </c>
      <c r="M58" s="62">
        <v>1.4357600741541363E-2</v>
      </c>
      <c r="N58" s="35"/>
    </row>
    <row r="59" spans="1:14" s="11" customFormat="1" ht="44.25">
      <c r="A59" s="112" t="s">
        <v>57</v>
      </c>
      <c r="B59" s="575">
        <v>0</v>
      </c>
      <c r="C59" s="563">
        <v>0</v>
      </c>
      <c r="D59" s="587">
        <v>0</v>
      </c>
      <c r="E59" s="579">
        <v>0</v>
      </c>
      <c r="F59" s="577">
        <v>0</v>
      </c>
      <c r="G59" s="581">
        <v>0</v>
      </c>
      <c r="H59" s="42">
        <v>0</v>
      </c>
      <c r="I59" s="58">
        <v>0</v>
      </c>
      <c r="J59" s="65">
        <v>0</v>
      </c>
      <c r="K59" s="60">
        <v>0</v>
      </c>
      <c r="L59" s="44">
        <v>0</v>
      </c>
      <c r="M59" s="62">
        <v>0</v>
      </c>
      <c r="N59" s="35"/>
    </row>
    <row r="60" spans="1:14" s="11" customFormat="1" ht="44.25">
      <c r="A60" s="112" t="s">
        <v>58</v>
      </c>
      <c r="B60" s="575">
        <v>0</v>
      </c>
      <c r="C60" s="563">
        <v>0</v>
      </c>
      <c r="D60" s="587">
        <v>0</v>
      </c>
      <c r="E60" s="579">
        <v>0</v>
      </c>
      <c r="F60" s="577">
        <v>0</v>
      </c>
      <c r="G60" s="581">
        <v>0</v>
      </c>
      <c r="H60" s="42">
        <v>0</v>
      </c>
      <c r="I60" s="58">
        <v>0</v>
      </c>
      <c r="J60" s="65">
        <v>0</v>
      </c>
      <c r="K60" s="60">
        <v>0</v>
      </c>
      <c r="L60" s="44">
        <v>0</v>
      </c>
      <c r="M60" s="62">
        <v>0</v>
      </c>
      <c r="N60" s="35"/>
    </row>
    <row r="61" spans="1:14" s="11" customFormat="1" ht="44.25">
      <c r="A61" s="113" t="s">
        <v>59</v>
      </c>
      <c r="B61" s="575">
        <v>0</v>
      </c>
      <c r="C61" s="563">
        <v>0</v>
      </c>
      <c r="D61" s="587">
        <v>104035</v>
      </c>
      <c r="E61" s="579">
        <v>1</v>
      </c>
      <c r="F61" s="577">
        <v>104035</v>
      </c>
      <c r="G61" s="581">
        <v>4.5357147590636693E-3</v>
      </c>
      <c r="H61" s="42">
        <v>0</v>
      </c>
      <c r="I61" s="58">
        <v>0</v>
      </c>
      <c r="J61" s="65">
        <v>110000</v>
      </c>
      <c r="K61" s="60">
        <v>1</v>
      </c>
      <c r="L61" s="44">
        <v>110000</v>
      </c>
      <c r="M61" s="62">
        <v>5.2644536052318331E-3</v>
      </c>
      <c r="N61" s="35"/>
    </row>
    <row r="62" spans="1:14" s="11" customFormat="1" ht="44.25">
      <c r="A62" s="113" t="s">
        <v>60</v>
      </c>
      <c r="B62" s="575">
        <v>0</v>
      </c>
      <c r="C62" s="563">
        <v>0</v>
      </c>
      <c r="D62" s="587">
        <v>0</v>
      </c>
      <c r="E62" s="579">
        <v>0</v>
      </c>
      <c r="F62" s="577">
        <v>0</v>
      </c>
      <c r="G62" s="581">
        <v>0</v>
      </c>
      <c r="H62" s="42">
        <v>0</v>
      </c>
      <c r="I62" s="58">
        <v>0</v>
      </c>
      <c r="J62" s="65">
        <v>0</v>
      </c>
      <c r="K62" s="60">
        <v>0</v>
      </c>
      <c r="L62" s="44">
        <v>0</v>
      </c>
      <c r="M62" s="62">
        <v>0</v>
      </c>
      <c r="N62" s="35"/>
    </row>
    <row r="63" spans="1:14" s="11" customFormat="1" ht="44.25">
      <c r="A63" s="89" t="s">
        <v>61</v>
      </c>
      <c r="B63" s="575">
        <v>0</v>
      </c>
      <c r="C63" s="563">
        <v>0</v>
      </c>
      <c r="D63" s="587">
        <v>380061</v>
      </c>
      <c r="E63" s="579">
        <v>1</v>
      </c>
      <c r="F63" s="577">
        <v>380061</v>
      </c>
      <c r="G63" s="581">
        <v>1.6569887893925092E-2</v>
      </c>
      <c r="H63" s="42">
        <v>0</v>
      </c>
      <c r="I63" s="58">
        <v>0</v>
      </c>
      <c r="J63" s="65">
        <v>0</v>
      </c>
      <c r="K63" s="60">
        <v>0</v>
      </c>
      <c r="L63" s="44">
        <v>0</v>
      </c>
      <c r="M63" s="62">
        <v>0</v>
      </c>
      <c r="N63" s="35"/>
    </row>
    <row r="64" spans="1:14" s="11" customFormat="1" ht="44.25">
      <c r="A64" s="88" t="s">
        <v>62</v>
      </c>
      <c r="B64" s="575">
        <v>356379</v>
      </c>
      <c r="C64" s="563">
        <v>0.87203096822184756</v>
      </c>
      <c r="D64" s="587">
        <v>52298</v>
      </c>
      <c r="E64" s="579">
        <v>4.1298838929158331E-2</v>
      </c>
      <c r="F64" s="577">
        <v>408677</v>
      </c>
      <c r="G64" s="581">
        <v>1.7817487389723295E-2</v>
      </c>
      <c r="H64" s="42">
        <v>1331331</v>
      </c>
      <c r="I64" s="58">
        <v>0.96032693490948406</v>
      </c>
      <c r="J64" s="65">
        <v>55000</v>
      </c>
      <c r="K64" s="60">
        <v>3.9673065090515901E-2</v>
      </c>
      <c r="L64" s="44">
        <v>1386331</v>
      </c>
      <c r="M64" s="62">
        <v>6.6347956645405937E-2</v>
      </c>
      <c r="N64" s="35"/>
    </row>
    <row r="65" spans="1:14" s="85" customFormat="1" ht="45">
      <c r="A65" s="114" t="s">
        <v>63</v>
      </c>
      <c r="B65" s="602">
        <v>4338273</v>
      </c>
      <c r="C65" s="567">
        <v>0.63949457458819092</v>
      </c>
      <c r="D65" s="603">
        <v>2445636</v>
      </c>
      <c r="E65" s="599">
        <v>0.39845598947632876</v>
      </c>
      <c r="F65" s="602">
        <v>6783909</v>
      </c>
      <c r="G65" s="598">
        <v>0.29576465781174466</v>
      </c>
      <c r="H65" s="90">
        <v>6137782</v>
      </c>
      <c r="I65" s="81">
        <v>0.81365304750269374</v>
      </c>
      <c r="J65" s="91">
        <v>1405706</v>
      </c>
      <c r="K65" s="82">
        <v>0.18634695249730629</v>
      </c>
      <c r="L65" s="90">
        <v>7543488</v>
      </c>
      <c r="M65" s="83">
        <v>0.3610212963420279</v>
      </c>
      <c r="N65" s="84"/>
    </row>
    <row r="66" spans="1:14" s="11" customFormat="1" ht="45">
      <c r="A66" s="24" t="s">
        <v>64</v>
      </c>
      <c r="B66" s="582"/>
      <c r="C66" s="591" t="s">
        <v>4</v>
      </c>
      <c r="D66" s="587"/>
      <c r="E66" s="592" t="s">
        <v>4</v>
      </c>
      <c r="F66" s="577"/>
      <c r="G66" s="593" t="s">
        <v>4</v>
      </c>
      <c r="H66" s="63"/>
      <c r="I66" s="74" t="s">
        <v>4</v>
      </c>
      <c r="J66" s="65"/>
      <c r="K66" s="75" t="s">
        <v>4</v>
      </c>
      <c r="L66" s="44"/>
      <c r="M66" s="76" t="s">
        <v>4</v>
      </c>
    </row>
    <row r="67" spans="1:14" s="11" customFormat="1" ht="44.25">
      <c r="A67" s="115" t="s">
        <v>65</v>
      </c>
      <c r="B67" s="5">
        <v>0</v>
      </c>
      <c r="C67" s="52">
        <v>0</v>
      </c>
      <c r="D67" s="59">
        <v>0</v>
      </c>
      <c r="E67" s="54">
        <v>0</v>
      </c>
      <c r="F67" s="69">
        <v>0</v>
      </c>
      <c r="G67" s="56">
        <v>0</v>
      </c>
      <c r="H67" s="5">
        <v>0</v>
      </c>
      <c r="I67" s="52">
        <v>0</v>
      </c>
      <c r="J67" s="59">
        <v>0</v>
      </c>
      <c r="K67" s="54">
        <v>0</v>
      </c>
      <c r="L67" s="69">
        <v>0</v>
      </c>
      <c r="M67" s="56">
        <v>0</v>
      </c>
    </row>
    <row r="68" spans="1:14" s="11" customFormat="1" ht="44.25">
      <c r="A68" s="41" t="s">
        <v>66</v>
      </c>
      <c r="B68" s="575">
        <v>0</v>
      </c>
      <c r="C68" s="563">
        <v>0</v>
      </c>
      <c r="D68" s="587">
        <v>0</v>
      </c>
      <c r="E68" s="579">
        <v>0</v>
      </c>
      <c r="F68" s="577">
        <v>0</v>
      </c>
      <c r="G68" s="581">
        <v>0</v>
      </c>
      <c r="H68" s="42">
        <v>0</v>
      </c>
      <c r="I68" s="58">
        <v>0</v>
      </c>
      <c r="J68" s="65">
        <v>0</v>
      </c>
      <c r="K68" s="60">
        <v>0</v>
      </c>
      <c r="L68" s="44">
        <v>0</v>
      </c>
      <c r="M68" s="62">
        <v>0</v>
      </c>
    </row>
    <row r="69" spans="1:14" s="11" customFormat="1" ht="45">
      <c r="A69" s="116" t="s">
        <v>67</v>
      </c>
      <c r="B69" s="582"/>
      <c r="C69" s="591" t="s">
        <v>4</v>
      </c>
      <c r="D69" s="587"/>
      <c r="E69" s="592" t="s">
        <v>4</v>
      </c>
      <c r="F69" s="577"/>
      <c r="G69" s="593" t="s">
        <v>4</v>
      </c>
      <c r="H69" s="63"/>
      <c r="I69" s="74" t="s">
        <v>4</v>
      </c>
      <c r="J69" s="65"/>
      <c r="K69" s="75" t="s">
        <v>4</v>
      </c>
      <c r="L69" s="44"/>
      <c r="M69" s="76" t="s">
        <v>4</v>
      </c>
    </row>
    <row r="70" spans="1:14" s="11" customFormat="1" ht="44.25">
      <c r="A70" s="89" t="s">
        <v>68</v>
      </c>
      <c r="B70" s="5">
        <v>0</v>
      </c>
      <c r="C70" s="52">
        <v>0</v>
      </c>
      <c r="D70" s="59">
        <v>5674571</v>
      </c>
      <c r="E70" s="54">
        <v>1</v>
      </c>
      <c r="F70" s="69">
        <v>5674571</v>
      </c>
      <c r="G70" s="56">
        <v>0.24739977349982875</v>
      </c>
      <c r="H70" s="5">
        <v>0</v>
      </c>
      <c r="I70" s="52">
        <v>0</v>
      </c>
      <c r="J70" s="59">
        <v>5700000</v>
      </c>
      <c r="K70" s="54">
        <v>1</v>
      </c>
      <c r="L70" s="69">
        <v>5700000</v>
      </c>
      <c r="M70" s="56">
        <v>0.2727944140892859</v>
      </c>
    </row>
    <row r="71" spans="1:14" s="11" customFormat="1" ht="44.25">
      <c r="A71" s="41" t="s">
        <v>69</v>
      </c>
      <c r="B71" s="575">
        <v>0</v>
      </c>
      <c r="C71" s="563">
        <v>0</v>
      </c>
      <c r="D71" s="587">
        <v>1651980</v>
      </c>
      <c r="E71" s="579">
        <v>1</v>
      </c>
      <c r="F71" s="577">
        <v>1651980</v>
      </c>
      <c r="G71" s="581">
        <v>7.2022973688451009E-2</v>
      </c>
      <c r="H71" s="42">
        <v>0</v>
      </c>
      <c r="I71" s="58">
        <v>0</v>
      </c>
      <c r="J71" s="65">
        <v>500000</v>
      </c>
      <c r="K71" s="60">
        <v>1</v>
      </c>
      <c r="L71" s="44">
        <v>500000</v>
      </c>
      <c r="M71" s="62">
        <v>2.3929334569235607E-2</v>
      </c>
    </row>
    <row r="72" spans="1:14" s="85" customFormat="1" ht="45">
      <c r="A72" s="86" t="s">
        <v>70</v>
      </c>
      <c r="B72" s="620">
        <v>0</v>
      </c>
      <c r="C72" s="567">
        <v>0</v>
      </c>
      <c r="D72" s="607">
        <v>7326551</v>
      </c>
      <c r="E72" s="599">
        <v>1</v>
      </c>
      <c r="F72" s="615">
        <v>7326551</v>
      </c>
      <c r="G72" s="721">
        <v>0.31942274718827973</v>
      </c>
      <c r="H72" s="117">
        <v>0</v>
      </c>
      <c r="I72" s="81">
        <v>0</v>
      </c>
      <c r="J72" s="118">
        <v>6200000</v>
      </c>
      <c r="K72" s="82">
        <v>1</v>
      </c>
      <c r="L72" s="128">
        <v>6200000</v>
      </c>
      <c r="M72" s="83">
        <v>0.29672374865852152</v>
      </c>
    </row>
    <row r="73" spans="1:14" s="85" customFormat="1" ht="45">
      <c r="A73" s="86" t="s">
        <v>71</v>
      </c>
      <c r="B73" s="620">
        <v>0</v>
      </c>
      <c r="C73" s="599">
        <v>0</v>
      </c>
      <c r="D73" s="606">
        <v>0</v>
      </c>
      <c r="E73" s="599">
        <v>0</v>
      </c>
      <c r="F73" s="722">
        <v>0</v>
      </c>
      <c r="G73" s="598">
        <v>0</v>
      </c>
      <c r="H73" s="117">
        <v>0</v>
      </c>
      <c r="I73" s="82">
        <v>0</v>
      </c>
      <c r="J73" s="94">
        <v>0</v>
      </c>
      <c r="K73" s="82">
        <v>0</v>
      </c>
      <c r="L73" s="129">
        <v>0</v>
      </c>
      <c r="M73" s="83">
        <v>0</v>
      </c>
    </row>
    <row r="74" spans="1:14" s="85" customFormat="1" ht="45.75" thickBot="1">
      <c r="A74" s="119" t="s">
        <v>72</v>
      </c>
      <c r="B74" s="120">
        <v>13164661</v>
      </c>
      <c r="C74" s="623">
        <v>0.5739524890255191</v>
      </c>
      <c r="D74" s="120">
        <v>9772187</v>
      </c>
      <c r="E74" s="624">
        <v>0.4260475109744809</v>
      </c>
      <c r="F74" s="120">
        <v>22936848</v>
      </c>
      <c r="G74" s="625">
        <v>1</v>
      </c>
      <c r="H74" s="120">
        <v>13289150</v>
      </c>
      <c r="I74" s="121">
        <v>0.63600103298151467</v>
      </c>
      <c r="J74" s="120">
        <v>7605706</v>
      </c>
      <c r="K74" s="122">
        <v>0.36399896701848533</v>
      </c>
      <c r="L74" s="120">
        <v>20894856</v>
      </c>
      <c r="M74" s="123">
        <v>1</v>
      </c>
    </row>
    <row r="75" spans="1:14" ht="21" thickTop="1">
      <c r="A75" s="130"/>
      <c r="B75" s="131"/>
      <c r="C75" s="132"/>
      <c r="D75" s="131"/>
      <c r="E75" s="132"/>
      <c r="F75" s="131"/>
      <c r="G75" s="132"/>
      <c r="H75" s="131"/>
      <c r="I75" s="132"/>
      <c r="J75" s="131"/>
      <c r="K75" s="132"/>
      <c r="L75" s="131"/>
      <c r="M75" s="132"/>
    </row>
    <row r="76" spans="1:14" s="11" customFormat="1" ht="44.25">
      <c r="A76" s="4" t="s">
        <v>4</v>
      </c>
      <c r="B76" s="2"/>
      <c r="C76" s="4"/>
      <c r="D76" s="2"/>
      <c r="E76" s="4"/>
      <c r="F76" s="2"/>
      <c r="G76" s="4"/>
      <c r="H76" s="2"/>
      <c r="I76" s="4"/>
      <c r="J76" s="2"/>
      <c r="K76" s="4"/>
      <c r="L76" s="2"/>
      <c r="M76" s="4"/>
    </row>
    <row r="77" spans="1:14" s="11" customFormat="1" ht="44.25">
      <c r="A77" s="4" t="s">
        <v>73</v>
      </c>
      <c r="B77" s="2"/>
      <c r="C77" s="4"/>
      <c r="D77" s="2"/>
      <c r="E77" s="4"/>
      <c r="F77" s="2"/>
      <c r="G77" s="4"/>
      <c r="H77" s="2"/>
      <c r="I77" s="4"/>
      <c r="J77" s="2"/>
      <c r="K77" s="4"/>
      <c r="L77" s="2"/>
      <c r="M77" s="4"/>
    </row>
  </sheetData>
  <pageMargins left="0.28999999999999998" right="0.26" top="0.45" bottom="0.3" header="0.3" footer="0.54"/>
  <pageSetup scale="17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7"/>
  <sheetViews>
    <sheetView zoomScale="30" zoomScaleNormal="30" workbookViewId="0">
      <selection activeCell="B4" sqref="B4"/>
    </sheetView>
  </sheetViews>
  <sheetFormatPr defaultColWidth="12.42578125" defaultRowHeight="15"/>
  <cols>
    <col min="1" max="1" width="186.7109375" style="133" customWidth="1"/>
    <col min="2" max="2" width="56.42578125" style="134" customWidth="1"/>
    <col min="3" max="3" width="45.5703125" style="133" customWidth="1"/>
    <col min="4" max="4" width="45.5703125" style="134" customWidth="1"/>
    <col min="5" max="5" width="45.5703125" style="133" customWidth="1"/>
    <col min="6" max="6" width="45.5703125" style="134" customWidth="1"/>
    <col min="7" max="7" width="45.5703125" style="133" customWidth="1"/>
    <col min="8" max="8" width="54.7109375" style="134" customWidth="1"/>
    <col min="9" max="9" width="45.5703125" style="133" customWidth="1"/>
    <col min="10" max="10" width="45.5703125" style="134" customWidth="1"/>
    <col min="11" max="11" width="45.5703125" style="133" customWidth="1"/>
    <col min="12" max="12" width="45.5703125" style="134" customWidth="1"/>
    <col min="13" max="13" width="45.5703125" style="133" customWidth="1"/>
    <col min="14" max="256" width="12.42578125" style="133"/>
    <col min="257" max="257" width="186.7109375" style="133" customWidth="1"/>
    <col min="258" max="258" width="56.42578125" style="133" customWidth="1"/>
    <col min="259" max="263" width="45.5703125" style="133" customWidth="1"/>
    <col min="264" max="264" width="54.7109375" style="133" customWidth="1"/>
    <col min="265" max="269" width="45.5703125" style="133" customWidth="1"/>
    <col min="270" max="512" width="12.42578125" style="133"/>
    <col min="513" max="513" width="186.7109375" style="133" customWidth="1"/>
    <col min="514" max="514" width="56.42578125" style="133" customWidth="1"/>
    <col min="515" max="519" width="45.5703125" style="133" customWidth="1"/>
    <col min="520" max="520" width="54.7109375" style="133" customWidth="1"/>
    <col min="521" max="525" width="45.5703125" style="133" customWidth="1"/>
    <col min="526" max="768" width="12.42578125" style="133"/>
    <col min="769" max="769" width="186.7109375" style="133" customWidth="1"/>
    <col min="770" max="770" width="56.42578125" style="133" customWidth="1"/>
    <col min="771" max="775" width="45.5703125" style="133" customWidth="1"/>
    <col min="776" max="776" width="54.7109375" style="133" customWidth="1"/>
    <col min="777" max="781" width="45.5703125" style="133" customWidth="1"/>
    <col min="782" max="1024" width="12.42578125" style="133"/>
    <col min="1025" max="1025" width="186.7109375" style="133" customWidth="1"/>
    <col min="1026" max="1026" width="56.42578125" style="133" customWidth="1"/>
    <col min="1027" max="1031" width="45.5703125" style="133" customWidth="1"/>
    <col min="1032" max="1032" width="54.7109375" style="133" customWidth="1"/>
    <col min="1033" max="1037" width="45.5703125" style="133" customWidth="1"/>
    <col min="1038" max="1280" width="12.42578125" style="133"/>
    <col min="1281" max="1281" width="186.7109375" style="133" customWidth="1"/>
    <col min="1282" max="1282" width="56.42578125" style="133" customWidth="1"/>
    <col min="1283" max="1287" width="45.5703125" style="133" customWidth="1"/>
    <col min="1288" max="1288" width="54.7109375" style="133" customWidth="1"/>
    <col min="1289" max="1293" width="45.5703125" style="133" customWidth="1"/>
    <col min="1294" max="1536" width="12.42578125" style="133"/>
    <col min="1537" max="1537" width="186.7109375" style="133" customWidth="1"/>
    <col min="1538" max="1538" width="56.42578125" style="133" customWidth="1"/>
    <col min="1539" max="1543" width="45.5703125" style="133" customWidth="1"/>
    <col min="1544" max="1544" width="54.7109375" style="133" customWidth="1"/>
    <col min="1545" max="1549" width="45.5703125" style="133" customWidth="1"/>
    <col min="1550" max="1792" width="12.42578125" style="133"/>
    <col min="1793" max="1793" width="186.7109375" style="133" customWidth="1"/>
    <col min="1794" max="1794" width="56.42578125" style="133" customWidth="1"/>
    <col min="1795" max="1799" width="45.5703125" style="133" customWidth="1"/>
    <col min="1800" max="1800" width="54.7109375" style="133" customWidth="1"/>
    <col min="1801" max="1805" width="45.5703125" style="133" customWidth="1"/>
    <col min="1806" max="2048" width="12.42578125" style="133"/>
    <col min="2049" max="2049" width="186.7109375" style="133" customWidth="1"/>
    <col min="2050" max="2050" width="56.42578125" style="133" customWidth="1"/>
    <col min="2051" max="2055" width="45.5703125" style="133" customWidth="1"/>
    <col min="2056" max="2056" width="54.7109375" style="133" customWidth="1"/>
    <col min="2057" max="2061" width="45.5703125" style="133" customWidth="1"/>
    <col min="2062" max="2304" width="12.42578125" style="133"/>
    <col min="2305" max="2305" width="186.7109375" style="133" customWidth="1"/>
    <col min="2306" max="2306" width="56.42578125" style="133" customWidth="1"/>
    <col min="2307" max="2311" width="45.5703125" style="133" customWidth="1"/>
    <col min="2312" max="2312" width="54.7109375" style="133" customWidth="1"/>
    <col min="2313" max="2317" width="45.5703125" style="133" customWidth="1"/>
    <col min="2318" max="2560" width="12.42578125" style="133"/>
    <col min="2561" max="2561" width="186.7109375" style="133" customWidth="1"/>
    <col min="2562" max="2562" width="56.42578125" style="133" customWidth="1"/>
    <col min="2563" max="2567" width="45.5703125" style="133" customWidth="1"/>
    <col min="2568" max="2568" width="54.7109375" style="133" customWidth="1"/>
    <col min="2569" max="2573" width="45.5703125" style="133" customWidth="1"/>
    <col min="2574" max="2816" width="12.42578125" style="133"/>
    <col min="2817" max="2817" width="186.7109375" style="133" customWidth="1"/>
    <col min="2818" max="2818" width="56.42578125" style="133" customWidth="1"/>
    <col min="2819" max="2823" width="45.5703125" style="133" customWidth="1"/>
    <col min="2824" max="2824" width="54.7109375" style="133" customWidth="1"/>
    <col min="2825" max="2829" width="45.5703125" style="133" customWidth="1"/>
    <col min="2830" max="3072" width="12.42578125" style="133"/>
    <col min="3073" max="3073" width="186.7109375" style="133" customWidth="1"/>
    <col min="3074" max="3074" width="56.42578125" style="133" customWidth="1"/>
    <col min="3075" max="3079" width="45.5703125" style="133" customWidth="1"/>
    <col min="3080" max="3080" width="54.7109375" style="133" customWidth="1"/>
    <col min="3081" max="3085" width="45.5703125" style="133" customWidth="1"/>
    <col min="3086" max="3328" width="12.42578125" style="133"/>
    <col min="3329" max="3329" width="186.7109375" style="133" customWidth="1"/>
    <col min="3330" max="3330" width="56.42578125" style="133" customWidth="1"/>
    <col min="3331" max="3335" width="45.5703125" style="133" customWidth="1"/>
    <col min="3336" max="3336" width="54.7109375" style="133" customWidth="1"/>
    <col min="3337" max="3341" width="45.5703125" style="133" customWidth="1"/>
    <col min="3342" max="3584" width="12.42578125" style="133"/>
    <col min="3585" max="3585" width="186.7109375" style="133" customWidth="1"/>
    <col min="3586" max="3586" width="56.42578125" style="133" customWidth="1"/>
    <col min="3587" max="3591" width="45.5703125" style="133" customWidth="1"/>
    <col min="3592" max="3592" width="54.7109375" style="133" customWidth="1"/>
    <col min="3593" max="3597" width="45.5703125" style="133" customWidth="1"/>
    <col min="3598" max="3840" width="12.42578125" style="133"/>
    <col min="3841" max="3841" width="186.7109375" style="133" customWidth="1"/>
    <col min="3842" max="3842" width="56.42578125" style="133" customWidth="1"/>
    <col min="3843" max="3847" width="45.5703125" style="133" customWidth="1"/>
    <col min="3848" max="3848" width="54.7109375" style="133" customWidth="1"/>
    <col min="3849" max="3853" width="45.5703125" style="133" customWidth="1"/>
    <col min="3854" max="4096" width="12.42578125" style="133"/>
    <col min="4097" max="4097" width="186.7109375" style="133" customWidth="1"/>
    <col min="4098" max="4098" width="56.42578125" style="133" customWidth="1"/>
    <col min="4099" max="4103" width="45.5703125" style="133" customWidth="1"/>
    <col min="4104" max="4104" width="54.7109375" style="133" customWidth="1"/>
    <col min="4105" max="4109" width="45.5703125" style="133" customWidth="1"/>
    <col min="4110" max="4352" width="12.42578125" style="133"/>
    <col min="4353" max="4353" width="186.7109375" style="133" customWidth="1"/>
    <col min="4354" max="4354" width="56.42578125" style="133" customWidth="1"/>
    <col min="4355" max="4359" width="45.5703125" style="133" customWidth="1"/>
    <col min="4360" max="4360" width="54.7109375" style="133" customWidth="1"/>
    <col min="4361" max="4365" width="45.5703125" style="133" customWidth="1"/>
    <col min="4366" max="4608" width="12.42578125" style="133"/>
    <col min="4609" max="4609" width="186.7109375" style="133" customWidth="1"/>
    <col min="4610" max="4610" width="56.42578125" style="133" customWidth="1"/>
    <col min="4611" max="4615" width="45.5703125" style="133" customWidth="1"/>
    <col min="4616" max="4616" width="54.7109375" style="133" customWidth="1"/>
    <col min="4617" max="4621" width="45.5703125" style="133" customWidth="1"/>
    <col min="4622" max="4864" width="12.42578125" style="133"/>
    <col min="4865" max="4865" width="186.7109375" style="133" customWidth="1"/>
    <col min="4866" max="4866" width="56.42578125" style="133" customWidth="1"/>
    <col min="4867" max="4871" width="45.5703125" style="133" customWidth="1"/>
    <col min="4872" max="4872" width="54.7109375" style="133" customWidth="1"/>
    <col min="4873" max="4877" width="45.5703125" style="133" customWidth="1"/>
    <col min="4878" max="5120" width="12.42578125" style="133"/>
    <col min="5121" max="5121" width="186.7109375" style="133" customWidth="1"/>
    <col min="5122" max="5122" width="56.42578125" style="133" customWidth="1"/>
    <col min="5123" max="5127" width="45.5703125" style="133" customWidth="1"/>
    <col min="5128" max="5128" width="54.7109375" style="133" customWidth="1"/>
    <col min="5129" max="5133" width="45.5703125" style="133" customWidth="1"/>
    <col min="5134" max="5376" width="12.42578125" style="133"/>
    <col min="5377" max="5377" width="186.7109375" style="133" customWidth="1"/>
    <col min="5378" max="5378" width="56.42578125" style="133" customWidth="1"/>
    <col min="5379" max="5383" width="45.5703125" style="133" customWidth="1"/>
    <col min="5384" max="5384" width="54.7109375" style="133" customWidth="1"/>
    <col min="5385" max="5389" width="45.5703125" style="133" customWidth="1"/>
    <col min="5390" max="5632" width="12.42578125" style="133"/>
    <col min="5633" max="5633" width="186.7109375" style="133" customWidth="1"/>
    <col min="5634" max="5634" width="56.42578125" style="133" customWidth="1"/>
    <col min="5635" max="5639" width="45.5703125" style="133" customWidth="1"/>
    <col min="5640" max="5640" width="54.7109375" style="133" customWidth="1"/>
    <col min="5641" max="5645" width="45.5703125" style="133" customWidth="1"/>
    <col min="5646" max="5888" width="12.42578125" style="133"/>
    <col min="5889" max="5889" width="186.7109375" style="133" customWidth="1"/>
    <col min="5890" max="5890" width="56.42578125" style="133" customWidth="1"/>
    <col min="5891" max="5895" width="45.5703125" style="133" customWidth="1"/>
    <col min="5896" max="5896" width="54.7109375" style="133" customWidth="1"/>
    <col min="5897" max="5901" width="45.5703125" style="133" customWidth="1"/>
    <col min="5902" max="6144" width="12.42578125" style="133"/>
    <col min="6145" max="6145" width="186.7109375" style="133" customWidth="1"/>
    <col min="6146" max="6146" width="56.42578125" style="133" customWidth="1"/>
    <col min="6147" max="6151" width="45.5703125" style="133" customWidth="1"/>
    <col min="6152" max="6152" width="54.7109375" style="133" customWidth="1"/>
    <col min="6153" max="6157" width="45.5703125" style="133" customWidth="1"/>
    <col min="6158" max="6400" width="12.42578125" style="133"/>
    <col min="6401" max="6401" width="186.7109375" style="133" customWidth="1"/>
    <col min="6402" max="6402" width="56.42578125" style="133" customWidth="1"/>
    <col min="6403" max="6407" width="45.5703125" style="133" customWidth="1"/>
    <col min="6408" max="6408" width="54.7109375" style="133" customWidth="1"/>
    <col min="6409" max="6413" width="45.5703125" style="133" customWidth="1"/>
    <col min="6414" max="6656" width="12.42578125" style="133"/>
    <col min="6657" max="6657" width="186.7109375" style="133" customWidth="1"/>
    <col min="6658" max="6658" width="56.42578125" style="133" customWidth="1"/>
    <col min="6659" max="6663" width="45.5703125" style="133" customWidth="1"/>
    <col min="6664" max="6664" width="54.7109375" style="133" customWidth="1"/>
    <col min="6665" max="6669" width="45.5703125" style="133" customWidth="1"/>
    <col min="6670" max="6912" width="12.42578125" style="133"/>
    <col min="6913" max="6913" width="186.7109375" style="133" customWidth="1"/>
    <col min="6914" max="6914" width="56.42578125" style="133" customWidth="1"/>
    <col min="6915" max="6919" width="45.5703125" style="133" customWidth="1"/>
    <col min="6920" max="6920" width="54.7109375" style="133" customWidth="1"/>
    <col min="6921" max="6925" width="45.5703125" style="133" customWidth="1"/>
    <col min="6926" max="7168" width="12.42578125" style="133"/>
    <col min="7169" max="7169" width="186.7109375" style="133" customWidth="1"/>
    <col min="7170" max="7170" width="56.42578125" style="133" customWidth="1"/>
    <col min="7171" max="7175" width="45.5703125" style="133" customWidth="1"/>
    <col min="7176" max="7176" width="54.7109375" style="133" customWidth="1"/>
    <col min="7177" max="7181" width="45.5703125" style="133" customWidth="1"/>
    <col min="7182" max="7424" width="12.42578125" style="133"/>
    <col min="7425" max="7425" width="186.7109375" style="133" customWidth="1"/>
    <col min="7426" max="7426" width="56.42578125" style="133" customWidth="1"/>
    <col min="7427" max="7431" width="45.5703125" style="133" customWidth="1"/>
    <col min="7432" max="7432" width="54.7109375" style="133" customWidth="1"/>
    <col min="7433" max="7437" width="45.5703125" style="133" customWidth="1"/>
    <col min="7438" max="7680" width="12.42578125" style="133"/>
    <col min="7681" max="7681" width="186.7109375" style="133" customWidth="1"/>
    <col min="7682" max="7682" width="56.42578125" style="133" customWidth="1"/>
    <col min="7683" max="7687" width="45.5703125" style="133" customWidth="1"/>
    <col min="7688" max="7688" width="54.7109375" style="133" customWidth="1"/>
    <col min="7689" max="7693" width="45.5703125" style="133" customWidth="1"/>
    <col min="7694" max="7936" width="12.42578125" style="133"/>
    <col min="7937" max="7937" width="186.7109375" style="133" customWidth="1"/>
    <col min="7938" max="7938" width="56.42578125" style="133" customWidth="1"/>
    <col min="7939" max="7943" width="45.5703125" style="133" customWidth="1"/>
    <col min="7944" max="7944" width="54.7109375" style="133" customWidth="1"/>
    <col min="7945" max="7949" width="45.5703125" style="133" customWidth="1"/>
    <col min="7950" max="8192" width="12.42578125" style="133"/>
    <col min="8193" max="8193" width="186.7109375" style="133" customWidth="1"/>
    <col min="8194" max="8194" width="56.42578125" style="133" customWidth="1"/>
    <col min="8195" max="8199" width="45.5703125" style="133" customWidth="1"/>
    <col min="8200" max="8200" width="54.7109375" style="133" customWidth="1"/>
    <col min="8201" max="8205" width="45.5703125" style="133" customWidth="1"/>
    <col min="8206" max="8448" width="12.42578125" style="133"/>
    <col min="8449" max="8449" width="186.7109375" style="133" customWidth="1"/>
    <col min="8450" max="8450" width="56.42578125" style="133" customWidth="1"/>
    <col min="8451" max="8455" width="45.5703125" style="133" customWidth="1"/>
    <col min="8456" max="8456" width="54.7109375" style="133" customWidth="1"/>
    <col min="8457" max="8461" width="45.5703125" style="133" customWidth="1"/>
    <col min="8462" max="8704" width="12.42578125" style="133"/>
    <col min="8705" max="8705" width="186.7109375" style="133" customWidth="1"/>
    <col min="8706" max="8706" width="56.42578125" style="133" customWidth="1"/>
    <col min="8707" max="8711" width="45.5703125" style="133" customWidth="1"/>
    <col min="8712" max="8712" width="54.7109375" style="133" customWidth="1"/>
    <col min="8713" max="8717" width="45.5703125" style="133" customWidth="1"/>
    <col min="8718" max="8960" width="12.42578125" style="133"/>
    <col min="8961" max="8961" width="186.7109375" style="133" customWidth="1"/>
    <col min="8962" max="8962" width="56.42578125" style="133" customWidth="1"/>
    <col min="8963" max="8967" width="45.5703125" style="133" customWidth="1"/>
    <col min="8968" max="8968" width="54.7109375" style="133" customWidth="1"/>
    <col min="8969" max="8973" width="45.5703125" style="133" customWidth="1"/>
    <col min="8974" max="9216" width="12.42578125" style="133"/>
    <col min="9217" max="9217" width="186.7109375" style="133" customWidth="1"/>
    <col min="9218" max="9218" width="56.42578125" style="133" customWidth="1"/>
    <col min="9219" max="9223" width="45.5703125" style="133" customWidth="1"/>
    <col min="9224" max="9224" width="54.7109375" style="133" customWidth="1"/>
    <col min="9225" max="9229" width="45.5703125" style="133" customWidth="1"/>
    <col min="9230" max="9472" width="12.42578125" style="133"/>
    <col min="9473" max="9473" width="186.7109375" style="133" customWidth="1"/>
    <col min="9474" max="9474" width="56.42578125" style="133" customWidth="1"/>
    <col min="9475" max="9479" width="45.5703125" style="133" customWidth="1"/>
    <col min="9480" max="9480" width="54.7109375" style="133" customWidth="1"/>
    <col min="9481" max="9485" width="45.5703125" style="133" customWidth="1"/>
    <col min="9486" max="9728" width="12.42578125" style="133"/>
    <col min="9729" max="9729" width="186.7109375" style="133" customWidth="1"/>
    <col min="9730" max="9730" width="56.42578125" style="133" customWidth="1"/>
    <col min="9731" max="9735" width="45.5703125" style="133" customWidth="1"/>
    <col min="9736" max="9736" width="54.7109375" style="133" customWidth="1"/>
    <col min="9737" max="9741" width="45.5703125" style="133" customWidth="1"/>
    <col min="9742" max="9984" width="12.42578125" style="133"/>
    <col min="9985" max="9985" width="186.7109375" style="133" customWidth="1"/>
    <col min="9986" max="9986" width="56.42578125" style="133" customWidth="1"/>
    <col min="9987" max="9991" width="45.5703125" style="133" customWidth="1"/>
    <col min="9992" max="9992" width="54.7109375" style="133" customWidth="1"/>
    <col min="9993" max="9997" width="45.5703125" style="133" customWidth="1"/>
    <col min="9998" max="10240" width="12.42578125" style="133"/>
    <col min="10241" max="10241" width="186.7109375" style="133" customWidth="1"/>
    <col min="10242" max="10242" width="56.42578125" style="133" customWidth="1"/>
    <col min="10243" max="10247" width="45.5703125" style="133" customWidth="1"/>
    <col min="10248" max="10248" width="54.7109375" style="133" customWidth="1"/>
    <col min="10249" max="10253" width="45.5703125" style="133" customWidth="1"/>
    <col min="10254" max="10496" width="12.42578125" style="133"/>
    <col min="10497" max="10497" width="186.7109375" style="133" customWidth="1"/>
    <col min="10498" max="10498" width="56.42578125" style="133" customWidth="1"/>
    <col min="10499" max="10503" width="45.5703125" style="133" customWidth="1"/>
    <col min="10504" max="10504" width="54.7109375" style="133" customWidth="1"/>
    <col min="10505" max="10509" width="45.5703125" style="133" customWidth="1"/>
    <col min="10510" max="10752" width="12.42578125" style="133"/>
    <col min="10753" max="10753" width="186.7109375" style="133" customWidth="1"/>
    <col min="10754" max="10754" width="56.42578125" style="133" customWidth="1"/>
    <col min="10755" max="10759" width="45.5703125" style="133" customWidth="1"/>
    <col min="10760" max="10760" width="54.7109375" style="133" customWidth="1"/>
    <col min="10761" max="10765" width="45.5703125" style="133" customWidth="1"/>
    <col min="10766" max="11008" width="12.42578125" style="133"/>
    <col min="11009" max="11009" width="186.7109375" style="133" customWidth="1"/>
    <col min="11010" max="11010" width="56.42578125" style="133" customWidth="1"/>
    <col min="11011" max="11015" width="45.5703125" style="133" customWidth="1"/>
    <col min="11016" max="11016" width="54.7109375" style="133" customWidth="1"/>
    <col min="11017" max="11021" width="45.5703125" style="133" customWidth="1"/>
    <col min="11022" max="11264" width="12.42578125" style="133"/>
    <col min="11265" max="11265" width="186.7109375" style="133" customWidth="1"/>
    <col min="11266" max="11266" width="56.42578125" style="133" customWidth="1"/>
    <col min="11267" max="11271" width="45.5703125" style="133" customWidth="1"/>
    <col min="11272" max="11272" width="54.7109375" style="133" customWidth="1"/>
    <col min="11273" max="11277" width="45.5703125" style="133" customWidth="1"/>
    <col min="11278" max="11520" width="12.42578125" style="133"/>
    <col min="11521" max="11521" width="186.7109375" style="133" customWidth="1"/>
    <col min="11522" max="11522" width="56.42578125" style="133" customWidth="1"/>
    <col min="11523" max="11527" width="45.5703125" style="133" customWidth="1"/>
    <col min="11528" max="11528" width="54.7109375" style="133" customWidth="1"/>
    <col min="11529" max="11533" width="45.5703125" style="133" customWidth="1"/>
    <col min="11534" max="11776" width="12.42578125" style="133"/>
    <col min="11777" max="11777" width="186.7109375" style="133" customWidth="1"/>
    <col min="11778" max="11778" width="56.42578125" style="133" customWidth="1"/>
    <col min="11779" max="11783" width="45.5703125" style="133" customWidth="1"/>
    <col min="11784" max="11784" width="54.7109375" style="133" customWidth="1"/>
    <col min="11785" max="11789" width="45.5703125" style="133" customWidth="1"/>
    <col min="11790" max="12032" width="12.42578125" style="133"/>
    <col min="12033" max="12033" width="186.7109375" style="133" customWidth="1"/>
    <col min="12034" max="12034" width="56.42578125" style="133" customWidth="1"/>
    <col min="12035" max="12039" width="45.5703125" style="133" customWidth="1"/>
    <col min="12040" max="12040" width="54.7109375" style="133" customWidth="1"/>
    <col min="12041" max="12045" width="45.5703125" style="133" customWidth="1"/>
    <col min="12046" max="12288" width="12.42578125" style="133"/>
    <col min="12289" max="12289" width="186.7109375" style="133" customWidth="1"/>
    <col min="12290" max="12290" width="56.42578125" style="133" customWidth="1"/>
    <col min="12291" max="12295" width="45.5703125" style="133" customWidth="1"/>
    <col min="12296" max="12296" width="54.7109375" style="133" customWidth="1"/>
    <col min="12297" max="12301" width="45.5703125" style="133" customWidth="1"/>
    <col min="12302" max="12544" width="12.42578125" style="133"/>
    <col min="12545" max="12545" width="186.7109375" style="133" customWidth="1"/>
    <col min="12546" max="12546" width="56.42578125" style="133" customWidth="1"/>
    <col min="12547" max="12551" width="45.5703125" style="133" customWidth="1"/>
    <col min="12552" max="12552" width="54.7109375" style="133" customWidth="1"/>
    <col min="12553" max="12557" width="45.5703125" style="133" customWidth="1"/>
    <col min="12558" max="12800" width="12.42578125" style="133"/>
    <col min="12801" max="12801" width="186.7109375" style="133" customWidth="1"/>
    <col min="12802" max="12802" width="56.42578125" style="133" customWidth="1"/>
    <col min="12803" max="12807" width="45.5703125" style="133" customWidth="1"/>
    <col min="12808" max="12808" width="54.7109375" style="133" customWidth="1"/>
    <col min="12809" max="12813" width="45.5703125" style="133" customWidth="1"/>
    <col min="12814" max="13056" width="12.42578125" style="133"/>
    <col min="13057" max="13057" width="186.7109375" style="133" customWidth="1"/>
    <col min="13058" max="13058" width="56.42578125" style="133" customWidth="1"/>
    <col min="13059" max="13063" width="45.5703125" style="133" customWidth="1"/>
    <col min="13064" max="13064" width="54.7109375" style="133" customWidth="1"/>
    <col min="13065" max="13069" width="45.5703125" style="133" customWidth="1"/>
    <col min="13070" max="13312" width="12.42578125" style="133"/>
    <col min="13313" max="13313" width="186.7109375" style="133" customWidth="1"/>
    <col min="13314" max="13314" width="56.42578125" style="133" customWidth="1"/>
    <col min="13315" max="13319" width="45.5703125" style="133" customWidth="1"/>
    <col min="13320" max="13320" width="54.7109375" style="133" customWidth="1"/>
    <col min="13321" max="13325" width="45.5703125" style="133" customWidth="1"/>
    <col min="13326" max="13568" width="12.42578125" style="133"/>
    <col min="13569" max="13569" width="186.7109375" style="133" customWidth="1"/>
    <col min="13570" max="13570" width="56.42578125" style="133" customWidth="1"/>
    <col min="13571" max="13575" width="45.5703125" style="133" customWidth="1"/>
    <col min="13576" max="13576" width="54.7109375" style="133" customWidth="1"/>
    <col min="13577" max="13581" width="45.5703125" style="133" customWidth="1"/>
    <col min="13582" max="13824" width="12.42578125" style="133"/>
    <col min="13825" max="13825" width="186.7109375" style="133" customWidth="1"/>
    <col min="13826" max="13826" width="56.42578125" style="133" customWidth="1"/>
    <col min="13827" max="13831" width="45.5703125" style="133" customWidth="1"/>
    <col min="13832" max="13832" width="54.7109375" style="133" customWidth="1"/>
    <col min="13833" max="13837" width="45.5703125" style="133" customWidth="1"/>
    <col min="13838" max="14080" width="12.42578125" style="133"/>
    <col min="14081" max="14081" width="186.7109375" style="133" customWidth="1"/>
    <col min="14082" max="14082" width="56.42578125" style="133" customWidth="1"/>
    <col min="14083" max="14087" width="45.5703125" style="133" customWidth="1"/>
    <col min="14088" max="14088" width="54.7109375" style="133" customWidth="1"/>
    <col min="14089" max="14093" width="45.5703125" style="133" customWidth="1"/>
    <col min="14094" max="14336" width="12.42578125" style="133"/>
    <col min="14337" max="14337" width="186.7109375" style="133" customWidth="1"/>
    <col min="14338" max="14338" width="56.42578125" style="133" customWidth="1"/>
    <col min="14339" max="14343" width="45.5703125" style="133" customWidth="1"/>
    <col min="14344" max="14344" width="54.7109375" style="133" customWidth="1"/>
    <col min="14345" max="14349" width="45.5703125" style="133" customWidth="1"/>
    <col min="14350" max="14592" width="12.42578125" style="133"/>
    <col min="14593" max="14593" width="186.7109375" style="133" customWidth="1"/>
    <col min="14594" max="14594" width="56.42578125" style="133" customWidth="1"/>
    <col min="14595" max="14599" width="45.5703125" style="133" customWidth="1"/>
    <col min="14600" max="14600" width="54.7109375" style="133" customWidth="1"/>
    <col min="14601" max="14605" width="45.5703125" style="133" customWidth="1"/>
    <col min="14606" max="14848" width="12.42578125" style="133"/>
    <col min="14849" max="14849" width="186.7109375" style="133" customWidth="1"/>
    <col min="14850" max="14850" width="56.42578125" style="133" customWidth="1"/>
    <col min="14851" max="14855" width="45.5703125" style="133" customWidth="1"/>
    <col min="14856" max="14856" width="54.7109375" style="133" customWidth="1"/>
    <col min="14857" max="14861" width="45.5703125" style="133" customWidth="1"/>
    <col min="14862" max="15104" width="12.42578125" style="133"/>
    <col min="15105" max="15105" width="186.7109375" style="133" customWidth="1"/>
    <col min="15106" max="15106" width="56.42578125" style="133" customWidth="1"/>
    <col min="15107" max="15111" width="45.5703125" style="133" customWidth="1"/>
    <col min="15112" max="15112" width="54.7109375" style="133" customWidth="1"/>
    <col min="15113" max="15117" width="45.5703125" style="133" customWidth="1"/>
    <col min="15118" max="15360" width="12.42578125" style="133"/>
    <col min="15361" max="15361" width="186.7109375" style="133" customWidth="1"/>
    <col min="15362" max="15362" width="56.42578125" style="133" customWidth="1"/>
    <col min="15363" max="15367" width="45.5703125" style="133" customWidth="1"/>
    <col min="15368" max="15368" width="54.7109375" style="133" customWidth="1"/>
    <col min="15369" max="15373" width="45.5703125" style="133" customWidth="1"/>
    <col min="15374" max="15616" width="12.42578125" style="133"/>
    <col min="15617" max="15617" width="186.7109375" style="133" customWidth="1"/>
    <col min="15618" max="15618" width="56.42578125" style="133" customWidth="1"/>
    <col min="15619" max="15623" width="45.5703125" style="133" customWidth="1"/>
    <col min="15624" max="15624" width="54.7109375" style="133" customWidth="1"/>
    <col min="15625" max="15629" width="45.5703125" style="133" customWidth="1"/>
    <col min="15630" max="15872" width="12.42578125" style="133"/>
    <col min="15873" max="15873" width="186.7109375" style="133" customWidth="1"/>
    <col min="15874" max="15874" width="56.42578125" style="133" customWidth="1"/>
    <col min="15875" max="15879" width="45.5703125" style="133" customWidth="1"/>
    <col min="15880" max="15880" width="54.7109375" style="133" customWidth="1"/>
    <col min="15881" max="15885" width="45.5703125" style="133" customWidth="1"/>
    <col min="15886" max="16128" width="12.42578125" style="133"/>
    <col min="16129" max="16129" width="186.7109375" style="133" customWidth="1"/>
    <col min="16130" max="16130" width="56.42578125" style="133" customWidth="1"/>
    <col min="16131" max="16135" width="45.5703125" style="133" customWidth="1"/>
    <col min="16136" max="16136" width="54.7109375" style="133" customWidth="1"/>
    <col min="16137" max="16141" width="45.5703125" style="133" customWidth="1"/>
    <col min="16142" max="16384" width="12.42578125" style="133"/>
  </cols>
  <sheetData>
    <row r="1" spans="1:17" s="11" customFormat="1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102</v>
      </c>
      <c r="L1" s="9"/>
      <c r="M1" s="8"/>
      <c r="N1" s="10"/>
      <c r="O1" s="10"/>
      <c r="P1" s="10"/>
      <c r="Q1" s="10"/>
    </row>
    <row r="2" spans="1:17" s="11" customFormat="1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s="11" customFormat="1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s="11" customFormat="1" ht="19.5" customHeight="1" thickTop="1">
      <c r="A4" s="17"/>
      <c r="B4" s="18"/>
      <c r="C4" s="19"/>
      <c r="D4" s="18"/>
      <c r="E4" s="19"/>
      <c r="F4" s="18"/>
      <c r="G4" s="20"/>
      <c r="H4" s="18" t="s">
        <v>4</v>
      </c>
      <c r="I4" s="19"/>
      <c r="J4" s="18"/>
      <c r="K4" s="19"/>
      <c r="L4" s="18"/>
      <c r="M4" s="20"/>
    </row>
    <row r="5" spans="1:17" s="11" customFormat="1" ht="19.5" customHeight="1">
      <c r="A5" s="21"/>
      <c r="B5" s="5"/>
      <c r="C5" s="22"/>
      <c r="D5" s="5"/>
      <c r="E5" s="22"/>
      <c r="F5" s="5"/>
      <c r="G5" s="23"/>
      <c r="H5" s="5"/>
      <c r="I5" s="22"/>
      <c r="J5" s="5"/>
      <c r="K5" s="22"/>
      <c r="L5" s="5"/>
      <c r="M5" s="23"/>
    </row>
    <row r="6" spans="1:17" s="11" customFormat="1" ht="45">
      <c r="A6" s="24"/>
      <c r="B6" s="25" t="s">
        <v>148</v>
      </c>
      <c r="C6" s="26"/>
      <c r="D6" s="27"/>
      <c r="E6" s="26"/>
      <c r="F6" s="27"/>
      <c r="G6" s="28"/>
      <c r="H6" s="25" t="s">
        <v>5</v>
      </c>
      <c r="I6" s="26"/>
      <c r="J6" s="27"/>
      <c r="K6" s="26"/>
      <c r="L6" s="27"/>
      <c r="M6" s="29" t="s">
        <v>4</v>
      </c>
    </row>
    <row r="7" spans="1:17" s="11" customFormat="1" ht="18.75" customHeight="1">
      <c r="A7" s="21" t="s">
        <v>4</v>
      </c>
      <c r="B7" s="5" t="s">
        <v>4</v>
      </c>
      <c r="C7" s="22"/>
      <c r="D7" s="5" t="s">
        <v>4</v>
      </c>
      <c r="E7" s="22"/>
      <c r="F7" s="5" t="s">
        <v>4</v>
      </c>
      <c r="G7" s="23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 s="11" customFormat="1" ht="18.75" customHeight="1">
      <c r="A8" s="21" t="s">
        <v>4</v>
      </c>
      <c r="B8" s="5" t="s">
        <v>4</v>
      </c>
      <c r="C8" s="22"/>
      <c r="D8" s="5" t="s">
        <v>4</v>
      </c>
      <c r="E8" s="22"/>
      <c r="F8" s="5" t="s">
        <v>4</v>
      </c>
      <c r="G8" s="23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s="11" customFormat="1" ht="45">
      <c r="A9" s="30" t="s">
        <v>4</v>
      </c>
      <c r="B9" s="570" t="s">
        <v>4</v>
      </c>
      <c r="C9" s="571" t="s">
        <v>6</v>
      </c>
      <c r="D9" s="572" t="s">
        <v>4</v>
      </c>
      <c r="E9" s="571" t="s">
        <v>6</v>
      </c>
      <c r="F9" s="572" t="s">
        <v>4</v>
      </c>
      <c r="G9" s="573" t="s">
        <v>6</v>
      </c>
      <c r="H9" s="570" t="s">
        <v>4</v>
      </c>
      <c r="I9" s="571" t="s">
        <v>6</v>
      </c>
      <c r="J9" s="572" t="s">
        <v>4</v>
      </c>
      <c r="K9" s="571" t="s">
        <v>6</v>
      </c>
      <c r="L9" s="572" t="s">
        <v>4</v>
      </c>
      <c r="M9" s="573" t="s">
        <v>6</v>
      </c>
      <c r="N9" s="35"/>
    </row>
    <row r="10" spans="1:17" s="11" customFormat="1" ht="45">
      <c r="A10" s="36" t="s">
        <v>7</v>
      </c>
      <c r="B10" s="37" t="s">
        <v>8</v>
      </c>
      <c r="C10" s="38" t="s">
        <v>9</v>
      </c>
      <c r="D10" s="39" t="s">
        <v>10</v>
      </c>
      <c r="E10" s="38" t="s">
        <v>9</v>
      </c>
      <c r="F10" s="39" t="s">
        <v>9</v>
      </c>
      <c r="G10" s="40" t="s">
        <v>9</v>
      </c>
      <c r="H10" s="37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35"/>
    </row>
    <row r="11" spans="1:17" s="11" customFormat="1" ht="44.25">
      <c r="A11" s="41" t="s">
        <v>11</v>
      </c>
      <c r="B11" s="575" t="s">
        <v>4</v>
      </c>
      <c r="C11" s="576"/>
      <c r="D11" s="577" t="s">
        <v>4</v>
      </c>
      <c r="E11" s="576"/>
      <c r="F11" s="577" t="s">
        <v>4</v>
      </c>
      <c r="G11" s="578"/>
      <c r="H11" s="575" t="s">
        <v>4</v>
      </c>
      <c r="I11" s="576"/>
      <c r="J11" s="577" t="s">
        <v>4</v>
      </c>
      <c r="K11" s="576"/>
      <c r="L11" s="577" t="s">
        <v>4</v>
      </c>
      <c r="M11" s="578" t="s">
        <v>11</v>
      </c>
      <c r="N11" s="35"/>
    </row>
    <row r="12" spans="1:17" s="11" customFormat="1" ht="45">
      <c r="A12" s="24" t="s">
        <v>12</v>
      </c>
      <c r="B12" s="46" t="s">
        <v>4</v>
      </c>
      <c r="C12" s="47" t="s">
        <v>4</v>
      </c>
      <c r="D12" s="48"/>
      <c r="E12" s="49"/>
      <c r="F12" s="48"/>
      <c r="G12" s="50"/>
      <c r="H12" s="46"/>
      <c r="I12" s="49"/>
      <c r="J12" s="48"/>
      <c r="K12" s="49"/>
      <c r="L12" s="48"/>
      <c r="M12" s="50"/>
      <c r="N12" s="35"/>
    </row>
    <row r="13" spans="1:17" s="10" customFormat="1" ht="44.25">
      <c r="A13" s="51" t="s">
        <v>13</v>
      </c>
      <c r="B13" s="9">
        <v>45788715</v>
      </c>
      <c r="C13" s="52">
        <v>1</v>
      </c>
      <c r="D13" s="53">
        <v>0</v>
      </c>
      <c r="E13" s="54">
        <v>0</v>
      </c>
      <c r="F13" s="55">
        <v>45788715</v>
      </c>
      <c r="G13" s="56">
        <v>0.33009066444314317</v>
      </c>
      <c r="H13" s="9">
        <v>46818879</v>
      </c>
      <c r="I13" s="52">
        <v>1</v>
      </c>
      <c r="J13" s="53">
        <v>0</v>
      </c>
      <c r="K13" s="54">
        <v>0</v>
      </c>
      <c r="L13" s="55">
        <v>46818879</v>
      </c>
      <c r="M13" s="56">
        <v>0.35349830391839532</v>
      </c>
      <c r="N13" s="57"/>
    </row>
    <row r="14" spans="1:17" s="11" customFormat="1" ht="44.25">
      <c r="A14" s="21" t="s">
        <v>14</v>
      </c>
      <c r="B14" s="5">
        <v>0</v>
      </c>
      <c r="C14" s="563">
        <v>0</v>
      </c>
      <c r="D14" s="59">
        <v>0</v>
      </c>
      <c r="E14" s="579">
        <v>0</v>
      </c>
      <c r="F14" s="61">
        <v>0</v>
      </c>
      <c r="G14" s="581">
        <v>0</v>
      </c>
      <c r="H14" s="5">
        <v>0</v>
      </c>
      <c r="I14" s="563">
        <v>0</v>
      </c>
      <c r="J14" s="59">
        <v>0</v>
      </c>
      <c r="K14" s="579">
        <v>0</v>
      </c>
      <c r="L14" s="61">
        <v>0</v>
      </c>
      <c r="M14" s="581">
        <v>0</v>
      </c>
      <c r="N14" s="35"/>
    </row>
    <row r="15" spans="1:17" s="11" customFormat="1" ht="44.25">
      <c r="A15" s="41" t="s">
        <v>15</v>
      </c>
      <c r="B15" s="582">
        <v>1907531</v>
      </c>
      <c r="C15" s="632">
        <v>1</v>
      </c>
      <c r="D15" s="587">
        <v>0</v>
      </c>
      <c r="E15" s="584">
        <v>0</v>
      </c>
      <c r="F15" s="48">
        <v>1907531</v>
      </c>
      <c r="G15" s="585">
        <v>1</v>
      </c>
      <c r="H15" s="582">
        <v>1766478</v>
      </c>
      <c r="I15" s="632">
        <v>1</v>
      </c>
      <c r="J15" s="587">
        <v>0</v>
      </c>
      <c r="K15" s="584">
        <v>0</v>
      </c>
      <c r="L15" s="48">
        <v>1766478</v>
      </c>
      <c r="M15" s="585">
        <v>1</v>
      </c>
      <c r="N15" s="35"/>
    </row>
    <row r="16" spans="1:17" s="11" customFormat="1" ht="44.25">
      <c r="A16" s="68" t="s">
        <v>16</v>
      </c>
      <c r="B16" s="5">
        <v>36848</v>
      </c>
      <c r="C16" s="52">
        <v>1</v>
      </c>
      <c r="D16" s="59">
        <v>0</v>
      </c>
      <c r="E16" s="54">
        <v>0</v>
      </c>
      <c r="F16" s="69">
        <v>36848</v>
      </c>
      <c r="G16" s="56">
        <v>2.6563708554391488E-4</v>
      </c>
      <c r="H16" s="5">
        <v>0</v>
      </c>
      <c r="I16" s="52">
        <v>0</v>
      </c>
      <c r="J16" s="59">
        <v>0</v>
      </c>
      <c r="K16" s="54">
        <v>0</v>
      </c>
      <c r="L16" s="69">
        <v>0</v>
      </c>
      <c r="M16" s="56">
        <v>0</v>
      </c>
      <c r="N16" s="35"/>
    </row>
    <row r="17" spans="1:14" s="11" customFormat="1" ht="44.25">
      <c r="A17" s="70" t="s">
        <v>17</v>
      </c>
      <c r="B17" s="575">
        <v>1720683</v>
      </c>
      <c r="C17" s="563">
        <v>1</v>
      </c>
      <c r="D17" s="587">
        <v>0</v>
      </c>
      <c r="E17" s="579">
        <v>0</v>
      </c>
      <c r="F17" s="577">
        <v>1720683</v>
      </c>
      <c r="G17" s="581">
        <v>1.2404396907972213E-2</v>
      </c>
      <c r="H17" s="575">
        <v>1766478</v>
      </c>
      <c r="I17" s="563">
        <v>1</v>
      </c>
      <c r="J17" s="587">
        <v>0</v>
      </c>
      <c r="K17" s="579">
        <v>0</v>
      </c>
      <c r="L17" s="577">
        <v>1766478</v>
      </c>
      <c r="M17" s="581">
        <v>1.3337503807153501E-2</v>
      </c>
      <c r="N17" s="35"/>
    </row>
    <row r="18" spans="1:14" s="11" customFormat="1" ht="44.25">
      <c r="A18" s="70" t="s">
        <v>18</v>
      </c>
      <c r="B18" s="575">
        <v>0</v>
      </c>
      <c r="C18" s="563">
        <v>0</v>
      </c>
      <c r="D18" s="587">
        <v>0</v>
      </c>
      <c r="E18" s="579">
        <v>0</v>
      </c>
      <c r="F18" s="577">
        <v>0</v>
      </c>
      <c r="G18" s="581">
        <v>0</v>
      </c>
      <c r="H18" s="575">
        <v>0</v>
      </c>
      <c r="I18" s="563">
        <v>0</v>
      </c>
      <c r="J18" s="587">
        <v>0</v>
      </c>
      <c r="K18" s="579">
        <v>0</v>
      </c>
      <c r="L18" s="577">
        <v>0</v>
      </c>
      <c r="M18" s="581">
        <v>0</v>
      </c>
      <c r="N18" s="35"/>
    </row>
    <row r="19" spans="1:14" s="11" customFormat="1" ht="44.25">
      <c r="A19" s="70" t="s">
        <v>19</v>
      </c>
      <c r="B19" s="575">
        <v>0</v>
      </c>
      <c r="C19" s="563">
        <v>0</v>
      </c>
      <c r="D19" s="587">
        <v>0</v>
      </c>
      <c r="E19" s="579">
        <v>0</v>
      </c>
      <c r="F19" s="577">
        <v>0</v>
      </c>
      <c r="G19" s="581">
        <v>0</v>
      </c>
      <c r="H19" s="575">
        <v>0</v>
      </c>
      <c r="I19" s="563">
        <v>0</v>
      </c>
      <c r="J19" s="587">
        <v>0</v>
      </c>
      <c r="K19" s="579">
        <v>0</v>
      </c>
      <c r="L19" s="577">
        <v>0</v>
      </c>
      <c r="M19" s="581">
        <v>0</v>
      </c>
      <c r="N19" s="35"/>
    </row>
    <row r="20" spans="1:14" s="11" customFormat="1" ht="44.25">
      <c r="A20" s="70" t="s">
        <v>20</v>
      </c>
      <c r="B20" s="575">
        <v>0</v>
      </c>
      <c r="C20" s="563">
        <v>0</v>
      </c>
      <c r="D20" s="587">
        <v>0</v>
      </c>
      <c r="E20" s="579">
        <v>0</v>
      </c>
      <c r="F20" s="577">
        <v>0</v>
      </c>
      <c r="G20" s="581">
        <v>0</v>
      </c>
      <c r="H20" s="575">
        <v>0</v>
      </c>
      <c r="I20" s="563">
        <v>0</v>
      </c>
      <c r="J20" s="587">
        <v>0</v>
      </c>
      <c r="K20" s="579">
        <v>0</v>
      </c>
      <c r="L20" s="577">
        <v>0</v>
      </c>
      <c r="M20" s="581">
        <v>0</v>
      </c>
      <c r="N20" s="35"/>
    </row>
    <row r="21" spans="1:14" s="11" customFormat="1" ht="44.25">
      <c r="A21" s="70" t="s">
        <v>21</v>
      </c>
      <c r="B21" s="575">
        <v>0</v>
      </c>
      <c r="C21" s="563">
        <v>0</v>
      </c>
      <c r="D21" s="587">
        <v>0</v>
      </c>
      <c r="E21" s="579">
        <v>0</v>
      </c>
      <c r="F21" s="577">
        <v>0</v>
      </c>
      <c r="G21" s="581">
        <v>0</v>
      </c>
      <c r="H21" s="575">
        <v>0</v>
      </c>
      <c r="I21" s="563">
        <v>0</v>
      </c>
      <c r="J21" s="587">
        <v>0</v>
      </c>
      <c r="K21" s="579">
        <v>0</v>
      </c>
      <c r="L21" s="577">
        <v>0</v>
      </c>
      <c r="M21" s="581">
        <v>0</v>
      </c>
      <c r="N21" s="35"/>
    </row>
    <row r="22" spans="1:14" s="11" customFormat="1" ht="44.25">
      <c r="A22" s="70" t="s">
        <v>22</v>
      </c>
      <c r="B22" s="575">
        <v>0</v>
      </c>
      <c r="C22" s="563">
        <v>0</v>
      </c>
      <c r="D22" s="587">
        <v>0</v>
      </c>
      <c r="E22" s="579">
        <v>0</v>
      </c>
      <c r="F22" s="577">
        <v>0</v>
      </c>
      <c r="G22" s="581">
        <v>0</v>
      </c>
      <c r="H22" s="575">
        <v>0</v>
      </c>
      <c r="I22" s="563">
        <v>0</v>
      </c>
      <c r="J22" s="587">
        <v>0</v>
      </c>
      <c r="K22" s="579">
        <v>0</v>
      </c>
      <c r="L22" s="577">
        <v>0</v>
      </c>
      <c r="M22" s="581">
        <v>0</v>
      </c>
      <c r="N22" s="35"/>
    </row>
    <row r="23" spans="1:14" s="11" customFormat="1" ht="44.25">
      <c r="A23" s="70" t="s">
        <v>23</v>
      </c>
      <c r="B23" s="575">
        <v>0</v>
      </c>
      <c r="C23" s="563">
        <v>0</v>
      </c>
      <c r="D23" s="587">
        <v>0</v>
      </c>
      <c r="E23" s="579">
        <v>0</v>
      </c>
      <c r="F23" s="577">
        <v>0</v>
      </c>
      <c r="G23" s="581">
        <v>0</v>
      </c>
      <c r="H23" s="575">
        <v>0</v>
      </c>
      <c r="I23" s="563">
        <v>0</v>
      </c>
      <c r="J23" s="587">
        <v>0</v>
      </c>
      <c r="K23" s="579">
        <v>0</v>
      </c>
      <c r="L23" s="577">
        <v>0</v>
      </c>
      <c r="M23" s="581">
        <v>0</v>
      </c>
      <c r="N23" s="35"/>
    </row>
    <row r="24" spans="1:14" s="11" customFormat="1" ht="44.25">
      <c r="A24" s="70" t="s">
        <v>24</v>
      </c>
      <c r="B24" s="575">
        <v>0</v>
      </c>
      <c r="C24" s="563">
        <v>0</v>
      </c>
      <c r="D24" s="587">
        <v>0</v>
      </c>
      <c r="E24" s="579">
        <v>0</v>
      </c>
      <c r="F24" s="577">
        <v>0</v>
      </c>
      <c r="G24" s="581">
        <v>0</v>
      </c>
      <c r="H24" s="575">
        <v>0</v>
      </c>
      <c r="I24" s="563">
        <v>0</v>
      </c>
      <c r="J24" s="587">
        <v>0</v>
      </c>
      <c r="K24" s="579">
        <v>0</v>
      </c>
      <c r="L24" s="577">
        <v>0</v>
      </c>
      <c r="M24" s="581">
        <v>0</v>
      </c>
      <c r="N24" s="35"/>
    </row>
    <row r="25" spans="1:14" s="11" customFormat="1" ht="44.25">
      <c r="A25" s="70" t="s">
        <v>25</v>
      </c>
      <c r="B25" s="575">
        <v>0</v>
      </c>
      <c r="C25" s="563">
        <v>0</v>
      </c>
      <c r="D25" s="587">
        <v>0</v>
      </c>
      <c r="E25" s="579">
        <v>0</v>
      </c>
      <c r="F25" s="577">
        <v>0</v>
      </c>
      <c r="G25" s="581">
        <v>0</v>
      </c>
      <c r="H25" s="575">
        <v>0</v>
      </c>
      <c r="I25" s="563">
        <v>0</v>
      </c>
      <c r="J25" s="587">
        <v>0</v>
      </c>
      <c r="K25" s="579">
        <v>0</v>
      </c>
      <c r="L25" s="577">
        <v>0</v>
      </c>
      <c r="M25" s="581">
        <v>0</v>
      </c>
      <c r="N25" s="35"/>
    </row>
    <row r="26" spans="1:14" s="11" customFormat="1" ht="44.25">
      <c r="A26" s="70" t="s">
        <v>26</v>
      </c>
      <c r="B26" s="575">
        <v>0</v>
      </c>
      <c r="C26" s="563">
        <v>0</v>
      </c>
      <c r="D26" s="587">
        <v>0</v>
      </c>
      <c r="E26" s="579">
        <v>0</v>
      </c>
      <c r="F26" s="577">
        <v>0</v>
      </c>
      <c r="G26" s="581">
        <v>0</v>
      </c>
      <c r="H26" s="575">
        <v>0</v>
      </c>
      <c r="I26" s="563">
        <v>0</v>
      </c>
      <c r="J26" s="587">
        <v>0</v>
      </c>
      <c r="K26" s="579">
        <v>0</v>
      </c>
      <c r="L26" s="577">
        <v>0</v>
      </c>
      <c r="M26" s="581">
        <v>0</v>
      </c>
      <c r="N26" s="35"/>
    </row>
    <row r="27" spans="1:14" s="11" customFormat="1" ht="44.25">
      <c r="A27" s="70" t="s">
        <v>27</v>
      </c>
      <c r="B27" s="575">
        <v>0</v>
      </c>
      <c r="C27" s="563">
        <v>0</v>
      </c>
      <c r="D27" s="587">
        <v>0</v>
      </c>
      <c r="E27" s="579">
        <v>0</v>
      </c>
      <c r="F27" s="577">
        <v>0</v>
      </c>
      <c r="G27" s="581">
        <v>0</v>
      </c>
      <c r="H27" s="575">
        <v>0</v>
      </c>
      <c r="I27" s="563">
        <v>0</v>
      </c>
      <c r="J27" s="587">
        <v>0</v>
      </c>
      <c r="K27" s="579">
        <v>0</v>
      </c>
      <c r="L27" s="577">
        <v>0</v>
      </c>
      <c r="M27" s="581">
        <v>0</v>
      </c>
      <c r="N27" s="35"/>
    </row>
    <row r="28" spans="1:14" s="11" customFormat="1" ht="44.25">
      <c r="A28" s="71" t="s">
        <v>28</v>
      </c>
      <c r="B28" s="575">
        <v>0</v>
      </c>
      <c r="C28" s="563">
        <v>0</v>
      </c>
      <c r="D28" s="587">
        <v>0</v>
      </c>
      <c r="E28" s="579">
        <v>0</v>
      </c>
      <c r="F28" s="577">
        <v>0</v>
      </c>
      <c r="G28" s="581">
        <v>0</v>
      </c>
      <c r="H28" s="575">
        <v>0</v>
      </c>
      <c r="I28" s="563">
        <v>0</v>
      </c>
      <c r="J28" s="587">
        <v>0</v>
      </c>
      <c r="K28" s="579">
        <v>0</v>
      </c>
      <c r="L28" s="577">
        <v>0</v>
      </c>
      <c r="M28" s="581">
        <v>0</v>
      </c>
      <c r="N28" s="35"/>
    </row>
    <row r="29" spans="1:14" s="11" customFormat="1" ht="44.25">
      <c r="A29" s="71" t="s">
        <v>29</v>
      </c>
      <c r="B29" s="575">
        <v>0</v>
      </c>
      <c r="C29" s="563">
        <v>0</v>
      </c>
      <c r="D29" s="587">
        <v>0</v>
      </c>
      <c r="E29" s="579">
        <v>0</v>
      </c>
      <c r="F29" s="577">
        <v>0</v>
      </c>
      <c r="G29" s="581">
        <v>0</v>
      </c>
      <c r="H29" s="575">
        <v>0</v>
      </c>
      <c r="I29" s="563">
        <v>0</v>
      </c>
      <c r="J29" s="587">
        <v>0</v>
      </c>
      <c r="K29" s="579">
        <v>0</v>
      </c>
      <c r="L29" s="577">
        <v>0</v>
      </c>
      <c r="M29" s="581">
        <v>0</v>
      </c>
      <c r="N29" s="35"/>
    </row>
    <row r="30" spans="1:14" s="11" customFormat="1" ht="44.25">
      <c r="A30" s="71" t="s">
        <v>30</v>
      </c>
      <c r="B30" s="575">
        <v>0</v>
      </c>
      <c r="C30" s="563">
        <v>0</v>
      </c>
      <c r="D30" s="587">
        <v>0</v>
      </c>
      <c r="E30" s="579">
        <v>0</v>
      </c>
      <c r="F30" s="577">
        <v>0</v>
      </c>
      <c r="G30" s="581">
        <v>0</v>
      </c>
      <c r="H30" s="575">
        <v>0</v>
      </c>
      <c r="I30" s="563">
        <v>0</v>
      </c>
      <c r="J30" s="587">
        <v>0</v>
      </c>
      <c r="K30" s="579">
        <v>0</v>
      </c>
      <c r="L30" s="577">
        <v>0</v>
      </c>
      <c r="M30" s="581">
        <v>0</v>
      </c>
      <c r="N30" s="35"/>
    </row>
    <row r="31" spans="1:14" s="11" customFormat="1" ht="44.25">
      <c r="A31" s="71" t="s">
        <v>31</v>
      </c>
      <c r="B31" s="575">
        <v>0</v>
      </c>
      <c r="C31" s="563">
        <v>0</v>
      </c>
      <c r="D31" s="587">
        <v>0</v>
      </c>
      <c r="E31" s="579">
        <v>0</v>
      </c>
      <c r="F31" s="577">
        <v>0</v>
      </c>
      <c r="G31" s="581">
        <v>0</v>
      </c>
      <c r="H31" s="575">
        <v>0</v>
      </c>
      <c r="I31" s="563">
        <v>0</v>
      </c>
      <c r="J31" s="587">
        <v>0</v>
      </c>
      <c r="K31" s="579">
        <v>0</v>
      </c>
      <c r="L31" s="577">
        <v>0</v>
      </c>
      <c r="M31" s="581">
        <v>0</v>
      </c>
      <c r="N31" s="35"/>
    </row>
    <row r="32" spans="1:14" s="11" customFormat="1" ht="44.25">
      <c r="A32" s="71" t="s">
        <v>32</v>
      </c>
      <c r="B32" s="575">
        <v>0</v>
      </c>
      <c r="C32" s="563">
        <v>0</v>
      </c>
      <c r="D32" s="587">
        <v>0</v>
      </c>
      <c r="E32" s="579">
        <v>0</v>
      </c>
      <c r="F32" s="577">
        <v>0</v>
      </c>
      <c r="G32" s="581">
        <v>0</v>
      </c>
      <c r="H32" s="575">
        <v>0</v>
      </c>
      <c r="I32" s="563">
        <v>0</v>
      </c>
      <c r="J32" s="587">
        <v>0</v>
      </c>
      <c r="K32" s="579">
        <v>0</v>
      </c>
      <c r="L32" s="577">
        <v>0</v>
      </c>
      <c r="M32" s="581">
        <v>0</v>
      </c>
      <c r="N32" s="35"/>
    </row>
    <row r="33" spans="1:14" s="11" customFormat="1" ht="44.25">
      <c r="A33" s="71" t="s">
        <v>33</v>
      </c>
      <c r="B33" s="575">
        <v>150000</v>
      </c>
      <c r="C33" s="563">
        <v>1</v>
      </c>
      <c r="D33" s="587">
        <v>0</v>
      </c>
      <c r="E33" s="579">
        <v>0</v>
      </c>
      <c r="F33" s="577">
        <v>150000</v>
      </c>
      <c r="G33" s="581">
        <v>1.081349403809901E-3</v>
      </c>
      <c r="H33" s="575">
        <v>0</v>
      </c>
      <c r="I33" s="563">
        <v>0</v>
      </c>
      <c r="J33" s="587">
        <v>0</v>
      </c>
      <c r="K33" s="579">
        <v>0</v>
      </c>
      <c r="L33" s="577">
        <v>0</v>
      </c>
      <c r="M33" s="581">
        <v>0</v>
      </c>
      <c r="N33" s="35"/>
    </row>
    <row r="34" spans="1:14" s="11" customFormat="1" ht="45">
      <c r="A34" s="72" t="s">
        <v>34</v>
      </c>
      <c r="B34" s="590"/>
      <c r="C34" s="591" t="s">
        <v>4</v>
      </c>
      <c r="D34" s="587"/>
      <c r="E34" s="592" t="s">
        <v>4</v>
      </c>
      <c r="F34" s="577"/>
      <c r="G34" s="593" t="s">
        <v>4</v>
      </c>
      <c r="H34" s="590" t="s">
        <v>4</v>
      </c>
      <c r="I34" s="591" t="s">
        <v>4</v>
      </c>
      <c r="J34" s="587"/>
      <c r="K34" s="592" t="s">
        <v>4</v>
      </c>
      <c r="L34" s="577"/>
      <c r="M34" s="593" t="s">
        <v>4</v>
      </c>
      <c r="N34" s="35"/>
    </row>
    <row r="35" spans="1:14" s="11" customFormat="1" ht="44.25">
      <c r="A35" s="68" t="s">
        <v>35</v>
      </c>
      <c r="B35" s="575">
        <v>0</v>
      </c>
      <c r="C35" s="563">
        <v>0</v>
      </c>
      <c r="D35" s="587">
        <v>0</v>
      </c>
      <c r="E35" s="579">
        <v>0</v>
      </c>
      <c r="F35" s="577">
        <v>0</v>
      </c>
      <c r="G35" s="581">
        <v>0</v>
      </c>
      <c r="H35" s="575">
        <v>0</v>
      </c>
      <c r="I35" s="563">
        <v>0</v>
      </c>
      <c r="J35" s="587">
        <v>0</v>
      </c>
      <c r="K35" s="579">
        <v>0</v>
      </c>
      <c r="L35" s="577">
        <v>0</v>
      </c>
      <c r="M35" s="581">
        <v>0</v>
      </c>
      <c r="N35" s="35"/>
    </row>
    <row r="36" spans="1:14" s="11" customFormat="1" ht="45">
      <c r="A36" s="72" t="s">
        <v>36</v>
      </c>
      <c r="B36" s="590"/>
      <c r="C36" s="591" t="s">
        <v>4</v>
      </c>
      <c r="D36" s="587"/>
      <c r="E36" s="592" t="s">
        <v>4</v>
      </c>
      <c r="F36" s="577"/>
      <c r="G36" s="593" t="s">
        <v>4</v>
      </c>
      <c r="H36" s="590"/>
      <c r="I36" s="591" t="s">
        <v>4</v>
      </c>
      <c r="J36" s="587"/>
      <c r="K36" s="592" t="s">
        <v>4</v>
      </c>
      <c r="L36" s="577"/>
      <c r="M36" s="593" t="s">
        <v>4</v>
      </c>
      <c r="N36" s="35"/>
    </row>
    <row r="37" spans="1:14" s="11" customFormat="1" ht="44.25">
      <c r="A37" s="70" t="s">
        <v>35</v>
      </c>
      <c r="B37" s="594">
        <v>0</v>
      </c>
      <c r="C37" s="563">
        <v>0</v>
      </c>
      <c r="D37" s="595">
        <v>0</v>
      </c>
      <c r="E37" s="579">
        <v>0</v>
      </c>
      <c r="F37" s="596">
        <v>0</v>
      </c>
      <c r="G37" s="581">
        <v>0</v>
      </c>
      <c r="H37" s="594">
        <v>0</v>
      </c>
      <c r="I37" s="563">
        <v>0</v>
      </c>
      <c r="J37" s="595">
        <v>0</v>
      </c>
      <c r="K37" s="579">
        <v>0</v>
      </c>
      <c r="L37" s="596">
        <v>0</v>
      </c>
      <c r="M37" s="581">
        <v>0</v>
      </c>
      <c r="N37" s="35"/>
    </row>
    <row r="38" spans="1:14" s="11" customFormat="1" ht="44.25">
      <c r="A38" s="70" t="s">
        <v>76</v>
      </c>
      <c r="B38" s="594"/>
      <c r="C38" s="563" t="s">
        <v>11</v>
      </c>
      <c r="D38" s="595"/>
      <c r="E38" s="579" t="s">
        <v>11</v>
      </c>
      <c r="F38" s="577">
        <v>0</v>
      </c>
      <c r="G38" s="581">
        <v>0</v>
      </c>
      <c r="H38" s="594"/>
      <c r="I38" s="563" t="s">
        <v>11</v>
      </c>
      <c r="J38" s="595"/>
      <c r="K38" s="579" t="s">
        <v>11</v>
      </c>
      <c r="L38" s="577">
        <v>0</v>
      </c>
      <c r="M38" s="581">
        <v>0</v>
      </c>
      <c r="N38" s="35"/>
    </row>
    <row r="39" spans="1:14" s="85" customFormat="1" ht="45">
      <c r="A39" s="72" t="s">
        <v>37</v>
      </c>
      <c r="B39" s="597">
        <v>47696246</v>
      </c>
      <c r="C39" s="567">
        <v>1</v>
      </c>
      <c r="D39" s="597">
        <v>0</v>
      </c>
      <c r="E39" s="599">
        <v>0</v>
      </c>
      <c r="F39" s="597">
        <v>47696246</v>
      </c>
      <c r="G39" s="598">
        <v>0.34384204784046918</v>
      </c>
      <c r="H39" s="597">
        <v>48585357</v>
      </c>
      <c r="I39" s="567">
        <v>1</v>
      </c>
      <c r="J39" s="597">
        <v>0</v>
      </c>
      <c r="K39" s="599">
        <v>0</v>
      </c>
      <c r="L39" s="597">
        <v>48585357</v>
      </c>
      <c r="M39" s="598">
        <v>0.3668358077255488</v>
      </c>
      <c r="N39" s="84"/>
    </row>
    <row r="40" spans="1:14" s="11" customFormat="1" ht="45">
      <c r="A40" s="86" t="s">
        <v>38</v>
      </c>
      <c r="B40" s="582"/>
      <c r="C40" s="591" t="s">
        <v>4</v>
      </c>
      <c r="D40" s="587"/>
      <c r="E40" s="592" t="s">
        <v>4</v>
      </c>
      <c r="F40" s="577"/>
      <c r="G40" s="593" t="s">
        <v>4</v>
      </c>
      <c r="H40" s="582"/>
      <c r="I40" s="591" t="s">
        <v>4</v>
      </c>
      <c r="J40" s="587"/>
      <c r="K40" s="592" t="s">
        <v>4</v>
      </c>
      <c r="L40" s="577"/>
      <c r="M40" s="593" t="s">
        <v>4</v>
      </c>
      <c r="N40" s="35"/>
    </row>
    <row r="41" spans="1:14" s="11" customFormat="1" ht="44.25">
      <c r="A41" s="21" t="s">
        <v>39</v>
      </c>
      <c r="B41" s="46">
        <v>0</v>
      </c>
      <c r="C41" s="52">
        <v>0</v>
      </c>
      <c r="D41" s="87">
        <v>0</v>
      </c>
      <c r="E41" s="54">
        <v>0</v>
      </c>
      <c r="F41" s="48">
        <v>0</v>
      </c>
      <c r="G41" s="56">
        <v>0</v>
      </c>
      <c r="H41" s="46">
        <v>0</v>
      </c>
      <c r="I41" s="52">
        <v>0</v>
      </c>
      <c r="J41" s="87">
        <v>0</v>
      </c>
      <c r="K41" s="54">
        <v>0</v>
      </c>
      <c r="L41" s="48">
        <v>0</v>
      </c>
      <c r="M41" s="56">
        <v>0</v>
      </c>
      <c r="N41" s="35"/>
    </row>
    <row r="42" spans="1:14" s="11" customFormat="1" ht="44.25">
      <c r="A42" s="88" t="s">
        <v>40</v>
      </c>
      <c r="B42" s="575">
        <v>0</v>
      </c>
      <c r="C42" s="563">
        <v>0</v>
      </c>
      <c r="D42" s="587">
        <v>0</v>
      </c>
      <c r="E42" s="579">
        <v>0</v>
      </c>
      <c r="F42" s="577">
        <v>0</v>
      </c>
      <c r="G42" s="581">
        <v>0</v>
      </c>
      <c r="H42" s="575">
        <v>0</v>
      </c>
      <c r="I42" s="563">
        <v>0</v>
      </c>
      <c r="J42" s="587">
        <v>0</v>
      </c>
      <c r="K42" s="579">
        <v>0</v>
      </c>
      <c r="L42" s="577">
        <v>0</v>
      </c>
      <c r="M42" s="581">
        <v>0</v>
      </c>
      <c r="N42" s="35"/>
    </row>
    <row r="43" spans="1:14" s="11" customFormat="1" ht="44.25">
      <c r="A43" s="89" t="s">
        <v>41</v>
      </c>
      <c r="B43" s="575">
        <v>0</v>
      </c>
      <c r="C43" s="563">
        <v>0</v>
      </c>
      <c r="D43" s="587">
        <v>0</v>
      </c>
      <c r="E43" s="579">
        <v>0</v>
      </c>
      <c r="F43" s="596">
        <v>0</v>
      </c>
      <c r="G43" s="581">
        <v>0</v>
      </c>
      <c r="H43" s="575">
        <v>0</v>
      </c>
      <c r="I43" s="563">
        <v>0</v>
      </c>
      <c r="J43" s="587">
        <v>0</v>
      </c>
      <c r="K43" s="579">
        <v>0</v>
      </c>
      <c r="L43" s="596">
        <v>0</v>
      </c>
      <c r="M43" s="581">
        <v>0</v>
      </c>
      <c r="N43" s="35"/>
    </row>
    <row r="44" spans="1:14" s="11" customFormat="1" ht="44.25">
      <c r="A44" s="41" t="s">
        <v>42</v>
      </c>
      <c r="B44" s="575">
        <v>0</v>
      </c>
      <c r="C44" s="563">
        <v>0</v>
      </c>
      <c r="D44" s="587">
        <v>0</v>
      </c>
      <c r="E44" s="579">
        <v>0</v>
      </c>
      <c r="F44" s="596">
        <v>0</v>
      </c>
      <c r="G44" s="581">
        <v>0</v>
      </c>
      <c r="H44" s="575">
        <v>0</v>
      </c>
      <c r="I44" s="563">
        <v>0</v>
      </c>
      <c r="J44" s="587">
        <v>0</v>
      </c>
      <c r="K44" s="579">
        <v>0</v>
      </c>
      <c r="L44" s="596">
        <v>0</v>
      </c>
      <c r="M44" s="581">
        <v>0</v>
      </c>
      <c r="N44" s="35"/>
    </row>
    <row r="45" spans="1:14" s="11" customFormat="1" ht="44.25">
      <c r="A45" s="88" t="s">
        <v>43</v>
      </c>
      <c r="B45" s="575">
        <v>0</v>
      </c>
      <c r="C45" s="563">
        <v>0</v>
      </c>
      <c r="D45" s="587">
        <v>0</v>
      </c>
      <c r="E45" s="579">
        <v>0</v>
      </c>
      <c r="F45" s="596">
        <v>0</v>
      </c>
      <c r="G45" s="581">
        <v>0</v>
      </c>
      <c r="H45" s="575">
        <v>0</v>
      </c>
      <c r="I45" s="563">
        <v>0</v>
      </c>
      <c r="J45" s="587">
        <v>0</v>
      </c>
      <c r="K45" s="579">
        <v>0</v>
      </c>
      <c r="L45" s="596">
        <v>0</v>
      </c>
      <c r="M45" s="581">
        <v>0</v>
      </c>
      <c r="N45" s="35"/>
    </row>
    <row r="46" spans="1:14" s="85" customFormat="1" ht="45">
      <c r="A46" s="86" t="s">
        <v>44</v>
      </c>
      <c r="B46" s="602">
        <v>0</v>
      </c>
      <c r="C46" s="567">
        <v>0</v>
      </c>
      <c r="D46" s="603">
        <v>0</v>
      </c>
      <c r="E46" s="599">
        <v>0</v>
      </c>
      <c r="F46" s="604">
        <v>0</v>
      </c>
      <c r="G46" s="598">
        <v>0</v>
      </c>
      <c r="H46" s="602">
        <v>0</v>
      </c>
      <c r="I46" s="567">
        <v>0</v>
      </c>
      <c r="J46" s="603">
        <v>0</v>
      </c>
      <c r="K46" s="599">
        <v>0</v>
      </c>
      <c r="L46" s="604">
        <v>0</v>
      </c>
      <c r="M46" s="598">
        <v>0</v>
      </c>
      <c r="N46" s="84"/>
    </row>
    <row r="47" spans="1:14" s="85" customFormat="1" ht="45">
      <c r="A47" s="93" t="s">
        <v>45</v>
      </c>
      <c r="B47" s="606">
        <v>14261518</v>
      </c>
      <c r="C47" s="567">
        <v>1</v>
      </c>
      <c r="D47" s="606">
        <v>0</v>
      </c>
      <c r="E47" s="599">
        <v>0</v>
      </c>
      <c r="F47" s="608">
        <v>14261518</v>
      </c>
      <c r="G47" s="598">
        <v>0.10281122657816115</v>
      </c>
      <c r="H47" s="606">
        <v>0</v>
      </c>
      <c r="I47" s="567">
        <v>0</v>
      </c>
      <c r="J47" s="606">
        <v>0</v>
      </c>
      <c r="K47" s="599">
        <v>0</v>
      </c>
      <c r="L47" s="608">
        <v>0</v>
      </c>
      <c r="M47" s="598">
        <v>0</v>
      </c>
      <c r="N47" s="84"/>
    </row>
    <row r="48" spans="1:14" s="11" customFormat="1" ht="45">
      <c r="A48" s="24" t="s">
        <v>46</v>
      </c>
      <c r="B48" s="96"/>
      <c r="C48" s="97" t="s">
        <v>4</v>
      </c>
      <c r="D48" s="59"/>
      <c r="E48" s="98" t="s">
        <v>4</v>
      </c>
      <c r="F48" s="48"/>
      <c r="G48" s="99" t="s">
        <v>4</v>
      </c>
      <c r="H48" s="96"/>
      <c r="I48" s="97" t="s">
        <v>4</v>
      </c>
      <c r="J48" s="59"/>
      <c r="K48" s="98" t="s">
        <v>4</v>
      </c>
      <c r="L48" s="48"/>
      <c r="M48" s="99" t="s">
        <v>4</v>
      </c>
      <c r="N48" s="35"/>
    </row>
    <row r="49" spans="1:14" s="11" customFormat="1" ht="44.25">
      <c r="A49" s="21" t="s">
        <v>47</v>
      </c>
      <c r="B49" s="96">
        <v>8835083</v>
      </c>
      <c r="C49" s="52">
        <v>0.96264304539699141</v>
      </c>
      <c r="D49" s="59">
        <v>342860</v>
      </c>
      <c r="E49" s="54">
        <v>2.1944530121373363E-2</v>
      </c>
      <c r="F49" s="100">
        <v>9177943</v>
      </c>
      <c r="G49" s="56">
        <v>6.6163754608341702E-2</v>
      </c>
      <c r="H49" s="96">
        <v>15623939</v>
      </c>
      <c r="I49" s="52">
        <v>0.97293954618021661</v>
      </c>
      <c r="J49" s="59">
        <v>434550</v>
      </c>
      <c r="K49" s="54">
        <v>2.7060453819783416E-2</v>
      </c>
      <c r="L49" s="100">
        <v>16058489</v>
      </c>
      <c r="M49" s="56">
        <v>0.12124700006149673</v>
      </c>
      <c r="N49" s="35"/>
    </row>
    <row r="50" spans="1:14" s="11" customFormat="1" ht="44.25">
      <c r="A50" s="41" t="s">
        <v>48</v>
      </c>
      <c r="B50" s="582">
        <v>185213</v>
      </c>
      <c r="C50" s="563">
        <v>1</v>
      </c>
      <c r="D50" s="587">
        <v>0</v>
      </c>
      <c r="E50" s="579">
        <v>0</v>
      </c>
      <c r="F50" s="609">
        <v>185213</v>
      </c>
      <c r="G50" s="581">
        <v>1.335199780852288E-3</v>
      </c>
      <c r="H50" s="582">
        <v>308749</v>
      </c>
      <c r="I50" s="563">
        <v>1</v>
      </c>
      <c r="J50" s="587">
        <v>0</v>
      </c>
      <c r="K50" s="579">
        <v>0</v>
      </c>
      <c r="L50" s="609">
        <v>308749</v>
      </c>
      <c r="M50" s="581">
        <v>2.331158929211027E-3</v>
      </c>
      <c r="N50" s="35"/>
    </row>
    <row r="51" spans="1:14" s="11" customFormat="1" ht="44.25">
      <c r="A51" s="102" t="s">
        <v>49</v>
      </c>
      <c r="B51" s="440">
        <v>0</v>
      </c>
      <c r="C51" s="563">
        <v>0</v>
      </c>
      <c r="D51" s="441">
        <v>1971871</v>
      </c>
      <c r="E51" s="579">
        <v>1</v>
      </c>
      <c r="F51" s="613">
        <v>1971871</v>
      </c>
      <c r="G51" s="581">
        <v>1.4215210201600223E-2</v>
      </c>
      <c r="H51" s="440">
        <v>0</v>
      </c>
      <c r="I51" s="563">
        <v>0</v>
      </c>
      <c r="J51" s="441">
        <v>0</v>
      </c>
      <c r="K51" s="579">
        <v>0</v>
      </c>
      <c r="L51" s="613">
        <v>0</v>
      </c>
      <c r="M51" s="581">
        <v>0</v>
      </c>
      <c r="N51" s="35"/>
    </row>
    <row r="52" spans="1:14" s="11" customFormat="1" ht="44.25">
      <c r="A52" s="102" t="s">
        <v>50</v>
      </c>
      <c r="B52" s="440">
        <v>472266</v>
      </c>
      <c r="C52" s="563">
        <v>1</v>
      </c>
      <c r="D52" s="441">
        <v>0</v>
      </c>
      <c r="E52" s="579">
        <v>0</v>
      </c>
      <c r="F52" s="613">
        <v>472266</v>
      </c>
      <c r="G52" s="581">
        <v>3.404563716931245E-3</v>
      </c>
      <c r="H52" s="440">
        <v>846752</v>
      </c>
      <c r="I52" s="563">
        <v>1</v>
      </c>
      <c r="J52" s="441">
        <v>0</v>
      </c>
      <c r="K52" s="579">
        <v>0</v>
      </c>
      <c r="L52" s="613">
        <v>846752</v>
      </c>
      <c r="M52" s="581">
        <v>6.393262765635825E-3</v>
      </c>
      <c r="N52" s="35"/>
    </row>
    <row r="53" spans="1:14" s="11" customFormat="1" ht="44.25">
      <c r="A53" s="41" t="s">
        <v>51</v>
      </c>
      <c r="B53" s="582">
        <v>1034452</v>
      </c>
      <c r="C53" s="563">
        <v>0.26250503083974547</v>
      </c>
      <c r="D53" s="587">
        <v>2906242</v>
      </c>
      <c r="E53" s="579">
        <v>1.975840461108894</v>
      </c>
      <c r="F53" s="609">
        <v>3940694</v>
      </c>
      <c r="G53" s="581">
        <v>2.8408447383315029E-2</v>
      </c>
      <c r="H53" s="582">
        <v>1470889</v>
      </c>
      <c r="I53" s="563">
        <v>0.37420259702462316</v>
      </c>
      <c r="J53" s="587">
        <v>2459840</v>
      </c>
      <c r="K53" s="579">
        <v>0.62579740297537678</v>
      </c>
      <c r="L53" s="609">
        <v>3930729</v>
      </c>
      <c r="M53" s="581">
        <v>2.9678327724652485E-2</v>
      </c>
      <c r="N53" s="35"/>
    </row>
    <row r="54" spans="1:14" s="85" customFormat="1" ht="45">
      <c r="A54" s="93" t="s">
        <v>52</v>
      </c>
      <c r="B54" s="614">
        <v>10527014</v>
      </c>
      <c r="C54" s="567">
        <v>0.66846727775429327</v>
      </c>
      <c r="D54" s="603">
        <v>5220973</v>
      </c>
      <c r="E54" s="599">
        <v>0.28607555513108834</v>
      </c>
      <c r="F54" s="615">
        <v>15747987</v>
      </c>
      <c r="G54" s="598">
        <v>0.11352717569104048</v>
      </c>
      <c r="H54" s="614">
        <v>18250329</v>
      </c>
      <c r="I54" s="567">
        <v>0.86311522985952194</v>
      </c>
      <c r="J54" s="603">
        <v>2894390</v>
      </c>
      <c r="K54" s="599">
        <v>0.13688477014047809</v>
      </c>
      <c r="L54" s="615">
        <v>21144719</v>
      </c>
      <c r="M54" s="598">
        <v>0.15964974948099606</v>
      </c>
      <c r="N54" s="84"/>
    </row>
    <row r="55" spans="1:14" s="11" customFormat="1" ht="44.25">
      <c r="A55" s="51" t="s">
        <v>53</v>
      </c>
      <c r="B55" s="616">
        <v>0</v>
      </c>
      <c r="C55" s="563">
        <v>0</v>
      </c>
      <c r="D55" s="617">
        <v>0</v>
      </c>
      <c r="E55" s="579">
        <v>0</v>
      </c>
      <c r="F55" s="618">
        <v>0</v>
      </c>
      <c r="G55" s="581">
        <v>0</v>
      </c>
      <c r="H55" s="616">
        <v>0</v>
      </c>
      <c r="I55" s="563">
        <v>0</v>
      </c>
      <c r="J55" s="617">
        <v>0</v>
      </c>
      <c r="K55" s="579">
        <v>0</v>
      </c>
      <c r="L55" s="618">
        <v>0</v>
      </c>
      <c r="M55" s="581">
        <v>0</v>
      </c>
      <c r="N55" s="35"/>
    </row>
    <row r="56" spans="1:14" s="11" customFormat="1" ht="44.25">
      <c r="A56" s="111" t="s">
        <v>54</v>
      </c>
      <c r="B56" s="575">
        <v>0</v>
      </c>
      <c r="C56" s="563">
        <v>0</v>
      </c>
      <c r="D56" s="587">
        <v>0</v>
      </c>
      <c r="E56" s="579">
        <v>0</v>
      </c>
      <c r="F56" s="577">
        <v>0</v>
      </c>
      <c r="G56" s="581">
        <v>0</v>
      </c>
      <c r="H56" s="575">
        <v>0</v>
      </c>
      <c r="I56" s="563">
        <v>0</v>
      </c>
      <c r="J56" s="587">
        <v>0</v>
      </c>
      <c r="K56" s="579">
        <v>0</v>
      </c>
      <c r="L56" s="577">
        <v>0</v>
      </c>
      <c r="M56" s="581">
        <v>0</v>
      </c>
      <c r="N56" s="35"/>
    </row>
    <row r="57" spans="1:14" s="11" customFormat="1" ht="44.25">
      <c r="A57" s="89" t="s">
        <v>55</v>
      </c>
      <c r="B57" s="575">
        <v>437475</v>
      </c>
      <c r="C57" s="563">
        <v>0.51961834672342611</v>
      </c>
      <c r="D57" s="587">
        <v>404441</v>
      </c>
      <c r="E57" s="579">
        <v>0.86650455275843596</v>
      </c>
      <c r="F57" s="577">
        <v>841916</v>
      </c>
      <c r="G57" s="581">
        <v>6.0693690977201113E-3</v>
      </c>
      <c r="H57" s="575">
        <v>466750</v>
      </c>
      <c r="I57" s="563">
        <v>0.49891558679634729</v>
      </c>
      <c r="J57" s="587">
        <v>468779</v>
      </c>
      <c r="K57" s="579">
        <v>0.50108441320365271</v>
      </c>
      <c r="L57" s="577">
        <v>935529</v>
      </c>
      <c r="M57" s="581">
        <v>7.0635590135866436E-3</v>
      </c>
      <c r="N57" s="35"/>
    </row>
    <row r="58" spans="1:14" s="11" customFormat="1" ht="44.25">
      <c r="A58" s="88" t="s">
        <v>56</v>
      </c>
      <c r="B58" s="594">
        <v>0</v>
      </c>
      <c r="C58" s="563">
        <v>0</v>
      </c>
      <c r="D58" s="595">
        <v>5395347</v>
      </c>
      <c r="E58" s="579">
        <v>1</v>
      </c>
      <c r="F58" s="596">
        <v>5395347</v>
      </c>
      <c r="G58" s="581">
        <v>3.8895035078650254E-2</v>
      </c>
      <c r="H58" s="594">
        <v>0</v>
      </c>
      <c r="I58" s="563">
        <v>0</v>
      </c>
      <c r="J58" s="595">
        <v>4855812.3</v>
      </c>
      <c r="K58" s="579">
        <v>1</v>
      </c>
      <c r="L58" s="596">
        <v>4855812.3</v>
      </c>
      <c r="M58" s="581">
        <v>3.6663018185379495E-2</v>
      </c>
      <c r="N58" s="35"/>
    </row>
    <row r="59" spans="1:14" s="11" customFormat="1" ht="44.25">
      <c r="A59" s="112" t="s">
        <v>57</v>
      </c>
      <c r="B59" s="575">
        <v>0</v>
      </c>
      <c r="C59" s="563">
        <v>0</v>
      </c>
      <c r="D59" s="587">
        <v>0</v>
      </c>
      <c r="E59" s="579">
        <v>0</v>
      </c>
      <c r="F59" s="577">
        <v>0</v>
      </c>
      <c r="G59" s="581">
        <v>0</v>
      </c>
      <c r="H59" s="575">
        <v>0</v>
      </c>
      <c r="I59" s="563">
        <v>0</v>
      </c>
      <c r="J59" s="587">
        <v>0</v>
      </c>
      <c r="K59" s="579">
        <v>0</v>
      </c>
      <c r="L59" s="577">
        <v>0</v>
      </c>
      <c r="M59" s="581">
        <v>0</v>
      </c>
      <c r="N59" s="35"/>
    </row>
    <row r="60" spans="1:14" s="11" customFormat="1" ht="44.25">
      <c r="A60" s="112" t="s">
        <v>58</v>
      </c>
      <c r="B60" s="575">
        <v>0</v>
      </c>
      <c r="C60" s="563">
        <v>0</v>
      </c>
      <c r="D60" s="587">
        <v>0</v>
      </c>
      <c r="E60" s="579">
        <v>0</v>
      </c>
      <c r="F60" s="577">
        <v>0</v>
      </c>
      <c r="G60" s="581">
        <v>0</v>
      </c>
      <c r="H60" s="575">
        <v>0</v>
      </c>
      <c r="I60" s="563">
        <v>0</v>
      </c>
      <c r="J60" s="587">
        <v>0</v>
      </c>
      <c r="K60" s="579">
        <v>0</v>
      </c>
      <c r="L60" s="577">
        <v>0</v>
      </c>
      <c r="M60" s="581">
        <v>0</v>
      </c>
      <c r="N60" s="35"/>
    </row>
    <row r="61" spans="1:14" s="11" customFormat="1" ht="44.25">
      <c r="A61" s="113" t="s">
        <v>59</v>
      </c>
      <c r="B61" s="575">
        <v>0</v>
      </c>
      <c r="C61" s="563">
        <v>0</v>
      </c>
      <c r="D61" s="587">
        <v>1229542</v>
      </c>
      <c r="E61" s="579">
        <v>1</v>
      </c>
      <c r="F61" s="577">
        <v>1229542</v>
      </c>
      <c r="G61" s="581">
        <v>8.8637633910615566E-3</v>
      </c>
      <c r="H61" s="575">
        <v>0</v>
      </c>
      <c r="I61" s="563">
        <v>0</v>
      </c>
      <c r="J61" s="587">
        <v>1200402</v>
      </c>
      <c r="K61" s="579">
        <v>1</v>
      </c>
      <c r="L61" s="577">
        <v>1200402</v>
      </c>
      <c r="M61" s="581">
        <v>9.0634393664198905E-3</v>
      </c>
      <c r="N61" s="35"/>
    </row>
    <row r="62" spans="1:14" s="11" customFormat="1" ht="44.25">
      <c r="A62" s="113" t="s">
        <v>60</v>
      </c>
      <c r="B62" s="575">
        <v>0</v>
      </c>
      <c r="C62" s="563">
        <v>0</v>
      </c>
      <c r="D62" s="587">
        <v>0</v>
      </c>
      <c r="E62" s="579">
        <v>0</v>
      </c>
      <c r="F62" s="577">
        <v>0</v>
      </c>
      <c r="G62" s="581">
        <v>0</v>
      </c>
      <c r="H62" s="575">
        <v>0</v>
      </c>
      <c r="I62" s="563">
        <v>0</v>
      </c>
      <c r="J62" s="587">
        <v>0</v>
      </c>
      <c r="K62" s="579">
        <v>0</v>
      </c>
      <c r="L62" s="577">
        <v>0</v>
      </c>
      <c r="M62" s="581">
        <v>0</v>
      </c>
      <c r="N62" s="35"/>
    </row>
    <row r="63" spans="1:14" s="11" customFormat="1" ht="44.25">
      <c r="A63" s="89" t="s">
        <v>61</v>
      </c>
      <c r="B63" s="575">
        <v>0</v>
      </c>
      <c r="C63" s="563">
        <v>0</v>
      </c>
      <c r="D63" s="587">
        <v>865284</v>
      </c>
      <c r="E63" s="579">
        <v>1</v>
      </c>
      <c r="F63" s="577">
        <v>865284</v>
      </c>
      <c r="G63" s="581">
        <v>6.2378289168416425E-3</v>
      </c>
      <c r="H63" s="575">
        <v>0</v>
      </c>
      <c r="I63" s="563">
        <v>0</v>
      </c>
      <c r="J63" s="587">
        <v>778755.6</v>
      </c>
      <c r="K63" s="579">
        <v>1</v>
      </c>
      <c r="L63" s="577">
        <v>778755.6</v>
      </c>
      <c r="M63" s="581">
        <v>5.879867046089512E-3</v>
      </c>
      <c r="N63" s="35"/>
    </row>
    <row r="64" spans="1:14" s="11" customFormat="1" ht="44.25">
      <c r="A64" s="88" t="s">
        <v>62</v>
      </c>
      <c r="B64" s="575">
        <v>184293</v>
      </c>
      <c r="C64" s="563">
        <v>0.1986684504026881</v>
      </c>
      <c r="D64" s="587">
        <v>743348</v>
      </c>
      <c r="E64" s="579">
        <v>0.56205408315413485</v>
      </c>
      <c r="F64" s="577">
        <v>927641</v>
      </c>
      <c r="G64" s="581">
        <v>6.6873602819974695E-3</v>
      </c>
      <c r="H64" s="575">
        <v>1322556</v>
      </c>
      <c r="I64" s="563">
        <v>0.6458985105649383</v>
      </c>
      <c r="J64" s="587">
        <v>725066</v>
      </c>
      <c r="K64" s="579">
        <v>0.35410148943506176</v>
      </c>
      <c r="L64" s="577">
        <v>2047622</v>
      </c>
      <c r="M64" s="581">
        <v>1.5460235689666821E-2</v>
      </c>
      <c r="N64" s="35"/>
    </row>
    <row r="65" spans="1:14" s="85" customFormat="1" ht="45">
      <c r="A65" s="114" t="s">
        <v>63</v>
      </c>
      <c r="B65" s="602">
        <v>11148782</v>
      </c>
      <c r="C65" s="567">
        <v>0.44581366623750579</v>
      </c>
      <c r="D65" s="603">
        <v>13858935</v>
      </c>
      <c r="E65" s="599">
        <v>0.69157621882833697</v>
      </c>
      <c r="F65" s="602">
        <v>25007717</v>
      </c>
      <c r="G65" s="598">
        <v>0.18028053245731152</v>
      </c>
      <c r="H65" s="602">
        <v>20039635</v>
      </c>
      <c r="I65" s="567">
        <v>0.64721566447785694</v>
      </c>
      <c r="J65" s="603">
        <v>10923204.9</v>
      </c>
      <c r="K65" s="599">
        <v>0.35278433552214311</v>
      </c>
      <c r="L65" s="602">
        <v>30962839.899999999</v>
      </c>
      <c r="M65" s="598">
        <v>0.23377986878213841</v>
      </c>
      <c r="N65" s="84"/>
    </row>
    <row r="66" spans="1:14" s="11" customFormat="1" ht="45">
      <c r="A66" s="24" t="s">
        <v>64</v>
      </c>
      <c r="B66" s="582"/>
      <c r="C66" s="591" t="s">
        <v>4</v>
      </c>
      <c r="D66" s="587"/>
      <c r="E66" s="592" t="s">
        <v>4</v>
      </c>
      <c r="F66" s="577"/>
      <c r="G66" s="593" t="s">
        <v>4</v>
      </c>
      <c r="H66" s="582"/>
      <c r="I66" s="591" t="s">
        <v>4</v>
      </c>
      <c r="J66" s="587"/>
      <c r="K66" s="592" t="s">
        <v>4</v>
      </c>
      <c r="L66" s="577"/>
      <c r="M66" s="593" t="s">
        <v>4</v>
      </c>
    </row>
    <row r="67" spans="1:14" s="11" customFormat="1" ht="44.25">
      <c r="A67" s="115" t="s">
        <v>65</v>
      </c>
      <c r="B67" s="5">
        <v>0</v>
      </c>
      <c r="C67" s="52">
        <v>0</v>
      </c>
      <c r="D67" s="59">
        <v>52745</v>
      </c>
      <c r="E67" s="54">
        <v>1</v>
      </c>
      <c r="F67" s="69">
        <v>52745</v>
      </c>
      <c r="G67" s="56">
        <v>3.8023849535968819E-4</v>
      </c>
      <c r="H67" s="5">
        <v>0</v>
      </c>
      <c r="I67" s="52">
        <v>0</v>
      </c>
      <c r="J67" s="59">
        <v>52745</v>
      </c>
      <c r="K67" s="54">
        <v>1</v>
      </c>
      <c r="L67" s="69">
        <v>52745</v>
      </c>
      <c r="M67" s="56">
        <v>3.9824251324291126E-4</v>
      </c>
    </row>
    <row r="68" spans="1:14" s="11" customFormat="1" ht="44.25">
      <c r="A68" s="41" t="s">
        <v>66</v>
      </c>
      <c r="B68" s="575">
        <v>0</v>
      </c>
      <c r="C68" s="563">
        <v>0</v>
      </c>
      <c r="D68" s="587">
        <v>0</v>
      </c>
      <c r="E68" s="579">
        <v>0</v>
      </c>
      <c r="F68" s="577">
        <v>0</v>
      </c>
      <c r="G68" s="581">
        <v>0</v>
      </c>
      <c r="H68" s="575">
        <v>0</v>
      </c>
      <c r="I68" s="563">
        <v>0</v>
      </c>
      <c r="J68" s="587">
        <v>0</v>
      </c>
      <c r="K68" s="579">
        <v>0</v>
      </c>
      <c r="L68" s="577">
        <v>0</v>
      </c>
      <c r="M68" s="581">
        <v>0</v>
      </c>
    </row>
    <row r="69" spans="1:14" s="11" customFormat="1" ht="45">
      <c r="A69" s="116" t="s">
        <v>67</v>
      </c>
      <c r="B69" s="582"/>
      <c r="C69" s="591" t="s">
        <v>4</v>
      </c>
      <c r="D69" s="587"/>
      <c r="E69" s="592" t="s">
        <v>4</v>
      </c>
      <c r="F69" s="577"/>
      <c r="G69" s="593" t="s">
        <v>4</v>
      </c>
      <c r="H69" s="582"/>
      <c r="I69" s="591" t="s">
        <v>4</v>
      </c>
      <c r="J69" s="587"/>
      <c r="K69" s="592" t="s">
        <v>4</v>
      </c>
      <c r="L69" s="577"/>
      <c r="M69" s="593" t="s">
        <v>4</v>
      </c>
    </row>
    <row r="70" spans="1:14" s="11" customFormat="1" ht="44.25">
      <c r="A70" s="89" t="s">
        <v>68</v>
      </c>
      <c r="B70" s="5">
        <v>0</v>
      </c>
      <c r="C70" s="52">
        <v>0</v>
      </c>
      <c r="D70" s="59">
        <v>42165806</v>
      </c>
      <c r="E70" s="54">
        <v>1</v>
      </c>
      <c r="F70" s="69">
        <v>42165806</v>
      </c>
      <c r="G70" s="56">
        <v>0.30397312786175967</v>
      </c>
      <c r="H70" s="5">
        <v>0</v>
      </c>
      <c r="I70" s="52">
        <v>0</v>
      </c>
      <c r="J70" s="59">
        <v>44274096.300000004</v>
      </c>
      <c r="K70" s="54">
        <v>1</v>
      </c>
      <c r="L70" s="69">
        <v>44274096.300000004</v>
      </c>
      <c r="M70" s="56">
        <v>0.33428433751200454</v>
      </c>
    </row>
    <row r="71" spans="1:14" s="11" customFormat="1" ht="44.25">
      <c r="A71" s="41" t="s">
        <v>69</v>
      </c>
      <c r="B71" s="575">
        <v>0</v>
      </c>
      <c r="C71" s="563">
        <v>0</v>
      </c>
      <c r="D71" s="587">
        <v>9521539</v>
      </c>
      <c r="E71" s="579">
        <v>1</v>
      </c>
      <c r="F71" s="577">
        <v>9521539</v>
      </c>
      <c r="G71" s="581">
        <v>6.864073680668481E-2</v>
      </c>
      <c r="H71" s="575">
        <v>0</v>
      </c>
      <c r="I71" s="563">
        <v>0</v>
      </c>
      <c r="J71" s="587">
        <v>8569385.0999999996</v>
      </c>
      <c r="K71" s="579">
        <v>1</v>
      </c>
      <c r="L71" s="577">
        <v>8569385.0999999996</v>
      </c>
      <c r="M71" s="581">
        <v>6.470174346706524E-2</v>
      </c>
    </row>
    <row r="72" spans="1:14" s="85" customFormat="1" ht="45">
      <c r="A72" s="86" t="s">
        <v>70</v>
      </c>
      <c r="B72" s="620">
        <v>0</v>
      </c>
      <c r="C72" s="567">
        <v>0</v>
      </c>
      <c r="D72" s="607">
        <v>51740090</v>
      </c>
      <c r="E72" s="599">
        <v>1</v>
      </c>
      <c r="F72" s="615">
        <v>51740090</v>
      </c>
      <c r="G72" s="721">
        <v>0.37299410316380416</v>
      </c>
      <c r="H72" s="614">
        <v>0</v>
      </c>
      <c r="I72" s="723">
        <v>0</v>
      </c>
      <c r="J72" s="603">
        <v>52896226.400000006</v>
      </c>
      <c r="K72" s="724">
        <v>1</v>
      </c>
      <c r="L72" s="615">
        <v>52896226.400000006</v>
      </c>
      <c r="M72" s="598">
        <v>0.39938432349231273</v>
      </c>
    </row>
    <row r="73" spans="1:14" s="85" customFormat="1" ht="45">
      <c r="A73" s="86" t="s">
        <v>71</v>
      </c>
      <c r="B73" s="620">
        <v>10000</v>
      </c>
      <c r="C73" s="599">
        <v>1</v>
      </c>
      <c r="D73" s="606">
        <v>0</v>
      </c>
      <c r="E73" s="599">
        <v>0</v>
      </c>
      <c r="F73" s="722">
        <v>10000</v>
      </c>
      <c r="G73" s="598">
        <v>1</v>
      </c>
      <c r="H73" s="620">
        <v>0</v>
      </c>
      <c r="I73" s="599">
        <v>0</v>
      </c>
      <c r="J73" s="606">
        <v>0</v>
      </c>
      <c r="K73" s="599">
        <v>0</v>
      </c>
      <c r="L73" s="725">
        <v>0</v>
      </c>
      <c r="M73" s="598">
        <v>0</v>
      </c>
    </row>
    <row r="74" spans="1:14" s="85" customFormat="1" ht="45.75" thickBot="1">
      <c r="A74" s="119" t="s">
        <v>72</v>
      </c>
      <c r="B74" s="120">
        <v>73116546</v>
      </c>
      <c r="C74" s="623">
        <v>0.52709688950492806</v>
      </c>
      <c r="D74" s="120">
        <v>65599025</v>
      </c>
      <c r="E74" s="624">
        <v>0.47290311049507194</v>
      </c>
      <c r="F74" s="120">
        <v>138715571</v>
      </c>
      <c r="G74" s="625">
        <v>1</v>
      </c>
      <c r="H74" s="120">
        <v>68624992</v>
      </c>
      <c r="I74" s="623">
        <v>0.51814180084092676</v>
      </c>
      <c r="J74" s="120">
        <v>63819431.300000004</v>
      </c>
      <c r="K74" s="624">
        <v>0.48185819915907324</v>
      </c>
      <c r="L74" s="120">
        <v>132444423.30000001</v>
      </c>
      <c r="M74" s="625">
        <v>1</v>
      </c>
    </row>
    <row r="75" spans="1:14" ht="21" thickTop="1">
      <c r="A75" s="130"/>
      <c r="B75" s="131"/>
      <c r="C75" s="132"/>
      <c r="D75" s="131"/>
      <c r="E75" s="132"/>
      <c r="F75" s="131"/>
      <c r="G75" s="132"/>
      <c r="H75" s="131"/>
      <c r="I75" s="132"/>
      <c r="J75" s="131"/>
      <c r="K75" s="132"/>
      <c r="L75" s="131"/>
      <c r="M75" s="132"/>
    </row>
    <row r="76" spans="1:14" s="11" customFormat="1" ht="16.5" customHeight="1">
      <c r="A76" s="4" t="s">
        <v>4</v>
      </c>
      <c r="B76" s="2"/>
      <c r="C76" s="4"/>
      <c r="D76" s="2"/>
      <c r="E76" s="4"/>
      <c r="F76" s="2"/>
      <c r="G76" s="4"/>
      <c r="H76" s="2"/>
      <c r="I76" s="4"/>
      <c r="J76" s="2"/>
      <c r="K76" s="4"/>
      <c r="L76" s="2"/>
      <c r="M76" s="4"/>
    </row>
    <row r="77" spans="1:14" s="11" customFormat="1" ht="44.25">
      <c r="A77" s="4" t="s">
        <v>73</v>
      </c>
      <c r="B77" s="2"/>
      <c r="C77" s="4"/>
      <c r="D77" s="2"/>
      <c r="E77" s="4"/>
      <c r="F77" s="2"/>
      <c r="G77" s="4"/>
      <c r="H77" s="2"/>
      <c r="I77" s="4"/>
      <c r="J77" s="2"/>
      <c r="K77" s="4"/>
      <c r="L77" s="2"/>
      <c r="M77" s="4"/>
    </row>
  </sheetData>
  <pageMargins left="0.28999999999999998" right="0.26" top="0.45" bottom="0.3" header="0.3" footer="0.54"/>
  <pageSetup scale="17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7"/>
  <sheetViews>
    <sheetView zoomScale="30" zoomScaleNormal="30" workbookViewId="0">
      <selection activeCell="I47" activeCellId="3" sqref="C39 C47 I39 I47"/>
    </sheetView>
  </sheetViews>
  <sheetFormatPr defaultColWidth="12.42578125" defaultRowHeight="15"/>
  <cols>
    <col min="1" max="1" width="186.7109375" style="133" customWidth="1"/>
    <col min="2" max="2" width="56.42578125" style="134" customWidth="1"/>
    <col min="3" max="3" width="45.5703125" style="133" customWidth="1"/>
    <col min="4" max="4" width="45.5703125" style="134" customWidth="1"/>
    <col min="5" max="5" width="45.5703125" style="133" customWidth="1"/>
    <col min="6" max="6" width="45.5703125" style="134" customWidth="1"/>
    <col min="7" max="7" width="45.5703125" style="133" customWidth="1"/>
    <col min="8" max="8" width="54.7109375" style="134" customWidth="1"/>
    <col min="9" max="9" width="45.5703125" style="133" customWidth="1"/>
    <col min="10" max="10" width="45.5703125" style="134" customWidth="1"/>
    <col min="11" max="11" width="45.5703125" style="133" customWidth="1"/>
    <col min="12" max="12" width="45.5703125" style="134" customWidth="1"/>
    <col min="13" max="13" width="45.5703125" style="133" customWidth="1"/>
    <col min="14" max="16384" width="12.42578125" style="133"/>
  </cols>
  <sheetData>
    <row r="1" spans="1:17" s="11" customFormat="1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77</v>
      </c>
      <c r="L1" s="9"/>
      <c r="M1" s="8"/>
      <c r="N1" s="10"/>
      <c r="O1" s="10"/>
      <c r="P1" s="10"/>
      <c r="Q1" s="10"/>
    </row>
    <row r="2" spans="1:17" s="11" customFormat="1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s="11" customFormat="1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s="11" customFormat="1" ht="19.5" customHeight="1" thickTop="1">
      <c r="A4" s="17"/>
      <c r="B4" s="18"/>
      <c r="C4" s="19"/>
      <c r="D4" s="18"/>
      <c r="E4" s="19"/>
      <c r="F4" s="18"/>
      <c r="G4" s="20"/>
      <c r="H4" s="18" t="s">
        <v>4</v>
      </c>
      <c r="I4" s="19"/>
      <c r="J4" s="18"/>
      <c r="K4" s="19"/>
      <c r="L4" s="18"/>
      <c r="M4" s="20"/>
    </row>
    <row r="5" spans="1:17" s="11" customFormat="1" ht="19.5" customHeight="1">
      <c r="A5" s="21"/>
      <c r="B5" s="5"/>
      <c r="C5" s="22"/>
      <c r="D5" s="5"/>
      <c r="E5" s="22"/>
      <c r="F5" s="5"/>
      <c r="G5" s="23"/>
      <c r="H5" s="5"/>
      <c r="I5" s="22"/>
      <c r="J5" s="5"/>
      <c r="K5" s="22"/>
      <c r="L5" s="5"/>
      <c r="M5" s="23"/>
    </row>
    <row r="6" spans="1:17" s="11" customFormat="1" ht="45">
      <c r="A6" s="24"/>
      <c r="B6" s="25" t="s">
        <v>148</v>
      </c>
      <c r="C6" s="26"/>
      <c r="D6" s="27"/>
      <c r="E6" s="26"/>
      <c r="F6" s="27"/>
      <c r="G6" s="28"/>
      <c r="H6" s="25" t="s">
        <v>5</v>
      </c>
      <c r="I6" s="26"/>
      <c r="J6" s="27"/>
      <c r="K6" s="26"/>
      <c r="L6" s="27"/>
      <c r="M6" s="29" t="s">
        <v>4</v>
      </c>
    </row>
    <row r="7" spans="1:17" s="11" customFormat="1" ht="18.75" customHeight="1">
      <c r="A7" s="21" t="s">
        <v>4</v>
      </c>
      <c r="B7" s="5" t="s">
        <v>4</v>
      </c>
      <c r="C7" s="22"/>
      <c r="D7" s="5" t="s">
        <v>4</v>
      </c>
      <c r="E7" s="22"/>
      <c r="F7" s="5" t="s">
        <v>4</v>
      </c>
      <c r="G7" s="23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 s="11" customFormat="1" ht="18.75" customHeight="1">
      <c r="A8" s="21" t="s">
        <v>4</v>
      </c>
      <c r="B8" s="5" t="s">
        <v>4</v>
      </c>
      <c r="C8" s="22"/>
      <c r="D8" s="5" t="s">
        <v>4</v>
      </c>
      <c r="E8" s="22"/>
      <c r="F8" s="5" t="s">
        <v>4</v>
      </c>
      <c r="G8" s="23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s="11" customFormat="1" ht="45">
      <c r="A9" s="30" t="s">
        <v>4</v>
      </c>
      <c r="B9" s="570" t="s">
        <v>4</v>
      </c>
      <c r="C9" s="571" t="s">
        <v>6</v>
      </c>
      <c r="D9" s="572" t="s">
        <v>4</v>
      </c>
      <c r="E9" s="571" t="s">
        <v>6</v>
      </c>
      <c r="F9" s="572" t="s">
        <v>4</v>
      </c>
      <c r="G9" s="573" t="s">
        <v>6</v>
      </c>
      <c r="H9" s="570" t="s">
        <v>4</v>
      </c>
      <c r="I9" s="571" t="s">
        <v>6</v>
      </c>
      <c r="J9" s="572" t="s">
        <v>4</v>
      </c>
      <c r="K9" s="571" t="s">
        <v>6</v>
      </c>
      <c r="L9" s="572" t="s">
        <v>4</v>
      </c>
      <c r="M9" s="573" t="s">
        <v>6</v>
      </c>
      <c r="N9" s="35"/>
    </row>
    <row r="10" spans="1:17" s="11" customFormat="1" ht="45">
      <c r="A10" s="36" t="s">
        <v>7</v>
      </c>
      <c r="B10" s="37" t="s">
        <v>8</v>
      </c>
      <c r="C10" s="38" t="s">
        <v>9</v>
      </c>
      <c r="D10" s="39" t="s">
        <v>10</v>
      </c>
      <c r="E10" s="38" t="s">
        <v>9</v>
      </c>
      <c r="F10" s="39" t="s">
        <v>9</v>
      </c>
      <c r="G10" s="40" t="s">
        <v>9</v>
      </c>
      <c r="H10" s="37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35"/>
    </row>
    <row r="11" spans="1:17" s="11" customFormat="1" ht="44.25">
      <c r="A11" s="574" t="s">
        <v>11</v>
      </c>
      <c r="B11" s="575" t="s">
        <v>4</v>
      </c>
      <c r="C11" s="576"/>
      <c r="D11" s="577" t="s">
        <v>4</v>
      </c>
      <c r="E11" s="576"/>
      <c r="F11" s="577" t="s">
        <v>4</v>
      </c>
      <c r="G11" s="578"/>
      <c r="H11" s="575" t="s">
        <v>4</v>
      </c>
      <c r="I11" s="576"/>
      <c r="J11" s="577" t="s">
        <v>4</v>
      </c>
      <c r="K11" s="576"/>
      <c r="L11" s="577" t="s">
        <v>4</v>
      </c>
      <c r="M11" s="578" t="s">
        <v>11</v>
      </c>
      <c r="N11" s="35"/>
    </row>
    <row r="12" spans="1:17" s="11" customFormat="1" ht="45">
      <c r="A12" s="24" t="s">
        <v>12</v>
      </c>
      <c r="B12" s="46" t="s">
        <v>4</v>
      </c>
      <c r="C12" s="47" t="s">
        <v>4</v>
      </c>
      <c r="D12" s="48"/>
      <c r="E12" s="49"/>
      <c r="F12" s="48"/>
      <c r="G12" s="50"/>
      <c r="H12" s="46"/>
      <c r="I12" s="49"/>
      <c r="J12" s="48"/>
      <c r="K12" s="49"/>
      <c r="L12" s="48"/>
      <c r="M12" s="50"/>
      <c r="N12" s="35"/>
    </row>
    <row r="13" spans="1:17" s="10" customFormat="1" ht="44.25">
      <c r="A13" s="51" t="s">
        <v>13</v>
      </c>
      <c r="B13" s="9">
        <v>2455660</v>
      </c>
      <c r="C13" s="52">
        <v>1</v>
      </c>
      <c r="D13" s="53">
        <v>0</v>
      </c>
      <c r="E13" s="54">
        <v>0</v>
      </c>
      <c r="F13" s="55">
        <v>2455660</v>
      </c>
      <c r="G13" s="56">
        <v>0.2911677288369357</v>
      </c>
      <c r="H13" s="9">
        <v>2612402</v>
      </c>
      <c r="I13" s="52">
        <v>1</v>
      </c>
      <c r="J13" s="53">
        <v>0</v>
      </c>
      <c r="K13" s="54">
        <v>0</v>
      </c>
      <c r="L13" s="55">
        <v>2612402</v>
      </c>
      <c r="M13" s="56">
        <v>0.32010336816515378</v>
      </c>
      <c r="N13" s="57"/>
    </row>
    <row r="14" spans="1:17" s="11" customFormat="1" ht="44.25">
      <c r="A14" s="21" t="s">
        <v>14</v>
      </c>
      <c r="B14" s="5">
        <v>0</v>
      </c>
      <c r="C14" s="563">
        <v>0</v>
      </c>
      <c r="D14" s="59">
        <v>0</v>
      </c>
      <c r="E14" s="579">
        <v>0</v>
      </c>
      <c r="F14" s="402">
        <v>0</v>
      </c>
      <c r="G14" s="581">
        <v>0</v>
      </c>
      <c r="H14" s="5">
        <v>0</v>
      </c>
      <c r="I14" s="563">
        <v>0</v>
      </c>
      <c r="J14" s="59">
        <v>0</v>
      </c>
      <c r="K14" s="579">
        <v>0</v>
      </c>
      <c r="L14" s="402">
        <v>0</v>
      </c>
      <c r="M14" s="581">
        <v>0</v>
      </c>
      <c r="N14" s="35"/>
    </row>
    <row r="15" spans="1:17" s="11" customFormat="1" ht="44.25">
      <c r="A15" s="574" t="s">
        <v>15</v>
      </c>
      <c r="B15" s="582">
        <v>38597</v>
      </c>
      <c r="C15" s="632">
        <v>1</v>
      </c>
      <c r="D15" s="587">
        <v>0</v>
      </c>
      <c r="E15" s="584">
        <v>0</v>
      </c>
      <c r="F15" s="48">
        <v>38597</v>
      </c>
      <c r="G15" s="585">
        <v>1</v>
      </c>
      <c r="H15" s="582">
        <v>39051</v>
      </c>
      <c r="I15" s="632">
        <v>1</v>
      </c>
      <c r="J15" s="587">
        <v>0</v>
      </c>
      <c r="K15" s="584">
        <v>0</v>
      </c>
      <c r="L15" s="48">
        <v>39051</v>
      </c>
      <c r="M15" s="585">
        <v>1</v>
      </c>
      <c r="N15" s="35"/>
    </row>
    <row r="16" spans="1:17" s="11" customFormat="1" ht="44.25">
      <c r="A16" s="68" t="s">
        <v>16</v>
      </c>
      <c r="B16" s="5">
        <v>0</v>
      </c>
      <c r="C16" s="52">
        <v>0</v>
      </c>
      <c r="D16" s="59">
        <v>0</v>
      </c>
      <c r="E16" s="54">
        <v>0</v>
      </c>
      <c r="F16" s="69">
        <v>0</v>
      </c>
      <c r="G16" s="56">
        <v>0</v>
      </c>
      <c r="H16" s="5">
        <v>0</v>
      </c>
      <c r="I16" s="52">
        <v>0</v>
      </c>
      <c r="J16" s="59">
        <v>0</v>
      </c>
      <c r="K16" s="54">
        <v>0</v>
      </c>
      <c r="L16" s="69">
        <v>0</v>
      </c>
      <c r="M16" s="56">
        <v>0</v>
      </c>
      <c r="N16" s="35"/>
    </row>
    <row r="17" spans="1:14" s="11" customFormat="1" ht="44.25">
      <c r="A17" s="586" t="s">
        <v>17</v>
      </c>
      <c r="B17" s="575">
        <v>38597</v>
      </c>
      <c r="C17" s="563">
        <v>1</v>
      </c>
      <c r="D17" s="587">
        <v>0</v>
      </c>
      <c r="E17" s="579">
        <v>0</v>
      </c>
      <c r="F17" s="577">
        <v>38597</v>
      </c>
      <c r="G17" s="581">
        <v>4.576448217554225E-3</v>
      </c>
      <c r="H17" s="575">
        <v>39051</v>
      </c>
      <c r="I17" s="563">
        <v>1</v>
      </c>
      <c r="J17" s="587">
        <v>0</v>
      </c>
      <c r="K17" s="579">
        <v>0</v>
      </c>
      <c r="L17" s="577">
        <v>39051</v>
      </c>
      <c r="M17" s="581">
        <v>4.7850049993138199E-3</v>
      </c>
      <c r="N17" s="35"/>
    </row>
    <row r="18" spans="1:14" s="11" customFormat="1" ht="44.25">
      <c r="A18" s="586" t="s">
        <v>18</v>
      </c>
      <c r="B18" s="575">
        <v>0</v>
      </c>
      <c r="C18" s="563">
        <v>0</v>
      </c>
      <c r="D18" s="587">
        <v>0</v>
      </c>
      <c r="E18" s="579">
        <v>0</v>
      </c>
      <c r="F18" s="577">
        <v>0</v>
      </c>
      <c r="G18" s="581">
        <v>0</v>
      </c>
      <c r="H18" s="575">
        <v>0</v>
      </c>
      <c r="I18" s="563">
        <v>0</v>
      </c>
      <c r="J18" s="587">
        <v>0</v>
      </c>
      <c r="K18" s="579">
        <v>0</v>
      </c>
      <c r="L18" s="577">
        <v>0</v>
      </c>
      <c r="M18" s="581">
        <v>0</v>
      </c>
      <c r="N18" s="35"/>
    </row>
    <row r="19" spans="1:14" s="11" customFormat="1" ht="44.25">
      <c r="A19" s="586" t="s">
        <v>19</v>
      </c>
      <c r="B19" s="575">
        <v>0</v>
      </c>
      <c r="C19" s="563">
        <v>0</v>
      </c>
      <c r="D19" s="587">
        <v>0</v>
      </c>
      <c r="E19" s="579">
        <v>0</v>
      </c>
      <c r="F19" s="577">
        <v>0</v>
      </c>
      <c r="G19" s="581">
        <v>0</v>
      </c>
      <c r="H19" s="575">
        <v>0</v>
      </c>
      <c r="I19" s="563">
        <v>0</v>
      </c>
      <c r="J19" s="587">
        <v>0</v>
      </c>
      <c r="K19" s="579">
        <v>0</v>
      </c>
      <c r="L19" s="577">
        <v>0</v>
      </c>
      <c r="M19" s="581">
        <v>0</v>
      </c>
      <c r="N19" s="35"/>
    </row>
    <row r="20" spans="1:14" s="11" customFormat="1" ht="44.25">
      <c r="A20" s="586" t="s">
        <v>20</v>
      </c>
      <c r="B20" s="575">
        <v>0</v>
      </c>
      <c r="C20" s="563">
        <v>0</v>
      </c>
      <c r="D20" s="587">
        <v>0</v>
      </c>
      <c r="E20" s="579">
        <v>0</v>
      </c>
      <c r="F20" s="577">
        <v>0</v>
      </c>
      <c r="G20" s="581">
        <v>0</v>
      </c>
      <c r="H20" s="575">
        <v>0</v>
      </c>
      <c r="I20" s="563">
        <v>0</v>
      </c>
      <c r="J20" s="587">
        <v>0</v>
      </c>
      <c r="K20" s="579">
        <v>0</v>
      </c>
      <c r="L20" s="577">
        <v>0</v>
      </c>
      <c r="M20" s="581">
        <v>0</v>
      </c>
      <c r="N20" s="35"/>
    </row>
    <row r="21" spans="1:14" s="11" customFormat="1" ht="44.25">
      <c r="A21" s="586" t="s">
        <v>21</v>
      </c>
      <c r="B21" s="575">
        <v>0</v>
      </c>
      <c r="C21" s="563">
        <v>0</v>
      </c>
      <c r="D21" s="587">
        <v>0</v>
      </c>
      <c r="E21" s="579">
        <v>0</v>
      </c>
      <c r="F21" s="577">
        <v>0</v>
      </c>
      <c r="G21" s="581">
        <v>0</v>
      </c>
      <c r="H21" s="575">
        <v>0</v>
      </c>
      <c r="I21" s="563">
        <v>0</v>
      </c>
      <c r="J21" s="587">
        <v>0</v>
      </c>
      <c r="K21" s="579">
        <v>0</v>
      </c>
      <c r="L21" s="577">
        <v>0</v>
      </c>
      <c r="M21" s="581">
        <v>0</v>
      </c>
      <c r="N21" s="35"/>
    </row>
    <row r="22" spans="1:14" s="11" customFormat="1" ht="44.25">
      <c r="A22" s="586" t="s">
        <v>22</v>
      </c>
      <c r="B22" s="575">
        <v>0</v>
      </c>
      <c r="C22" s="563">
        <v>0</v>
      </c>
      <c r="D22" s="587">
        <v>0</v>
      </c>
      <c r="E22" s="579">
        <v>0</v>
      </c>
      <c r="F22" s="577">
        <v>0</v>
      </c>
      <c r="G22" s="581">
        <v>0</v>
      </c>
      <c r="H22" s="575">
        <v>0</v>
      </c>
      <c r="I22" s="563">
        <v>0</v>
      </c>
      <c r="J22" s="587">
        <v>0</v>
      </c>
      <c r="K22" s="579">
        <v>0</v>
      </c>
      <c r="L22" s="577">
        <v>0</v>
      </c>
      <c r="M22" s="581">
        <v>0</v>
      </c>
      <c r="N22" s="35"/>
    </row>
    <row r="23" spans="1:14" s="11" customFormat="1" ht="44.25">
      <c r="A23" s="586" t="s">
        <v>23</v>
      </c>
      <c r="B23" s="575">
        <v>0</v>
      </c>
      <c r="C23" s="563">
        <v>0</v>
      </c>
      <c r="D23" s="587">
        <v>0</v>
      </c>
      <c r="E23" s="579">
        <v>0</v>
      </c>
      <c r="F23" s="577">
        <v>0</v>
      </c>
      <c r="G23" s="581">
        <v>0</v>
      </c>
      <c r="H23" s="575">
        <v>0</v>
      </c>
      <c r="I23" s="563">
        <v>0</v>
      </c>
      <c r="J23" s="587">
        <v>0</v>
      </c>
      <c r="K23" s="579">
        <v>0</v>
      </c>
      <c r="L23" s="577">
        <v>0</v>
      </c>
      <c r="M23" s="581">
        <v>0</v>
      </c>
      <c r="N23" s="35"/>
    </row>
    <row r="24" spans="1:14" s="11" customFormat="1" ht="44.25">
      <c r="A24" s="586" t="s">
        <v>24</v>
      </c>
      <c r="B24" s="575">
        <v>0</v>
      </c>
      <c r="C24" s="563">
        <v>0</v>
      </c>
      <c r="D24" s="587">
        <v>0</v>
      </c>
      <c r="E24" s="579">
        <v>0</v>
      </c>
      <c r="F24" s="577">
        <v>0</v>
      </c>
      <c r="G24" s="581">
        <v>0</v>
      </c>
      <c r="H24" s="575">
        <v>0</v>
      </c>
      <c r="I24" s="563">
        <v>0</v>
      </c>
      <c r="J24" s="587">
        <v>0</v>
      </c>
      <c r="K24" s="579">
        <v>0</v>
      </c>
      <c r="L24" s="577">
        <v>0</v>
      </c>
      <c r="M24" s="581">
        <v>0</v>
      </c>
      <c r="N24" s="35"/>
    </row>
    <row r="25" spans="1:14" s="11" customFormat="1" ht="44.25">
      <c r="A25" s="586" t="s">
        <v>25</v>
      </c>
      <c r="B25" s="575">
        <v>0</v>
      </c>
      <c r="C25" s="563">
        <v>0</v>
      </c>
      <c r="D25" s="587">
        <v>0</v>
      </c>
      <c r="E25" s="579">
        <v>0</v>
      </c>
      <c r="F25" s="577">
        <v>0</v>
      </c>
      <c r="G25" s="581">
        <v>0</v>
      </c>
      <c r="H25" s="575">
        <v>0</v>
      </c>
      <c r="I25" s="563">
        <v>0</v>
      </c>
      <c r="J25" s="587">
        <v>0</v>
      </c>
      <c r="K25" s="579">
        <v>0</v>
      </c>
      <c r="L25" s="577">
        <v>0</v>
      </c>
      <c r="M25" s="581">
        <v>0</v>
      </c>
      <c r="N25" s="35"/>
    </row>
    <row r="26" spans="1:14" s="11" customFormat="1" ht="44.25">
      <c r="A26" s="586" t="s">
        <v>26</v>
      </c>
      <c r="B26" s="575">
        <v>0</v>
      </c>
      <c r="C26" s="563">
        <v>0</v>
      </c>
      <c r="D26" s="587">
        <v>0</v>
      </c>
      <c r="E26" s="579">
        <v>0</v>
      </c>
      <c r="F26" s="577">
        <v>0</v>
      </c>
      <c r="G26" s="581">
        <v>0</v>
      </c>
      <c r="H26" s="575">
        <v>0</v>
      </c>
      <c r="I26" s="563">
        <v>0</v>
      </c>
      <c r="J26" s="587">
        <v>0</v>
      </c>
      <c r="K26" s="579">
        <v>0</v>
      </c>
      <c r="L26" s="577">
        <v>0</v>
      </c>
      <c r="M26" s="581">
        <v>0</v>
      </c>
      <c r="N26" s="35"/>
    </row>
    <row r="27" spans="1:14" s="11" customFormat="1" ht="44.25">
      <c r="A27" s="586" t="s">
        <v>27</v>
      </c>
      <c r="B27" s="575">
        <v>0</v>
      </c>
      <c r="C27" s="563">
        <v>0</v>
      </c>
      <c r="D27" s="587">
        <v>0</v>
      </c>
      <c r="E27" s="579">
        <v>0</v>
      </c>
      <c r="F27" s="577">
        <v>0</v>
      </c>
      <c r="G27" s="581">
        <v>0</v>
      </c>
      <c r="H27" s="575">
        <v>0</v>
      </c>
      <c r="I27" s="563">
        <v>0</v>
      </c>
      <c r="J27" s="587">
        <v>0</v>
      </c>
      <c r="K27" s="579">
        <v>0</v>
      </c>
      <c r="L27" s="577">
        <v>0</v>
      </c>
      <c r="M27" s="581">
        <v>0</v>
      </c>
      <c r="N27" s="35"/>
    </row>
    <row r="28" spans="1:14" s="11" customFormat="1" ht="44.25">
      <c r="A28" s="588" t="s">
        <v>28</v>
      </c>
      <c r="B28" s="575">
        <v>0</v>
      </c>
      <c r="C28" s="563">
        <v>0</v>
      </c>
      <c r="D28" s="587">
        <v>0</v>
      </c>
      <c r="E28" s="579">
        <v>0</v>
      </c>
      <c r="F28" s="577">
        <v>0</v>
      </c>
      <c r="G28" s="581">
        <v>0</v>
      </c>
      <c r="H28" s="575">
        <v>0</v>
      </c>
      <c r="I28" s="563">
        <v>0</v>
      </c>
      <c r="J28" s="587">
        <v>0</v>
      </c>
      <c r="K28" s="579">
        <v>0</v>
      </c>
      <c r="L28" s="577">
        <v>0</v>
      </c>
      <c r="M28" s="581">
        <v>0</v>
      </c>
      <c r="N28" s="35"/>
    </row>
    <row r="29" spans="1:14" s="11" customFormat="1" ht="44.25">
      <c r="A29" s="588" t="s">
        <v>29</v>
      </c>
      <c r="B29" s="575">
        <v>0</v>
      </c>
      <c r="C29" s="563">
        <v>0</v>
      </c>
      <c r="D29" s="587">
        <v>0</v>
      </c>
      <c r="E29" s="579">
        <v>0</v>
      </c>
      <c r="F29" s="577">
        <v>0</v>
      </c>
      <c r="G29" s="581">
        <v>0</v>
      </c>
      <c r="H29" s="575">
        <v>0</v>
      </c>
      <c r="I29" s="563">
        <v>0</v>
      </c>
      <c r="J29" s="587">
        <v>0</v>
      </c>
      <c r="K29" s="579">
        <v>0</v>
      </c>
      <c r="L29" s="577">
        <v>0</v>
      </c>
      <c r="M29" s="581">
        <v>0</v>
      </c>
      <c r="N29" s="35"/>
    </row>
    <row r="30" spans="1:14" s="11" customFormat="1" ht="44.25">
      <c r="A30" s="588" t="s">
        <v>30</v>
      </c>
      <c r="B30" s="575">
        <v>0</v>
      </c>
      <c r="C30" s="563">
        <v>0</v>
      </c>
      <c r="D30" s="587">
        <v>0</v>
      </c>
      <c r="E30" s="579">
        <v>0</v>
      </c>
      <c r="F30" s="577">
        <v>0</v>
      </c>
      <c r="G30" s="581">
        <v>0</v>
      </c>
      <c r="H30" s="575">
        <v>0</v>
      </c>
      <c r="I30" s="563">
        <v>0</v>
      </c>
      <c r="J30" s="587">
        <v>0</v>
      </c>
      <c r="K30" s="579">
        <v>0</v>
      </c>
      <c r="L30" s="577">
        <v>0</v>
      </c>
      <c r="M30" s="581">
        <v>0</v>
      </c>
      <c r="N30" s="35"/>
    </row>
    <row r="31" spans="1:14" s="11" customFormat="1" ht="44.25">
      <c r="A31" s="588" t="s">
        <v>31</v>
      </c>
      <c r="B31" s="575">
        <v>0</v>
      </c>
      <c r="C31" s="563">
        <v>0</v>
      </c>
      <c r="D31" s="587">
        <v>0</v>
      </c>
      <c r="E31" s="579">
        <v>0</v>
      </c>
      <c r="F31" s="577">
        <v>0</v>
      </c>
      <c r="G31" s="581">
        <v>0</v>
      </c>
      <c r="H31" s="575">
        <v>0</v>
      </c>
      <c r="I31" s="563">
        <v>0</v>
      </c>
      <c r="J31" s="587">
        <v>0</v>
      </c>
      <c r="K31" s="579">
        <v>0</v>
      </c>
      <c r="L31" s="577">
        <v>0</v>
      </c>
      <c r="M31" s="581">
        <v>0</v>
      </c>
      <c r="N31" s="35"/>
    </row>
    <row r="32" spans="1:14" s="11" customFormat="1" ht="44.25">
      <c r="A32" s="588" t="s">
        <v>32</v>
      </c>
      <c r="B32" s="575">
        <v>0</v>
      </c>
      <c r="C32" s="563">
        <v>0</v>
      </c>
      <c r="D32" s="587">
        <v>0</v>
      </c>
      <c r="E32" s="579">
        <v>0</v>
      </c>
      <c r="F32" s="577">
        <v>0</v>
      </c>
      <c r="G32" s="581">
        <v>0</v>
      </c>
      <c r="H32" s="575">
        <v>0</v>
      </c>
      <c r="I32" s="563">
        <v>0</v>
      </c>
      <c r="J32" s="587">
        <v>0</v>
      </c>
      <c r="K32" s="579">
        <v>0</v>
      </c>
      <c r="L32" s="577">
        <v>0</v>
      </c>
      <c r="M32" s="581">
        <v>0</v>
      </c>
      <c r="N32" s="35"/>
    </row>
    <row r="33" spans="1:14" s="11" customFormat="1" ht="44.25">
      <c r="A33" s="588" t="s">
        <v>33</v>
      </c>
      <c r="B33" s="575">
        <v>0</v>
      </c>
      <c r="C33" s="563">
        <v>0</v>
      </c>
      <c r="D33" s="587">
        <v>0</v>
      </c>
      <c r="E33" s="579">
        <v>0</v>
      </c>
      <c r="F33" s="577">
        <v>0</v>
      </c>
      <c r="G33" s="581">
        <v>0</v>
      </c>
      <c r="H33" s="575">
        <v>0</v>
      </c>
      <c r="I33" s="563">
        <v>0</v>
      </c>
      <c r="J33" s="587">
        <v>0</v>
      </c>
      <c r="K33" s="579">
        <v>0</v>
      </c>
      <c r="L33" s="577">
        <v>0</v>
      </c>
      <c r="M33" s="581">
        <v>0</v>
      </c>
      <c r="N33" s="35"/>
    </row>
    <row r="34" spans="1:14" s="11" customFormat="1" ht="45">
      <c r="A34" s="589" t="s">
        <v>34</v>
      </c>
      <c r="B34" s="590"/>
      <c r="C34" s="591" t="s">
        <v>4</v>
      </c>
      <c r="D34" s="587"/>
      <c r="E34" s="592" t="s">
        <v>4</v>
      </c>
      <c r="F34" s="577"/>
      <c r="G34" s="593" t="s">
        <v>4</v>
      </c>
      <c r="H34" s="590" t="s">
        <v>4</v>
      </c>
      <c r="I34" s="591" t="s">
        <v>4</v>
      </c>
      <c r="J34" s="587"/>
      <c r="K34" s="592" t="s">
        <v>4</v>
      </c>
      <c r="L34" s="577"/>
      <c r="M34" s="593" t="s">
        <v>4</v>
      </c>
      <c r="N34" s="35"/>
    </row>
    <row r="35" spans="1:14" s="11" customFormat="1" ht="44.25">
      <c r="A35" s="68" t="s">
        <v>35</v>
      </c>
      <c r="B35" s="575">
        <v>0</v>
      </c>
      <c r="C35" s="563">
        <v>0</v>
      </c>
      <c r="D35" s="587">
        <v>0</v>
      </c>
      <c r="E35" s="579">
        <v>0</v>
      </c>
      <c r="F35" s="577">
        <v>0</v>
      </c>
      <c r="G35" s="581">
        <v>0</v>
      </c>
      <c r="H35" s="575">
        <v>0</v>
      </c>
      <c r="I35" s="563">
        <v>0</v>
      </c>
      <c r="J35" s="587">
        <v>0</v>
      </c>
      <c r="K35" s="579">
        <v>0</v>
      </c>
      <c r="L35" s="577">
        <v>0</v>
      </c>
      <c r="M35" s="581">
        <v>0</v>
      </c>
      <c r="N35" s="35"/>
    </row>
    <row r="36" spans="1:14" s="11" customFormat="1" ht="45">
      <c r="A36" s="589" t="s">
        <v>36</v>
      </c>
      <c r="B36" s="590"/>
      <c r="C36" s="591" t="s">
        <v>4</v>
      </c>
      <c r="D36" s="587"/>
      <c r="E36" s="592" t="s">
        <v>4</v>
      </c>
      <c r="F36" s="577"/>
      <c r="G36" s="593" t="s">
        <v>4</v>
      </c>
      <c r="H36" s="590"/>
      <c r="I36" s="591" t="s">
        <v>4</v>
      </c>
      <c r="J36" s="587"/>
      <c r="K36" s="592" t="s">
        <v>4</v>
      </c>
      <c r="L36" s="577"/>
      <c r="M36" s="593" t="s">
        <v>4</v>
      </c>
      <c r="N36" s="35"/>
    </row>
    <row r="37" spans="1:14" s="11" customFormat="1" ht="44.25">
      <c r="A37" s="586" t="s">
        <v>35</v>
      </c>
      <c r="B37" s="594">
        <v>0</v>
      </c>
      <c r="C37" s="563">
        <v>0</v>
      </c>
      <c r="D37" s="595">
        <v>0</v>
      </c>
      <c r="E37" s="579">
        <v>0</v>
      </c>
      <c r="F37" s="596">
        <v>0</v>
      </c>
      <c r="G37" s="581">
        <v>0</v>
      </c>
      <c r="H37" s="594">
        <v>0</v>
      </c>
      <c r="I37" s="563">
        <v>0</v>
      </c>
      <c r="J37" s="595">
        <v>0</v>
      </c>
      <c r="K37" s="579">
        <v>0</v>
      </c>
      <c r="L37" s="596">
        <v>0</v>
      </c>
      <c r="M37" s="581">
        <v>0</v>
      </c>
      <c r="N37" s="35"/>
    </row>
    <row r="38" spans="1:14" s="11" customFormat="1" ht="44.25">
      <c r="A38" s="586" t="s">
        <v>76</v>
      </c>
      <c r="B38" s="594"/>
      <c r="C38" s="563" t="s">
        <v>11</v>
      </c>
      <c r="D38" s="595"/>
      <c r="E38" s="579" t="s">
        <v>11</v>
      </c>
      <c r="F38" s="577">
        <v>0</v>
      </c>
      <c r="G38" s="581">
        <v>0</v>
      </c>
      <c r="H38" s="594"/>
      <c r="I38" s="563" t="s">
        <v>11</v>
      </c>
      <c r="J38" s="595"/>
      <c r="K38" s="579" t="s">
        <v>11</v>
      </c>
      <c r="L38" s="577">
        <v>0</v>
      </c>
      <c r="M38" s="581">
        <v>0</v>
      </c>
      <c r="N38" s="35"/>
    </row>
    <row r="39" spans="1:14" s="85" customFormat="1" ht="45">
      <c r="A39" s="589" t="s">
        <v>37</v>
      </c>
      <c r="B39" s="597">
        <v>2494257</v>
      </c>
      <c r="C39" s="599">
        <v>1</v>
      </c>
      <c r="D39" s="597">
        <v>0</v>
      </c>
      <c r="E39" s="599">
        <v>0</v>
      </c>
      <c r="F39" s="597">
        <v>2494257</v>
      </c>
      <c r="G39" s="598">
        <v>0.29574417705448991</v>
      </c>
      <c r="H39" s="597">
        <v>2651453</v>
      </c>
      <c r="I39" s="599">
        <v>1</v>
      </c>
      <c r="J39" s="597">
        <v>0</v>
      </c>
      <c r="K39" s="599">
        <v>0</v>
      </c>
      <c r="L39" s="597">
        <v>2651453</v>
      </c>
      <c r="M39" s="598">
        <v>0.32488837316446761</v>
      </c>
      <c r="N39" s="84"/>
    </row>
    <row r="40" spans="1:14" s="11" customFormat="1" ht="45">
      <c r="A40" s="600" t="s">
        <v>38</v>
      </c>
      <c r="B40" s="582"/>
      <c r="C40" s="591" t="s">
        <v>4</v>
      </c>
      <c r="D40" s="587"/>
      <c r="E40" s="592" t="s">
        <v>4</v>
      </c>
      <c r="F40" s="577"/>
      <c r="G40" s="593" t="s">
        <v>4</v>
      </c>
      <c r="H40" s="582"/>
      <c r="I40" s="591" t="s">
        <v>4</v>
      </c>
      <c r="J40" s="587"/>
      <c r="K40" s="592" t="s">
        <v>4</v>
      </c>
      <c r="L40" s="577"/>
      <c r="M40" s="593" t="s">
        <v>4</v>
      </c>
      <c r="N40" s="35"/>
    </row>
    <row r="41" spans="1:14" s="11" customFormat="1" ht="44.25">
      <c r="A41" s="21" t="s">
        <v>39</v>
      </c>
      <c r="B41" s="46">
        <v>0</v>
      </c>
      <c r="C41" s="52">
        <v>0</v>
      </c>
      <c r="D41" s="87">
        <v>0</v>
      </c>
      <c r="E41" s="54">
        <v>0</v>
      </c>
      <c r="F41" s="48">
        <v>0</v>
      </c>
      <c r="G41" s="56">
        <v>0</v>
      </c>
      <c r="H41" s="46">
        <v>0</v>
      </c>
      <c r="I41" s="52">
        <v>0</v>
      </c>
      <c r="J41" s="87">
        <v>0</v>
      </c>
      <c r="K41" s="54">
        <v>0</v>
      </c>
      <c r="L41" s="48">
        <v>0</v>
      </c>
      <c r="M41" s="56">
        <v>0</v>
      </c>
      <c r="N41" s="35"/>
    </row>
    <row r="42" spans="1:14" s="11" customFormat="1" ht="44.25">
      <c r="A42" s="601" t="s">
        <v>40</v>
      </c>
      <c r="B42" s="575">
        <v>0</v>
      </c>
      <c r="C42" s="563">
        <v>0</v>
      </c>
      <c r="D42" s="587">
        <v>0</v>
      </c>
      <c r="E42" s="579">
        <v>0</v>
      </c>
      <c r="F42" s="577">
        <v>0</v>
      </c>
      <c r="G42" s="581">
        <v>0</v>
      </c>
      <c r="H42" s="575">
        <v>0</v>
      </c>
      <c r="I42" s="563">
        <v>0</v>
      </c>
      <c r="J42" s="587">
        <v>0</v>
      </c>
      <c r="K42" s="579">
        <v>0</v>
      </c>
      <c r="L42" s="577">
        <v>0</v>
      </c>
      <c r="M42" s="581">
        <v>0</v>
      </c>
      <c r="N42" s="35"/>
    </row>
    <row r="43" spans="1:14" s="11" customFormat="1" ht="44.25">
      <c r="A43" s="89" t="s">
        <v>41</v>
      </c>
      <c r="B43" s="575">
        <v>0</v>
      </c>
      <c r="C43" s="563">
        <v>0</v>
      </c>
      <c r="D43" s="587">
        <v>0</v>
      </c>
      <c r="E43" s="579">
        <v>0</v>
      </c>
      <c r="F43" s="596">
        <v>0</v>
      </c>
      <c r="G43" s="581">
        <v>0</v>
      </c>
      <c r="H43" s="575">
        <v>0</v>
      </c>
      <c r="I43" s="563">
        <v>0</v>
      </c>
      <c r="J43" s="587">
        <v>0</v>
      </c>
      <c r="K43" s="579">
        <v>0</v>
      </c>
      <c r="L43" s="596">
        <v>0</v>
      </c>
      <c r="M43" s="581">
        <v>0</v>
      </c>
      <c r="N43" s="35"/>
    </row>
    <row r="44" spans="1:14" s="11" customFormat="1" ht="44.25">
      <c r="A44" s="574" t="s">
        <v>42</v>
      </c>
      <c r="B44" s="575">
        <v>0</v>
      </c>
      <c r="C44" s="563">
        <v>0</v>
      </c>
      <c r="D44" s="587">
        <v>0</v>
      </c>
      <c r="E44" s="579">
        <v>0</v>
      </c>
      <c r="F44" s="596">
        <v>0</v>
      </c>
      <c r="G44" s="581">
        <v>0</v>
      </c>
      <c r="H44" s="575">
        <v>0</v>
      </c>
      <c r="I44" s="563">
        <v>0</v>
      </c>
      <c r="J44" s="587">
        <v>0</v>
      </c>
      <c r="K44" s="579">
        <v>0</v>
      </c>
      <c r="L44" s="596">
        <v>0</v>
      </c>
      <c r="M44" s="581">
        <v>0</v>
      </c>
      <c r="N44" s="35"/>
    </row>
    <row r="45" spans="1:14" s="11" customFormat="1" ht="44.25">
      <c r="A45" s="601" t="s">
        <v>43</v>
      </c>
      <c r="B45" s="575">
        <v>488807</v>
      </c>
      <c r="C45" s="563">
        <v>1</v>
      </c>
      <c r="D45" s="587">
        <v>0</v>
      </c>
      <c r="E45" s="579">
        <v>0</v>
      </c>
      <c r="F45" s="596">
        <v>488807</v>
      </c>
      <c r="G45" s="581">
        <v>5.7957870401275431E-2</v>
      </c>
      <c r="H45" s="575">
        <v>375000</v>
      </c>
      <c r="I45" s="563">
        <v>1</v>
      </c>
      <c r="J45" s="587">
        <v>0</v>
      </c>
      <c r="K45" s="579">
        <v>0</v>
      </c>
      <c r="L45" s="596">
        <v>375000</v>
      </c>
      <c r="M45" s="581">
        <v>4.5949575548454136E-2</v>
      </c>
      <c r="N45" s="35"/>
    </row>
    <row r="46" spans="1:14" s="85" customFormat="1" ht="45">
      <c r="A46" s="600" t="s">
        <v>44</v>
      </c>
      <c r="B46" s="602">
        <v>488807</v>
      </c>
      <c r="C46" s="567">
        <v>1</v>
      </c>
      <c r="D46" s="603">
        <v>0</v>
      </c>
      <c r="E46" s="599">
        <v>0</v>
      </c>
      <c r="F46" s="604">
        <v>488807</v>
      </c>
      <c r="G46" s="598">
        <v>5.7957870401275431E-2</v>
      </c>
      <c r="H46" s="602">
        <v>375000</v>
      </c>
      <c r="I46" s="567">
        <v>1</v>
      </c>
      <c r="J46" s="603">
        <v>0</v>
      </c>
      <c r="K46" s="599">
        <v>0</v>
      </c>
      <c r="L46" s="604">
        <v>375000</v>
      </c>
      <c r="M46" s="598">
        <v>4.5949575548454136E-2</v>
      </c>
      <c r="N46" s="84"/>
    </row>
    <row r="47" spans="1:14" s="85" customFormat="1" ht="45">
      <c r="A47" s="605" t="s">
        <v>45</v>
      </c>
      <c r="B47" s="606">
        <v>0</v>
      </c>
      <c r="C47" s="599">
        <v>0</v>
      </c>
      <c r="D47" s="606">
        <v>0</v>
      </c>
      <c r="E47" s="599">
        <v>0</v>
      </c>
      <c r="F47" s="608">
        <v>0</v>
      </c>
      <c r="G47" s="598">
        <v>0</v>
      </c>
      <c r="H47" s="606">
        <v>0</v>
      </c>
      <c r="I47" s="599">
        <v>0</v>
      </c>
      <c r="J47" s="606">
        <v>0</v>
      </c>
      <c r="K47" s="599">
        <v>0</v>
      </c>
      <c r="L47" s="608">
        <v>0</v>
      </c>
      <c r="M47" s="598">
        <v>0</v>
      </c>
      <c r="N47" s="84"/>
    </row>
    <row r="48" spans="1:14" s="11" customFormat="1" ht="45">
      <c r="A48" s="24" t="s">
        <v>46</v>
      </c>
      <c r="B48" s="96"/>
      <c r="C48" s="97" t="s">
        <v>4</v>
      </c>
      <c r="D48" s="59"/>
      <c r="E48" s="98" t="s">
        <v>4</v>
      </c>
      <c r="F48" s="48"/>
      <c r="G48" s="99" t="s">
        <v>4</v>
      </c>
      <c r="H48" s="96"/>
      <c r="I48" s="97" t="s">
        <v>4</v>
      </c>
      <c r="J48" s="59"/>
      <c r="K48" s="98" t="s">
        <v>4</v>
      </c>
      <c r="L48" s="48"/>
      <c r="M48" s="99" t="s">
        <v>4</v>
      </c>
      <c r="N48" s="35"/>
    </row>
    <row r="49" spans="1:14" s="11" customFormat="1" ht="44.25">
      <c r="A49" s="21" t="s">
        <v>47</v>
      </c>
      <c r="B49" s="96">
        <v>0</v>
      </c>
      <c r="C49" s="52">
        <v>0</v>
      </c>
      <c r="D49" s="59">
        <v>0</v>
      </c>
      <c r="E49" s="54">
        <v>0</v>
      </c>
      <c r="F49" s="100">
        <v>0</v>
      </c>
      <c r="G49" s="56">
        <v>0</v>
      </c>
      <c r="H49" s="96">
        <v>0</v>
      </c>
      <c r="I49" s="52">
        <v>0</v>
      </c>
      <c r="J49" s="59">
        <v>0</v>
      </c>
      <c r="K49" s="54">
        <v>0</v>
      </c>
      <c r="L49" s="100">
        <v>0</v>
      </c>
      <c r="M49" s="56">
        <v>0</v>
      </c>
      <c r="N49" s="35"/>
    </row>
    <row r="50" spans="1:14" s="11" customFormat="1" ht="44.25">
      <c r="A50" s="574" t="s">
        <v>48</v>
      </c>
      <c r="B50" s="582">
        <v>0</v>
      </c>
      <c r="C50" s="563">
        <v>0</v>
      </c>
      <c r="D50" s="587">
        <v>0</v>
      </c>
      <c r="E50" s="579">
        <v>0</v>
      </c>
      <c r="F50" s="609">
        <v>0</v>
      </c>
      <c r="G50" s="581">
        <v>0</v>
      </c>
      <c r="H50" s="582">
        <v>0</v>
      </c>
      <c r="I50" s="563">
        <v>0</v>
      </c>
      <c r="J50" s="587">
        <v>0</v>
      </c>
      <c r="K50" s="579">
        <v>0</v>
      </c>
      <c r="L50" s="609">
        <v>0</v>
      </c>
      <c r="M50" s="581">
        <v>0</v>
      </c>
      <c r="N50" s="35"/>
    </row>
    <row r="51" spans="1:14" s="11" customFormat="1" ht="44.25">
      <c r="A51" s="610" t="s">
        <v>49</v>
      </c>
      <c r="B51" s="611">
        <v>0</v>
      </c>
      <c r="C51" s="563">
        <v>0</v>
      </c>
      <c r="D51" s="612">
        <v>0</v>
      </c>
      <c r="E51" s="579">
        <v>0</v>
      </c>
      <c r="F51" s="613">
        <v>0</v>
      </c>
      <c r="G51" s="581">
        <v>0</v>
      </c>
      <c r="H51" s="611">
        <v>0</v>
      </c>
      <c r="I51" s="563">
        <v>0</v>
      </c>
      <c r="J51" s="612">
        <v>0</v>
      </c>
      <c r="K51" s="579">
        <v>0</v>
      </c>
      <c r="L51" s="613">
        <v>0</v>
      </c>
      <c r="M51" s="581">
        <v>0</v>
      </c>
      <c r="N51" s="35"/>
    </row>
    <row r="52" spans="1:14" s="11" customFormat="1" ht="44.25">
      <c r="A52" s="610" t="s">
        <v>50</v>
      </c>
      <c r="B52" s="611">
        <v>0</v>
      </c>
      <c r="C52" s="563">
        <v>0</v>
      </c>
      <c r="D52" s="612">
        <v>0</v>
      </c>
      <c r="E52" s="579">
        <v>0</v>
      </c>
      <c r="F52" s="613">
        <v>0</v>
      </c>
      <c r="G52" s="581">
        <v>0</v>
      </c>
      <c r="H52" s="611">
        <v>0</v>
      </c>
      <c r="I52" s="563">
        <v>0</v>
      </c>
      <c r="J52" s="612">
        <v>0</v>
      </c>
      <c r="K52" s="579">
        <v>0</v>
      </c>
      <c r="L52" s="613">
        <v>0</v>
      </c>
      <c r="M52" s="581">
        <v>0</v>
      </c>
      <c r="N52" s="35"/>
    </row>
    <row r="53" spans="1:14" s="11" customFormat="1" ht="44.25">
      <c r="A53" s="574" t="s">
        <v>51</v>
      </c>
      <c r="B53" s="582">
        <v>0</v>
      </c>
      <c r="C53" s="563">
        <v>0</v>
      </c>
      <c r="D53" s="587">
        <v>0</v>
      </c>
      <c r="E53" s="579">
        <v>0</v>
      </c>
      <c r="F53" s="609">
        <v>0</v>
      </c>
      <c r="G53" s="581">
        <v>0</v>
      </c>
      <c r="H53" s="582">
        <v>0</v>
      </c>
      <c r="I53" s="563">
        <v>0</v>
      </c>
      <c r="J53" s="587">
        <v>0</v>
      </c>
      <c r="K53" s="579">
        <v>0</v>
      </c>
      <c r="L53" s="609">
        <v>0</v>
      </c>
      <c r="M53" s="581">
        <v>0</v>
      </c>
      <c r="N53" s="35"/>
    </row>
    <row r="54" spans="1:14" s="85" customFormat="1" ht="45">
      <c r="A54" s="605" t="s">
        <v>52</v>
      </c>
      <c r="B54" s="614">
        <v>0</v>
      </c>
      <c r="C54" s="567">
        <v>0</v>
      </c>
      <c r="D54" s="603">
        <v>0</v>
      </c>
      <c r="E54" s="599">
        <v>0</v>
      </c>
      <c r="F54" s="615">
        <v>0</v>
      </c>
      <c r="G54" s="598">
        <v>0</v>
      </c>
      <c r="H54" s="614">
        <v>0</v>
      </c>
      <c r="I54" s="567">
        <v>0</v>
      </c>
      <c r="J54" s="603">
        <v>0</v>
      </c>
      <c r="K54" s="599">
        <v>0</v>
      </c>
      <c r="L54" s="615">
        <v>0</v>
      </c>
      <c r="M54" s="598">
        <v>0</v>
      </c>
      <c r="N54" s="84"/>
    </row>
    <row r="55" spans="1:14" s="11" customFormat="1" ht="44.25">
      <c r="A55" s="51" t="s">
        <v>53</v>
      </c>
      <c r="B55" s="616">
        <v>0</v>
      </c>
      <c r="C55" s="563">
        <v>0</v>
      </c>
      <c r="D55" s="617">
        <v>0</v>
      </c>
      <c r="E55" s="579">
        <v>0</v>
      </c>
      <c r="F55" s="618">
        <v>0</v>
      </c>
      <c r="G55" s="581">
        <v>0</v>
      </c>
      <c r="H55" s="616">
        <v>0</v>
      </c>
      <c r="I55" s="563">
        <v>0</v>
      </c>
      <c r="J55" s="617">
        <v>0</v>
      </c>
      <c r="K55" s="579">
        <v>0</v>
      </c>
      <c r="L55" s="618">
        <v>0</v>
      </c>
      <c r="M55" s="581">
        <v>0</v>
      </c>
      <c r="N55" s="35"/>
    </row>
    <row r="56" spans="1:14" s="11" customFormat="1" ht="44.25">
      <c r="A56" s="111" t="s">
        <v>54</v>
      </c>
      <c r="B56" s="575">
        <v>0</v>
      </c>
      <c r="C56" s="563">
        <v>0</v>
      </c>
      <c r="D56" s="587">
        <v>0</v>
      </c>
      <c r="E56" s="579">
        <v>0</v>
      </c>
      <c r="F56" s="577">
        <v>0</v>
      </c>
      <c r="G56" s="581">
        <v>0</v>
      </c>
      <c r="H56" s="575">
        <v>0</v>
      </c>
      <c r="I56" s="563">
        <v>0</v>
      </c>
      <c r="J56" s="587">
        <v>0</v>
      </c>
      <c r="K56" s="579">
        <v>0</v>
      </c>
      <c r="L56" s="577">
        <v>0</v>
      </c>
      <c r="M56" s="581">
        <v>0</v>
      </c>
      <c r="N56" s="35"/>
    </row>
    <row r="57" spans="1:14" s="11" customFormat="1" ht="44.25">
      <c r="A57" s="89" t="s">
        <v>55</v>
      </c>
      <c r="B57" s="575">
        <v>0</v>
      </c>
      <c r="C57" s="563">
        <v>0</v>
      </c>
      <c r="D57" s="587">
        <v>0</v>
      </c>
      <c r="E57" s="579">
        <v>0</v>
      </c>
      <c r="F57" s="577">
        <v>0</v>
      </c>
      <c r="G57" s="581">
        <v>0</v>
      </c>
      <c r="H57" s="575">
        <v>0</v>
      </c>
      <c r="I57" s="563">
        <v>0</v>
      </c>
      <c r="J57" s="587">
        <v>0</v>
      </c>
      <c r="K57" s="579">
        <v>0</v>
      </c>
      <c r="L57" s="577">
        <v>0</v>
      </c>
      <c r="M57" s="581">
        <v>0</v>
      </c>
      <c r="N57" s="35"/>
    </row>
    <row r="58" spans="1:14" s="11" customFormat="1" ht="44.25">
      <c r="A58" s="601" t="s">
        <v>56</v>
      </c>
      <c r="B58" s="594">
        <v>0</v>
      </c>
      <c r="C58" s="563">
        <v>0</v>
      </c>
      <c r="D58" s="595">
        <v>0</v>
      </c>
      <c r="E58" s="579">
        <v>0</v>
      </c>
      <c r="F58" s="596">
        <v>0</v>
      </c>
      <c r="G58" s="581">
        <v>0</v>
      </c>
      <c r="H58" s="594">
        <v>0</v>
      </c>
      <c r="I58" s="563">
        <v>0</v>
      </c>
      <c r="J58" s="595">
        <v>0</v>
      </c>
      <c r="K58" s="579">
        <v>0</v>
      </c>
      <c r="L58" s="596">
        <v>0</v>
      </c>
      <c r="M58" s="581">
        <v>0</v>
      </c>
      <c r="N58" s="35"/>
    </row>
    <row r="59" spans="1:14" s="11" customFormat="1" ht="44.25">
      <c r="A59" s="112" t="s">
        <v>57</v>
      </c>
      <c r="B59" s="575">
        <v>0</v>
      </c>
      <c r="C59" s="563">
        <v>0</v>
      </c>
      <c r="D59" s="587">
        <v>0</v>
      </c>
      <c r="E59" s="579">
        <v>0</v>
      </c>
      <c r="F59" s="577">
        <v>0</v>
      </c>
      <c r="G59" s="581">
        <v>0</v>
      </c>
      <c r="H59" s="575">
        <v>0</v>
      </c>
      <c r="I59" s="563">
        <v>0</v>
      </c>
      <c r="J59" s="587">
        <v>0</v>
      </c>
      <c r="K59" s="579">
        <v>0</v>
      </c>
      <c r="L59" s="577">
        <v>0</v>
      </c>
      <c r="M59" s="581">
        <v>0</v>
      </c>
      <c r="N59" s="35"/>
    </row>
    <row r="60" spans="1:14" s="11" customFormat="1" ht="44.25">
      <c r="A60" s="112" t="s">
        <v>58</v>
      </c>
      <c r="B60" s="575">
        <v>0</v>
      </c>
      <c r="C60" s="563">
        <v>0</v>
      </c>
      <c r="D60" s="587">
        <v>0</v>
      </c>
      <c r="E60" s="579">
        <v>0</v>
      </c>
      <c r="F60" s="577">
        <v>0</v>
      </c>
      <c r="G60" s="581">
        <v>0</v>
      </c>
      <c r="H60" s="575">
        <v>0</v>
      </c>
      <c r="I60" s="563">
        <v>0</v>
      </c>
      <c r="J60" s="587">
        <v>0</v>
      </c>
      <c r="K60" s="579">
        <v>0</v>
      </c>
      <c r="L60" s="577">
        <v>0</v>
      </c>
      <c r="M60" s="581">
        <v>0</v>
      </c>
      <c r="N60" s="35"/>
    </row>
    <row r="61" spans="1:14" s="11" customFormat="1" ht="44.25">
      <c r="A61" s="113" t="s">
        <v>59</v>
      </c>
      <c r="B61" s="575">
        <v>0</v>
      </c>
      <c r="C61" s="563">
        <v>0</v>
      </c>
      <c r="D61" s="587">
        <v>0</v>
      </c>
      <c r="E61" s="579">
        <v>0</v>
      </c>
      <c r="F61" s="577">
        <v>0</v>
      </c>
      <c r="G61" s="581">
        <v>0</v>
      </c>
      <c r="H61" s="575">
        <v>0</v>
      </c>
      <c r="I61" s="563">
        <v>0</v>
      </c>
      <c r="J61" s="587">
        <v>0</v>
      </c>
      <c r="K61" s="579">
        <v>0</v>
      </c>
      <c r="L61" s="577">
        <v>0</v>
      </c>
      <c r="M61" s="581">
        <v>0</v>
      </c>
      <c r="N61" s="35"/>
    </row>
    <row r="62" spans="1:14" s="11" customFormat="1" ht="44.25">
      <c r="A62" s="113" t="s">
        <v>60</v>
      </c>
      <c r="B62" s="575">
        <v>0</v>
      </c>
      <c r="C62" s="563">
        <v>0</v>
      </c>
      <c r="D62" s="587">
        <v>0</v>
      </c>
      <c r="E62" s="579">
        <v>0</v>
      </c>
      <c r="F62" s="577">
        <v>0</v>
      </c>
      <c r="G62" s="581">
        <v>0</v>
      </c>
      <c r="H62" s="575">
        <v>0</v>
      </c>
      <c r="I62" s="563">
        <v>0</v>
      </c>
      <c r="J62" s="587">
        <v>0</v>
      </c>
      <c r="K62" s="579">
        <v>0</v>
      </c>
      <c r="L62" s="577">
        <v>0</v>
      </c>
      <c r="M62" s="581">
        <v>0</v>
      </c>
      <c r="N62" s="35"/>
    </row>
    <row r="63" spans="1:14" s="11" customFormat="1" ht="44.25">
      <c r="A63" s="89" t="s">
        <v>61</v>
      </c>
      <c r="B63" s="575">
        <v>0</v>
      </c>
      <c r="C63" s="563">
        <v>0</v>
      </c>
      <c r="D63" s="587">
        <v>0</v>
      </c>
      <c r="E63" s="579">
        <v>0</v>
      </c>
      <c r="F63" s="577">
        <v>0</v>
      </c>
      <c r="G63" s="581">
        <v>0</v>
      </c>
      <c r="H63" s="575">
        <v>0</v>
      </c>
      <c r="I63" s="563">
        <v>0</v>
      </c>
      <c r="J63" s="587">
        <v>0</v>
      </c>
      <c r="K63" s="579">
        <v>0</v>
      </c>
      <c r="L63" s="577">
        <v>0</v>
      </c>
      <c r="M63" s="581">
        <v>0</v>
      </c>
      <c r="N63" s="35"/>
    </row>
    <row r="64" spans="1:14" s="11" customFormat="1" ht="44.25">
      <c r="A64" s="601" t="s">
        <v>62</v>
      </c>
      <c r="B64" s="575">
        <v>1425000</v>
      </c>
      <c r="C64" s="563">
        <v>1</v>
      </c>
      <c r="D64" s="587">
        <v>0</v>
      </c>
      <c r="E64" s="579">
        <v>0</v>
      </c>
      <c r="F64" s="577">
        <v>1425000</v>
      </c>
      <c r="G64" s="581">
        <v>0.16896232116524004</v>
      </c>
      <c r="H64" s="575">
        <v>1100000</v>
      </c>
      <c r="I64" s="563">
        <v>1</v>
      </c>
      <c r="J64" s="587">
        <v>0</v>
      </c>
      <c r="K64" s="579">
        <v>0</v>
      </c>
      <c r="L64" s="577">
        <v>1100000</v>
      </c>
      <c r="M64" s="581">
        <v>0.13478542160879881</v>
      </c>
      <c r="N64" s="35"/>
    </row>
    <row r="65" spans="1:14" s="85" customFormat="1" ht="45">
      <c r="A65" s="114" t="s">
        <v>63</v>
      </c>
      <c r="B65" s="602">
        <v>1425000</v>
      </c>
      <c r="C65" s="567">
        <v>1</v>
      </c>
      <c r="D65" s="603">
        <v>0</v>
      </c>
      <c r="E65" s="599">
        <v>0</v>
      </c>
      <c r="F65" s="602">
        <v>1425000</v>
      </c>
      <c r="G65" s="598">
        <v>0.16896232116524004</v>
      </c>
      <c r="H65" s="602">
        <v>1100000</v>
      </c>
      <c r="I65" s="567">
        <v>1</v>
      </c>
      <c r="J65" s="603">
        <v>0</v>
      </c>
      <c r="K65" s="599">
        <v>0</v>
      </c>
      <c r="L65" s="602">
        <v>1100000</v>
      </c>
      <c r="M65" s="598">
        <v>0.13478542160879881</v>
      </c>
      <c r="N65" s="84"/>
    </row>
    <row r="66" spans="1:14" s="11" customFormat="1" ht="45">
      <c r="A66" s="24" t="s">
        <v>64</v>
      </c>
      <c r="B66" s="582"/>
      <c r="C66" s="591" t="s">
        <v>4</v>
      </c>
      <c r="D66" s="587"/>
      <c r="E66" s="592" t="s">
        <v>4</v>
      </c>
      <c r="F66" s="577"/>
      <c r="G66" s="593" t="s">
        <v>4</v>
      </c>
      <c r="H66" s="582"/>
      <c r="I66" s="591" t="s">
        <v>4</v>
      </c>
      <c r="J66" s="587"/>
      <c r="K66" s="592" t="s">
        <v>4</v>
      </c>
      <c r="L66" s="577"/>
      <c r="M66" s="593" t="s">
        <v>4</v>
      </c>
    </row>
    <row r="67" spans="1:14" s="11" customFormat="1" ht="44.25">
      <c r="A67" s="115" t="s">
        <v>65</v>
      </c>
      <c r="B67" s="5">
        <v>0</v>
      </c>
      <c r="C67" s="52">
        <v>0</v>
      </c>
      <c r="D67" s="59">
        <v>0</v>
      </c>
      <c r="E67" s="54">
        <v>0</v>
      </c>
      <c r="F67" s="69">
        <v>0</v>
      </c>
      <c r="G67" s="56">
        <v>0</v>
      </c>
      <c r="H67" s="5">
        <v>0</v>
      </c>
      <c r="I67" s="52">
        <v>0</v>
      </c>
      <c r="J67" s="59">
        <v>0</v>
      </c>
      <c r="K67" s="54">
        <v>0</v>
      </c>
      <c r="L67" s="69">
        <v>0</v>
      </c>
      <c r="M67" s="56">
        <v>0</v>
      </c>
    </row>
    <row r="68" spans="1:14" s="11" customFormat="1" ht="44.25">
      <c r="A68" s="574" t="s">
        <v>66</v>
      </c>
      <c r="B68" s="575">
        <v>0</v>
      </c>
      <c r="C68" s="563">
        <v>0</v>
      </c>
      <c r="D68" s="587">
        <v>0</v>
      </c>
      <c r="E68" s="579">
        <v>0</v>
      </c>
      <c r="F68" s="577">
        <v>0</v>
      </c>
      <c r="G68" s="581">
        <v>0</v>
      </c>
      <c r="H68" s="575">
        <v>0</v>
      </c>
      <c r="I68" s="563">
        <v>0</v>
      </c>
      <c r="J68" s="587">
        <v>0</v>
      </c>
      <c r="K68" s="579">
        <v>0</v>
      </c>
      <c r="L68" s="577">
        <v>0</v>
      </c>
      <c r="M68" s="581">
        <v>0</v>
      </c>
    </row>
    <row r="69" spans="1:14" s="11" customFormat="1" ht="45">
      <c r="A69" s="619" t="s">
        <v>67</v>
      </c>
      <c r="B69" s="582"/>
      <c r="C69" s="591" t="s">
        <v>4</v>
      </c>
      <c r="D69" s="587"/>
      <c r="E69" s="592" t="s">
        <v>4</v>
      </c>
      <c r="F69" s="577"/>
      <c r="G69" s="593" t="s">
        <v>4</v>
      </c>
      <c r="H69" s="582"/>
      <c r="I69" s="591" t="s">
        <v>4</v>
      </c>
      <c r="J69" s="587"/>
      <c r="K69" s="592" t="s">
        <v>4</v>
      </c>
      <c r="L69" s="577"/>
      <c r="M69" s="593" t="s">
        <v>4</v>
      </c>
    </row>
    <row r="70" spans="1:14" s="11" customFormat="1" ht="44.25">
      <c r="A70" s="89" t="s">
        <v>68</v>
      </c>
      <c r="B70" s="5">
        <v>0</v>
      </c>
      <c r="C70" s="52">
        <v>0</v>
      </c>
      <c r="D70" s="59">
        <v>0</v>
      </c>
      <c r="E70" s="54">
        <v>0</v>
      </c>
      <c r="F70" s="69">
        <v>0</v>
      </c>
      <c r="G70" s="56">
        <v>0</v>
      </c>
      <c r="H70" s="5">
        <v>0</v>
      </c>
      <c r="I70" s="52">
        <v>0</v>
      </c>
      <c r="J70" s="59">
        <v>0</v>
      </c>
      <c r="K70" s="54">
        <v>0</v>
      </c>
      <c r="L70" s="69">
        <v>0</v>
      </c>
      <c r="M70" s="56">
        <v>0</v>
      </c>
    </row>
    <row r="71" spans="1:14" s="11" customFormat="1" ht="44.25">
      <c r="A71" s="574" t="s">
        <v>69</v>
      </c>
      <c r="B71" s="575">
        <v>4025769</v>
      </c>
      <c r="C71" s="563">
        <v>1</v>
      </c>
      <c r="D71" s="587">
        <v>0</v>
      </c>
      <c r="E71" s="579">
        <v>0</v>
      </c>
      <c r="F71" s="577">
        <v>4025769</v>
      </c>
      <c r="G71" s="581">
        <v>0.4773356313789946</v>
      </c>
      <c r="H71" s="575">
        <v>4034667</v>
      </c>
      <c r="I71" s="563">
        <v>1</v>
      </c>
      <c r="J71" s="587">
        <v>0</v>
      </c>
      <c r="K71" s="579">
        <v>0</v>
      </c>
      <c r="L71" s="577">
        <v>4034667</v>
      </c>
      <c r="M71" s="581">
        <v>0.49437662967827944</v>
      </c>
    </row>
    <row r="72" spans="1:14" s="85" customFormat="1" ht="45">
      <c r="A72" s="600" t="s">
        <v>70</v>
      </c>
      <c r="B72" s="620">
        <v>4025769</v>
      </c>
      <c r="C72" s="567">
        <v>1</v>
      </c>
      <c r="D72" s="607">
        <v>0</v>
      </c>
      <c r="E72" s="599">
        <v>0</v>
      </c>
      <c r="F72" s="615">
        <v>4025769</v>
      </c>
      <c r="G72" s="721">
        <v>0.4773356313789946</v>
      </c>
      <c r="H72" s="614">
        <v>4034667</v>
      </c>
      <c r="I72" s="723">
        <v>1</v>
      </c>
      <c r="J72" s="603">
        <v>0</v>
      </c>
      <c r="K72" s="724">
        <v>0</v>
      </c>
      <c r="L72" s="615">
        <v>4034667</v>
      </c>
      <c r="M72" s="598">
        <v>0.49437662967827944</v>
      </c>
    </row>
    <row r="73" spans="1:14" s="85" customFormat="1" ht="45">
      <c r="A73" s="600" t="s">
        <v>71</v>
      </c>
      <c r="B73" s="620">
        <v>0</v>
      </c>
      <c r="C73" s="599">
        <v>0</v>
      </c>
      <c r="D73" s="606">
        <v>0</v>
      </c>
      <c r="E73" s="599">
        <v>0</v>
      </c>
      <c r="F73" s="722">
        <v>0</v>
      </c>
      <c r="G73" s="598">
        <v>0</v>
      </c>
      <c r="H73" s="620">
        <v>0</v>
      </c>
      <c r="I73" s="599">
        <v>0</v>
      </c>
      <c r="J73" s="606">
        <v>0</v>
      </c>
      <c r="K73" s="599">
        <v>0</v>
      </c>
      <c r="L73" s="725">
        <v>0</v>
      </c>
      <c r="M73" s="598">
        <v>0</v>
      </c>
    </row>
    <row r="74" spans="1:14" s="85" customFormat="1" ht="45.75" thickBot="1">
      <c r="A74" s="622" t="s">
        <v>72</v>
      </c>
      <c r="B74" s="120">
        <v>8433833</v>
      </c>
      <c r="C74" s="623">
        <v>1</v>
      </c>
      <c r="D74" s="120">
        <v>0</v>
      </c>
      <c r="E74" s="624">
        <v>0</v>
      </c>
      <c r="F74" s="120">
        <v>8433833</v>
      </c>
      <c r="G74" s="625">
        <v>1</v>
      </c>
      <c r="H74" s="120">
        <v>8161120</v>
      </c>
      <c r="I74" s="623">
        <v>1</v>
      </c>
      <c r="J74" s="120">
        <v>0</v>
      </c>
      <c r="K74" s="624">
        <v>0</v>
      </c>
      <c r="L74" s="120">
        <v>8161120</v>
      </c>
      <c r="M74" s="625">
        <v>1</v>
      </c>
    </row>
    <row r="75" spans="1:14" ht="21" thickTop="1">
      <c r="A75" s="130"/>
      <c r="B75" s="131"/>
      <c r="C75" s="132"/>
      <c r="D75" s="131"/>
      <c r="E75" s="132"/>
      <c r="F75" s="131"/>
      <c r="G75" s="132"/>
      <c r="H75" s="131"/>
      <c r="I75" s="132"/>
      <c r="J75" s="131"/>
      <c r="K75" s="132"/>
      <c r="L75" s="131"/>
      <c r="M75" s="132"/>
    </row>
    <row r="76" spans="1:14" s="11" customFormat="1" ht="16.5" customHeight="1">
      <c r="A76" s="4" t="s">
        <v>4</v>
      </c>
      <c r="B76" s="2"/>
      <c r="C76" s="4"/>
      <c r="D76" s="2"/>
      <c r="E76" s="4"/>
      <c r="F76" s="2"/>
      <c r="G76" s="4"/>
      <c r="H76" s="2"/>
      <c r="I76" s="4"/>
      <c r="J76" s="2"/>
      <c r="K76" s="4"/>
      <c r="L76" s="2"/>
      <c r="M76" s="4"/>
    </row>
    <row r="77" spans="1:14" s="11" customFormat="1" ht="44.25">
      <c r="A77" s="4" t="s">
        <v>73</v>
      </c>
      <c r="B77" s="2"/>
      <c r="C77" s="4"/>
      <c r="D77" s="2"/>
      <c r="E77" s="4"/>
      <c r="F77" s="2"/>
      <c r="G77" s="4"/>
      <c r="H77" s="2"/>
      <c r="I77" s="4"/>
      <c r="J77" s="2"/>
      <c r="K77" s="4"/>
      <c r="L77" s="2"/>
      <c r="M77" s="4"/>
    </row>
  </sheetData>
  <pageMargins left="0.28999999999999998" right="0.26" top="0.45" bottom="0.3" header="0.3" footer="0.69"/>
  <pageSetup scale="1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7"/>
  <sheetViews>
    <sheetView zoomScale="30" zoomScaleNormal="30" workbookViewId="0">
      <selection activeCell="B32" sqref="B32"/>
    </sheetView>
  </sheetViews>
  <sheetFormatPr defaultColWidth="12.42578125" defaultRowHeight="15"/>
  <cols>
    <col min="1" max="1" width="186.7109375" style="133" customWidth="1"/>
    <col min="2" max="2" width="56.42578125" style="134" customWidth="1"/>
    <col min="3" max="3" width="45.5703125" style="133" customWidth="1"/>
    <col min="4" max="4" width="45.5703125" style="134" customWidth="1"/>
    <col min="5" max="5" width="45.5703125" style="133" customWidth="1"/>
    <col min="6" max="6" width="45.5703125" style="134" customWidth="1"/>
    <col min="7" max="7" width="45.5703125" style="133" customWidth="1"/>
    <col min="8" max="8" width="54.7109375" style="134" customWidth="1"/>
    <col min="9" max="9" width="45.5703125" style="133" customWidth="1"/>
    <col min="10" max="10" width="45.5703125" style="134" customWidth="1"/>
    <col min="11" max="11" width="45.5703125" style="133" customWidth="1"/>
    <col min="12" max="12" width="45.5703125" style="134" customWidth="1"/>
    <col min="13" max="13" width="45.5703125" style="133" customWidth="1"/>
    <col min="14" max="256" width="12.42578125" style="133"/>
    <col min="257" max="257" width="186.7109375" style="133" customWidth="1"/>
    <col min="258" max="258" width="56.42578125" style="133" customWidth="1"/>
    <col min="259" max="263" width="45.5703125" style="133" customWidth="1"/>
    <col min="264" max="264" width="54.7109375" style="133" customWidth="1"/>
    <col min="265" max="269" width="45.5703125" style="133" customWidth="1"/>
    <col min="270" max="512" width="12.42578125" style="133"/>
    <col min="513" max="513" width="186.7109375" style="133" customWidth="1"/>
    <col min="514" max="514" width="56.42578125" style="133" customWidth="1"/>
    <col min="515" max="519" width="45.5703125" style="133" customWidth="1"/>
    <col min="520" max="520" width="54.7109375" style="133" customWidth="1"/>
    <col min="521" max="525" width="45.5703125" style="133" customWidth="1"/>
    <col min="526" max="768" width="12.42578125" style="133"/>
    <col min="769" max="769" width="186.7109375" style="133" customWidth="1"/>
    <col min="770" max="770" width="56.42578125" style="133" customWidth="1"/>
    <col min="771" max="775" width="45.5703125" style="133" customWidth="1"/>
    <col min="776" max="776" width="54.7109375" style="133" customWidth="1"/>
    <col min="777" max="781" width="45.5703125" style="133" customWidth="1"/>
    <col min="782" max="1024" width="12.42578125" style="133"/>
    <col min="1025" max="1025" width="186.7109375" style="133" customWidth="1"/>
    <col min="1026" max="1026" width="56.42578125" style="133" customWidth="1"/>
    <col min="1027" max="1031" width="45.5703125" style="133" customWidth="1"/>
    <col min="1032" max="1032" width="54.7109375" style="133" customWidth="1"/>
    <col min="1033" max="1037" width="45.5703125" style="133" customWidth="1"/>
    <col min="1038" max="1280" width="12.42578125" style="133"/>
    <col min="1281" max="1281" width="186.7109375" style="133" customWidth="1"/>
    <col min="1282" max="1282" width="56.42578125" style="133" customWidth="1"/>
    <col min="1283" max="1287" width="45.5703125" style="133" customWidth="1"/>
    <col min="1288" max="1288" width="54.7109375" style="133" customWidth="1"/>
    <col min="1289" max="1293" width="45.5703125" style="133" customWidth="1"/>
    <col min="1294" max="1536" width="12.42578125" style="133"/>
    <col min="1537" max="1537" width="186.7109375" style="133" customWidth="1"/>
    <col min="1538" max="1538" width="56.42578125" style="133" customWidth="1"/>
    <col min="1539" max="1543" width="45.5703125" style="133" customWidth="1"/>
    <col min="1544" max="1544" width="54.7109375" style="133" customWidth="1"/>
    <col min="1545" max="1549" width="45.5703125" style="133" customWidth="1"/>
    <col min="1550" max="1792" width="12.42578125" style="133"/>
    <col min="1793" max="1793" width="186.7109375" style="133" customWidth="1"/>
    <col min="1794" max="1794" width="56.42578125" style="133" customWidth="1"/>
    <col min="1795" max="1799" width="45.5703125" style="133" customWidth="1"/>
    <col min="1800" max="1800" width="54.7109375" style="133" customWidth="1"/>
    <col min="1801" max="1805" width="45.5703125" style="133" customWidth="1"/>
    <col min="1806" max="2048" width="12.42578125" style="133"/>
    <col min="2049" max="2049" width="186.7109375" style="133" customWidth="1"/>
    <col min="2050" max="2050" width="56.42578125" style="133" customWidth="1"/>
    <col min="2051" max="2055" width="45.5703125" style="133" customWidth="1"/>
    <col min="2056" max="2056" width="54.7109375" style="133" customWidth="1"/>
    <col min="2057" max="2061" width="45.5703125" style="133" customWidth="1"/>
    <col min="2062" max="2304" width="12.42578125" style="133"/>
    <col min="2305" max="2305" width="186.7109375" style="133" customWidth="1"/>
    <col min="2306" max="2306" width="56.42578125" style="133" customWidth="1"/>
    <col min="2307" max="2311" width="45.5703125" style="133" customWidth="1"/>
    <col min="2312" max="2312" width="54.7109375" style="133" customWidth="1"/>
    <col min="2313" max="2317" width="45.5703125" style="133" customWidth="1"/>
    <col min="2318" max="2560" width="12.42578125" style="133"/>
    <col min="2561" max="2561" width="186.7109375" style="133" customWidth="1"/>
    <col min="2562" max="2562" width="56.42578125" style="133" customWidth="1"/>
    <col min="2563" max="2567" width="45.5703125" style="133" customWidth="1"/>
    <col min="2568" max="2568" width="54.7109375" style="133" customWidth="1"/>
    <col min="2569" max="2573" width="45.5703125" style="133" customWidth="1"/>
    <col min="2574" max="2816" width="12.42578125" style="133"/>
    <col min="2817" max="2817" width="186.7109375" style="133" customWidth="1"/>
    <col min="2818" max="2818" width="56.42578125" style="133" customWidth="1"/>
    <col min="2819" max="2823" width="45.5703125" style="133" customWidth="1"/>
    <col min="2824" max="2824" width="54.7109375" style="133" customWidth="1"/>
    <col min="2825" max="2829" width="45.5703125" style="133" customWidth="1"/>
    <col min="2830" max="3072" width="12.42578125" style="133"/>
    <col min="3073" max="3073" width="186.7109375" style="133" customWidth="1"/>
    <col min="3074" max="3074" width="56.42578125" style="133" customWidth="1"/>
    <col min="3075" max="3079" width="45.5703125" style="133" customWidth="1"/>
    <col min="3080" max="3080" width="54.7109375" style="133" customWidth="1"/>
    <col min="3081" max="3085" width="45.5703125" style="133" customWidth="1"/>
    <col min="3086" max="3328" width="12.42578125" style="133"/>
    <col min="3329" max="3329" width="186.7109375" style="133" customWidth="1"/>
    <col min="3330" max="3330" width="56.42578125" style="133" customWidth="1"/>
    <col min="3331" max="3335" width="45.5703125" style="133" customWidth="1"/>
    <col min="3336" max="3336" width="54.7109375" style="133" customWidth="1"/>
    <col min="3337" max="3341" width="45.5703125" style="133" customWidth="1"/>
    <col min="3342" max="3584" width="12.42578125" style="133"/>
    <col min="3585" max="3585" width="186.7109375" style="133" customWidth="1"/>
    <col min="3586" max="3586" width="56.42578125" style="133" customWidth="1"/>
    <col min="3587" max="3591" width="45.5703125" style="133" customWidth="1"/>
    <col min="3592" max="3592" width="54.7109375" style="133" customWidth="1"/>
    <col min="3593" max="3597" width="45.5703125" style="133" customWidth="1"/>
    <col min="3598" max="3840" width="12.42578125" style="133"/>
    <col min="3841" max="3841" width="186.7109375" style="133" customWidth="1"/>
    <col min="3842" max="3842" width="56.42578125" style="133" customWidth="1"/>
    <col min="3843" max="3847" width="45.5703125" style="133" customWidth="1"/>
    <col min="3848" max="3848" width="54.7109375" style="133" customWidth="1"/>
    <col min="3849" max="3853" width="45.5703125" style="133" customWidth="1"/>
    <col min="3854" max="4096" width="12.42578125" style="133"/>
    <col min="4097" max="4097" width="186.7109375" style="133" customWidth="1"/>
    <col min="4098" max="4098" width="56.42578125" style="133" customWidth="1"/>
    <col min="4099" max="4103" width="45.5703125" style="133" customWidth="1"/>
    <col min="4104" max="4104" width="54.7109375" style="133" customWidth="1"/>
    <col min="4105" max="4109" width="45.5703125" style="133" customWidth="1"/>
    <col min="4110" max="4352" width="12.42578125" style="133"/>
    <col min="4353" max="4353" width="186.7109375" style="133" customWidth="1"/>
    <col min="4354" max="4354" width="56.42578125" style="133" customWidth="1"/>
    <col min="4355" max="4359" width="45.5703125" style="133" customWidth="1"/>
    <col min="4360" max="4360" width="54.7109375" style="133" customWidth="1"/>
    <col min="4361" max="4365" width="45.5703125" style="133" customWidth="1"/>
    <col min="4366" max="4608" width="12.42578125" style="133"/>
    <col min="4609" max="4609" width="186.7109375" style="133" customWidth="1"/>
    <col min="4610" max="4610" width="56.42578125" style="133" customWidth="1"/>
    <col min="4611" max="4615" width="45.5703125" style="133" customWidth="1"/>
    <col min="4616" max="4616" width="54.7109375" style="133" customWidth="1"/>
    <col min="4617" max="4621" width="45.5703125" style="133" customWidth="1"/>
    <col min="4622" max="4864" width="12.42578125" style="133"/>
    <col min="4865" max="4865" width="186.7109375" style="133" customWidth="1"/>
    <col min="4866" max="4866" width="56.42578125" style="133" customWidth="1"/>
    <col min="4867" max="4871" width="45.5703125" style="133" customWidth="1"/>
    <col min="4872" max="4872" width="54.7109375" style="133" customWidth="1"/>
    <col min="4873" max="4877" width="45.5703125" style="133" customWidth="1"/>
    <col min="4878" max="5120" width="12.42578125" style="133"/>
    <col min="5121" max="5121" width="186.7109375" style="133" customWidth="1"/>
    <col min="5122" max="5122" width="56.42578125" style="133" customWidth="1"/>
    <col min="5123" max="5127" width="45.5703125" style="133" customWidth="1"/>
    <col min="5128" max="5128" width="54.7109375" style="133" customWidth="1"/>
    <col min="5129" max="5133" width="45.5703125" style="133" customWidth="1"/>
    <col min="5134" max="5376" width="12.42578125" style="133"/>
    <col min="5377" max="5377" width="186.7109375" style="133" customWidth="1"/>
    <col min="5378" max="5378" width="56.42578125" style="133" customWidth="1"/>
    <col min="5379" max="5383" width="45.5703125" style="133" customWidth="1"/>
    <col min="5384" max="5384" width="54.7109375" style="133" customWidth="1"/>
    <col min="5385" max="5389" width="45.5703125" style="133" customWidth="1"/>
    <col min="5390" max="5632" width="12.42578125" style="133"/>
    <col min="5633" max="5633" width="186.7109375" style="133" customWidth="1"/>
    <col min="5634" max="5634" width="56.42578125" style="133" customWidth="1"/>
    <col min="5635" max="5639" width="45.5703125" style="133" customWidth="1"/>
    <col min="5640" max="5640" width="54.7109375" style="133" customWidth="1"/>
    <col min="5641" max="5645" width="45.5703125" style="133" customWidth="1"/>
    <col min="5646" max="5888" width="12.42578125" style="133"/>
    <col min="5889" max="5889" width="186.7109375" style="133" customWidth="1"/>
    <col min="5890" max="5890" width="56.42578125" style="133" customWidth="1"/>
    <col min="5891" max="5895" width="45.5703125" style="133" customWidth="1"/>
    <col min="5896" max="5896" width="54.7109375" style="133" customWidth="1"/>
    <col min="5897" max="5901" width="45.5703125" style="133" customWidth="1"/>
    <col min="5902" max="6144" width="12.42578125" style="133"/>
    <col min="6145" max="6145" width="186.7109375" style="133" customWidth="1"/>
    <col min="6146" max="6146" width="56.42578125" style="133" customWidth="1"/>
    <col min="6147" max="6151" width="45.5703125" style="133" customWidth="1"/>
    <col min="6152" max="6152" width="54.7109375" style="133" customWidth="1"/>
    <col min="6153" max="6157" width="45.5703125" style="133" customWidth="1"/>
    <col min="6158" max="6400" width="12.42578125" style="133"/>
    <col min="6401" max="6401" width="186.7109375" style="133" customWidth="1"/>
    <col min="6402" max="6402" width="56.42578125" style="133" customWidth="1"/>
    <col min="6403" max="6407" width="45.5703125" style="133" customWidth="1"/>
    <col min="6408" max="6408" width="54.7109375" style="133" customWidth="1"/>
    <col min="6409" max="6413" width="45.5703125" style="133" customWidth="1"/>
    <col min="6414" max="6656" width="12.42578125" style="133"/>
    <col min="6657" max="6657" width="186.7109375" style="133" customWidth="1"/>
    <col min="6658" max="6658" width="56.42578125" style="133" customWidth="1"/>
    <col min="6659" max="6663" width="45.5703125" style="133" customWidth="1"/>
    <col min="6664" max="6664" width="54.7109375" style="133" customWidth="1"/>
    <col min="6665" max="6669" width="45.5703125" style="133" customWidth="1"/>
    <col min="6670" max="6912" width="12.42578125" style="133"/>
    <col min="6913" max="6913" width="186.7109375" style="133" customWidth="1"/>
    <col min="6914" max="6914" width="56.42578125" style="133" customWidth="1"/>
    <col min="6915" max="6919" width="45.5703125" style="133" customWidth="1"/>
    <col min="6920" max="6920" width="54.7109375" style="133" customWidth="1"/>
    <col min="6921" max="6925" width="45.5703125" style="133" customWidth="1"/>
    <col min="6926" max="7168" width="12.42578125" style="133"/>
    <col min="7169" max="7169" width="186.7109375" style="133" customWidth="1"/>
    <col min="7170" max="7170" width="56.42578125" style="133" customWidth="1"/>
    <col min="7171" max="7175" width="45.5703125" style="133" customWidth="1"/>
    <col min="7176" max="7176" width="54.7109375" style="133" customWidth="1"/>
    <col min="7177" max="7181" width="45.5703125" style="133" customWidth="1"/>
    <col min="7182" max="7424" width="12.42578125" style="133"/>
    <col min="7425" max="7425" width="186.7109375" style="133" customWidth="1"/>
    <col min="7426" max="7426" width="56.42578125" style="133" customWidth="1"/>
    <col min="7427" max="7431" width="45.5703125" style="133" customWidth="1"/>
    <col min="7432" max="7432" width="54.7109375" style="133" customWidth="1"/>
    <col min="7433" max="7437" width="45.5703125" style="133" customWidth="1"/>
    <col min="7438" max="7680" width="12.42578125" style="133"/>
    <col min="7681" max="7681" width="186.7109375" style="133" customWidth="1"/>
    <col min="7682" max="7682" width="56.42578125" style="133" customWidth="1"/>
    <col min="7683" max="7687" width="45.5703125" style="133" customWidth="1"/>
    <col min="7688" max="7688" width="54.7109375" style="133" customWidth="1"/>
    <col min="7689" max="7693" width="45.5703125" style="133" customWidth="1"/>
    <col min="7694" max="7936" width="12.42578125" style="133"/>
    <col min="7937" max="7937" width="186.7109375" style="133" customWidth="1"/>
    <col min="7938" max="7938" width="56.42578125" style="133" customWidth="1"/>
    <col min="7939" max="7943" width="45.5703125" style="133" customWidth="1"/>
    <col min="7944" max="7944" width="54.7109375" style="133" customWidth="1"/>
    <col min="7945" max="7949" width="45.5703125" style="133" customWidth="1"/>
    <col min="7950" max="8192" width="12.42578125" style="133"/>
    <col min="8193" max="8193" width="186.7109375" style="133" customWidth="1"/>
    <col min="8194" max="8194" width="56.42578125" style="133" customWidth="1"/>
    <col min="8195" max="8199" width="45.5703125" style="133" customWidth="1"/>
    <col min="8200" max="8200" width="54.7109375" style="133" customWidth="1"/>
    <col min="8201" max="8205" width="45.5703125" style="133" customWidth="1"/>
    <col min="8206" max="8448" width="12.42578125" style="133"/>
    <col min="8449" max="8449" width="186.7109375" style="133" customWidth="1"/>
    <col min="8450" max="8450" width="56.42578125" style="133" customWidth="1"/>
    <col min="8451" max="8455" width="45.5703125" style="133" customWidth="1"/>
    <col min="8456" max="8456" width="54.7109375" style="133" customWidth="1"/>
    <col min="8457" max="8461" width="45.5703125" style="133" customWidth="1"/>
    <col min="8462" max="8704" width="12.42578125" style="133"/>
    <col min="8705" max="8705" width="186.7109375" style="133" customWidth="1"/>
    <col min="8706" max="8706" width="56.42578125" style="133" customWidth="1"/>
    <col min="8707" max="8711" width="45.5703125" style="133" customWidth="1"/>
    <col min="8712" max="8712" width="54.7109375" style="133" customWidth="1"/>
    <col min="8713" max="8717" width="45.5703125" style="133" customWidth="1"/>
    <col min="8718" max="8960" width="12.42578125" style="133"/>
    <col min="8961" max="8961" width="186.7109375" style="133" customWidth="1"/>
    <col min="8962" max="8962" width="56.42578125" style="133" customWidth="1"/>
    <col min="8963" max="8967" width="45.5703125" style="133" customWidth="1"/>
    <col min="8968" max="8968" width="54.7109375" style="133" customWidth="1"/>
    <col min="8969" max="8973" width="45.5703125" style="133" customWidth="1"/>
    <col min="8974" max="9216" width="12.42578125" style="133"/>
    <col min="9217" max="9217" width="186.7109375" style="133" customWidth="1"/>
    <col min="9218" max="9218" width="56.42578125" style="133" customWidth="1"/>
    <col min="9219" max="9223" width="45.5703125" style="133" customWidth="1"/>
    <col min="9224" max="9224" width="54.7109375" style="133" customWidth="1"/>
    <col min="9225" max="9229" width="45.5703125" style="133" customWidth="1"/>
    <col min="9230" max="9472" width="12.42578125" style="133"/>
    <col min="9473" max="9473" width="186.7109375" style="133" customWidth="1"/>
    <col min="9474" max="9474" width="56.42578125" style="133" customWidth="1"/>
    <col min="9475" max="9479" width="45.5703125" style="133" customWidth="1"/>
    <col min="9480" max="9480" width="54.7109375" style="133" customWidth="1"/>
    <col min="9481" max="9485" width="45.5703125" style="133" customWidth="1"/>
    <col min="9486" max="9728" width="12.42578125" style="133"/>
    <col min="9729" max="9729" width="186.7109375" style="133" customWidth="1"/>
    <col min="9730" max="9730" width="56.42578125" style="133" customWidth="1"/>
    <col min="9731" max="9735" width="45.5703125" style="133" customWidth="1"/>
    <col min="9736" max="9736" width="54.7109375" style="133" customWidth="1"/>
    <col min="9737" max="9741" width="45.5703125" style="133" customWidth="1"/>
    <col min="9742" max="9984" width="12.42578125" style="133"/>
    <col min="9985" max="9985" width="186.7109375" style="133" customWidth="1"/>
    <col min="9986" max="9986" width="56.42578125" style="133" customWidth="1"/>
    <col min="9987" max="9991" width="45.5703125" style="133" customWidth="1"/>
    <col min="9992" max="9992" width="54.7109375" style="133" customWidth="1"/>
    <col min="9993" max="9997" width="45.5703125" style="133" customWidth="1"/>
    <col min="9998" max="10240" width="12.42578125" style="133"/>
    <col min="10241" max="10241" width="186.7109375" style="133" customWidth="1"/>
    <col min="10242" max="10242" width="56.42578125" style="133" customWidth="1"/>
    <col min="10243" max="10247" width="45.5703125" style="133" customWidth="1"/>
    <col min="10248" max="10248" width="54.7109375" style="133" customWidth="1"/>
    <col min="10249" max="10253" width="45.5703125" style="133" customWidth="1"/>
    <col min="10254" max="10496" width="12.42578125" style="133"/>
    <col min="10497" max="10497" width="186.7109375" style="133" customWidth="1"/>
    <col min="10498" max="10498" width="56.42578125" style="133" customWidth="1"/>
    <col min="10499" max="10503" width="45.5703125" style="133" customWidth="1"/>
    <col min="10504" max="10504" width="54.7109375" style="133" customWidth="1"/>
    <col min="10505" max="10509" width="45.5703125" style="133" customWidth="1"/>
    <col min="10510" max="10752" width="12.42578125" style="133"/>
    <col min="10753" max="10753" width="186.7109375" style="133" customWidth="1"/>
    <col min="10754" max="10754" width="56.42578125" style="133" customWidth="1"/>
    <col min="10755" max="10759" width="45.5703125" style="133" customWidth="1"/>
    <col min="10760" max="10760" width="54.7109375" style="133" customWidth="1"/>
    <col min="10761" max="10765" width="45.5703125" style="133" customWidth="1"/>
    <col min="10766" max="11008" width="12.42578125" style="133"/>
    <col min="11009" max="11009" width="186.7109375" style="133" customWidth="1"/>
    <col min="11010" max="11010" width="56.42578125" style="133" customWidth="1"/>
    <col min="11011" max="11015" width="45.5703125" style="133" customWidth="1"/>
    <col min="11016" max="11016" width="54.7109375" style="133" customWidth="1"/>
    <col min="11017" max="11021" width="45.5703125" style="133" customWidth="1"/>
    <col min="11022" max="11264" width="12.42578125" style="133"/>
    <col min="11265" max="11265" width="186.7109375" style="133" customWidth="1"/>
    <col min="11266" max="11266" width="56.42578125" style="133" customWidth="1"/>
    <col min="11267" max="11271" width="45.5703125" style="133" customWidth="1"/>
    <col min="11272" max="11272" width="54.7109375" style="133" customWidth="1"/>
    <col min="11273" max="11277" width="45.5703125" style="133" customWidth="1"/>
    <col min="11278" max="11520" width="12.42578125" style="133"/>
    <col min="11521" max="11521" width="186.7109375" style="133" customWidth="1"/>
    <col min="11522" max="11522" width="56.42578125" style="133" customWidth="1"/>
    <col min="11523" max="11527" width="45.5703125" style="133" customWidth="1"/>
    <col min="11528" max="11528" width="54.7109375" style="133" customWidth="1"/>
    <col min="11529" max="11533" width="45.5703125" style="133" customWidth="1"/>
    <col min="11534" max="11776" width="12.42578125" style="133"/>
    <col min="11777" max="11777" width="186.7109375" style="133" customWidth="1"/>
    <col min="11778" max="11778" width="56.42578125" style="133" customWidth="1"/>
    <col min="11779" max="11783" width="45.5703125" style="133" customWidth="1"/>
    <col min="11784" max="11784" width="54.7109375" style="133" customWidth="1"/>
    <col min="11785" max="11789" width="45.5703125" style="133" customWidth="1"/>
    <col min="11790" max="12032" width="12.42578125" style="133"/>
    <col min="12033" max="12033" width="186.7109375" style="133" customWidth="1"/>
    <col min="12034" max="12034" width="56.42578125" style="133" customWidth="1"/>
    <col min="12035" max="12039" width="45.5703125" style="133" customWidth="1"/>
    <col min="12040" max="12040" width="54.7109375" style="133" customWidth="1"/>
    <col min="12041" max="12045" width="45.5703125" style="133" customWidth="1"/>
    <col min="12046" max="12288" width="12.42578125" style="133"/>
    <col min="12289" max="12289" width="186.7109375" style="133" customWidth="1"/>
    <col min="12290" max="12290" width="56.42578125" style="133" customWidth="1"/>
    <col min="12291" max="12295" width="45.5703125" style="133" customWidth="1"/>
    <col min="12296" max="12296" width="54.7109375" style="133" customWidth="1"/>
    <col min="12297" max="12301" width="45.5703125" style="133" customWidth="1"/>
    <col min="12302" max="12544" width="12.42578125" style="133"/>
    <col min="12545" max="12545" width="186.7109375" style="133" customWidth="1"/>
    <col min="12546" max="12546" width="56.42578125" style="133" customWidth="1"/>
    <col min="12547" max="12551" width="45.5703125" style="133" customWidth="1"/>
    <col min="12552" max="12552" width="54.7109375" style="133" customWidth="1"/>
    <col min="12553" max="12557" width="45.5703125" style="133" customWidth="1"/>
    <col min="12558" max="12800" width="12.42578125" style="133"/>
    <col min="12801" max="12801" width="186.7109375" style="133" customWidth="1"/>
    <col min="12802" max="12802" width="56.42578125" style="133" customWidth="1"/>
    <col min="12803" max="12807" width="45.5703125" style="133" customWidth="1"/>
    <col min="12808" max="12808" width="54.7109375" style="133" customWidth="1"/>
    <col min="12809" max="12813" width="45.5703125" style="133" customWidth="1"/>
    <col min="12814" max="13056" width="12.42578125" style="133"/>
    <col min="13057" max="13057" width="186.7109375" style="133" customWidth="1"/>
    <col min="13058" max="13058" width="56.42578125" style="133" customWidth="1"/>
    <col min="13059" max="13063" width="45.5703125" style="133" customWidth="1"/>
    <col min="13064" max="13064" width="54.7109375" style="133" customWidth="1"/>
    <col min="13065" max="13069" width="45.5703125" style="133" customWidth="1"/>
    <col min="13070" max="13312" width="12.42578125" style="133"/>
    <col min="13313" max="13313" width="186.7109375" style="133" customWidth="1"/>
    <col min="13314" max="13314" width="56.42578125" style="133" customWidth="1"/>
    <col min="13315" max="13319" width="45.5703125" style="133" customWidth="1"/>
    <col min="13320" max="13320" width="54.7109375" style="133" customWidth="1"/>
    <col min="13321" max="13325" width="45.5703125" style="133" customWidth="1"/>
    <col min="13326" max="13568" width="12.42578125" style="133"/>
    <col min="13569" max="13569" width="186.7109375" style="133" customWidth="1"/>
    <col min="13570" max="13570" width="56.42578125" style="133" customWidth="1"/>
    <col min="13571" max="13575" width="45.5703125" style="133" customWidth="1"/>
    <col min="13576" max="13576" width="54.7109375" style="133" customWidth="1"/>
    <col min="13577" max="13581" width="45.5703125" style="133" customWidth="1"/>
    <col min="13582" max="13824" width="12.42578125" style="133"/>
    <col min="13825" max="13825" width="186.7109375" style="133" customWidth="1"/>
    <col min="13826" max="13826" width="56.42578125" style="133" customWidth="1"/>
    <col min="13827" max="13831" width="45.5703125" style="133" customWidth="1"/>
    <col min="13832" max="13832" width="54.7109375" style="133" customWidth="1"/>
    <col min="13833" max="13837" width="45.5703125" style="133" customWidth="1"/>
    <col min="13838" max="14080" width="12.42578125" style="133"/>
    <col min="14081" max="14081" width="186.7109375" style="133" customWidth="1"/>
    <col min="14082" max="14082" width="56.42578125" style="133" customWidth="1"/>
    <col min="14083" max="14087" width="45.5703125" style="133" customWidth="1"/>
    <col min="14088" max="14088" width="54.7109375" style="133" customWidth="1"/>
    <col min="14089" max="14093" width="45.5703125" style="133" customWidth="1"/>
    <col min="14094" max="14336" width="12.42578125" style="133"/>
    <col min="14337" max="14337" width="186.7109375" style="133" customWidth="1"/>
    <col min="14338" max="14338" width="56.42578125" style="133" customWidth="1"/>
    <col min="14339" max="14343" width="45.5703125" style="133" customWidth="1"/>
    <col min="14344" max="14344" width="54.7109375" style="133" customWidth="1"/>
    <col min="14345" max="14349" width="45.5703125" style="133" customWidth="1"/>
    <col min="14350" max="14592" width="12.42578125" style="133"/>
    <col min="14593" max="14593" width="186.7109375" style="133" customWidth="1"/>
    <col min="14594" max="14594" width="56.42578125" style="133" customWidth="1"/>
    <col min="14595" max="14599" width="45.5703125" style="133" customWidth="1"/>
    <col min="14600" max="14600" width="54.7109375" style="133" customWidth="1"/>
    <col min="14601" max="14605" width="45.5703125" style="133" customWidth="1"/>
    <col min="14606" max="14848" width="12.42578125" style="133"/>
    <col min="14849" max="14849" width="186.7109375" style="133" customWidth="1"/>
    <col min="14850" max="14850" width="56.42578125" style="133" customWidth="1"/>
    <col min="14851" max="14855" width="45.5703125" style="133" customWidth="1"/>
    <col min="14856" max="14856" width="54.7109375" style="133" customWidth="1"/>
    <col min="14857" max="14861" width="45.5703125" style="133" customWidth="1"/>
    <col min="14862" max="15104" width="12.42578125" style="133"/>
    <col min="15105" max="15105" width="186.7109375" style="133" customWidth="1"/>
    <col min="15106" max="15106" width="56.42578125" style="133" customWidth="1"/>
    <col min="15107" max="15111" width="45.5703125" style="133" customWidth="1"/>
    <col min="15112" max="15112" width="54.7109375" style="133" customWidth="1"/>
    <col min="15113" max="15117" width="45.5703125" style="133" customWidth="1"/>
    <col min="15118" max="15360" width="12.42578125" style="133"/>
    <col min="15361" max="15361" width="186.7109375" style="133" customWidth="1"/>
    <col min="15362" max="15362" width="56.42578125" style="133" customWidth="1"/>
    <col min="15363" max="15367" width="45.5703125" style="133" customWidth="1"/>
    <col min="15368" max="15368" width="54.7109375" style="133" customWidth="1"/>
    <col min="15369" max="15373" width="45.5703125" style="133" customWidth="1"/>
    <col min="15374" max="15616" width="12.42578125" style="133"/>
    <col min="15617" max="15617" width="186.7109375" style="133" customWidth="1"/>
    <col min="15618" max="15618" width="56.42578125" style="133" customWidth="1"/>
    <col min="15619" max="15623" width="45.5703125" style="133" customWidth="1"/>
    <col min="15624" max="15624" width="54.7109375" style="133" customWidth="1"/>
    <col min="15625" max="15629" width="45.5703125" style="133" customWidth="1"/>
    <col min="15630" max="15872" width="12.42578125" style="133"/>
    <col min="15873" max="15873" width="186.7109375" style="133" customWidth="1"/>
    <col min="15874" max="15874" width="56.42578125" style="133" customWidth="1"/>
    <col min="15875" max="15879" width="45.5703125" style="133" customWidth="1"/>
    <col min="15880" max="15880" width="54.7109375" style="133" customWidth="1"/>
    <col min="15881" max="15885" width="45.5703125" style="133" customWidth="1"/>
    <col min="15886" max="16128" width="12.42578125" style="133"/>
    <col min="16129" max="16129" width="186.7109375" style="133" customWidth="1"/>
    <col min="16130" max="16130" width="56.42578125" style="133" customWidth="1"/>
    <col min="16131" max="16135" width="45.5703125" style="133" customWidth="1"/>
    <col min="16136" max="16136" width="54.7109375" style="133" customWidth="1"/>
    <col min="16137" max="16141" width="45.5703125" style="133" customWidth="1"/>
    <col min="16142" max="16384" width="12.42578125" style="133"/>
  </cols>
  <sheetData>
    <row r="1" spans="1:17" s="11" customFormat="1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146</v>
      </c>
      <c r="L1" s="9"/>
      <c r="M1" s="8"/>
      <c r="N1" s="10"/>
      <c r="O1" s="10"/>
      <c r="P1" s="10"/>
      <c r="Q1" s="10"/>
    </row>
    <row r="2" spans="1:17" s="11" customFormat="1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s="11" customFormat="1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s="11" customFormat="1" ht="45" thickTop="1">
      <c r="A4" s="17"/>
      <c r="B4" s="18"/>
      <c r="C4" s="19"/>
      <c r="D4" s="18"/>
      <c r="E4" s="19"/>
      <c r="F4" s="18"/>
      <c r="G4" s="20"/>
      <c r="H4" s="18" t="s">
        <v>4</v>
      </c>
      <c r="I4" s="19"/>
      <c r="J4" s="18"/>
      <c r="K4" s="19"/>
      <c r="L4" s="18"/>
      <c r="M4" s="20"/>
    </row>
    <row r="5" spans="1:17" s="11" customFormat="1" ht="44.25">
      <c r="A5" s="21"/>
      <c r="B5" s="5"/>
      <c r="C5" s="22"/>
      <c r="D5" s="5"/>
      <c r="E5" s="22"/>
      <c r="F5" s="5"/>
      <c r="G5" s="23"/>
      <c r="H5" s="5"/>
      <c r="I5" s="22"/>
      <c r="J5" s="5"/>
      <c r="K5" s="22"/>
      <c r="L5" s="5"/>
      <c r="M5" s="23"/>
    </row>
    <row r="6" spans="1:17" s="11" customFormat="1" ht="45">
      <c r="A6" s="24"/>
      <c r="B6" s="25" t="s">
        <v>148</v>
      </c>
      <c r="C6" s="26"/>
      <c r="D6" s="27"/>
      <c r="E6" s="26"/>
      <c r="F6" s="27"/>
      <c r="G6" s="28"/>
      <c r="H6" s="25" t="s">
        <v>5</v>
      </c>
      <c r="I6" s="26"/>
      <c r="J6" s="27"/>
      <c r="K6" s="26"/>
      <c r="L6" s="27"/>
      <c r="M6" s="29" t="s">
        <v>4</v>
      </c>
    </row>
    <row r="7" spans="1:17" s="11" customFormat="1" ht="44.25">
      <c r="A7" s="21" t="s">
        <v>4</v>
      </c>
      <c r="B7" s="5" t="s">
        <v>4</v>
      </c>
      <c r="C7" s="22"/>
      <c r="D7" s="5" t="s">
        <v>4</v>
      </c>
      <c r="E7" s="22"/>
      <c r="F7" s="5" t="s">
        <v>4</v>
      </c>
      <c r="G7" s="23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 s="11" customFormat="1" ht="44.25">
      <c r="A8" s="21" t="s">
        <v>4</v>
      </c>
      <c r="B8" s="5" t="s">
        <v>4</v>
      </c>
      <c r="C8" s="22"/>
      <c r="D8" s="5" t="s">
        <v>4</v>
      </c>
      <c r="E8" s="22"/>
      <c r="F8" s="5" t="s">
        <v>4</v>
      </c>
      <c r="G8" s="23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s="11" customFormat="1" ht="45">
      <c r="A9" s="30" t="s">
        <v>4</v>
      </c>
      <c r="B9" s="570" t="s">
        <v>4</v>
      </c>
      <c r="C9" s="571" t="s">
        <v>6</v>
      </c>
      <c r="D9" s="572" t="s">
        <v>4</v>
      </c>
      <c r="E9" s="571" t="s">
        <v>6</v>
      </c>
      <c r="F9" s="572" t="s">
        <v>4</v>
      </c>
      <c r="G9" s="573" t="s">
        <v>6</v>
      </c>
      <c r="H9" s="570" t="s">
        <v>4</v>
      </c>
      <c r="I9" s="571" t="s">
        <v>6</v>
      </c>
      <c r="J9" s="572" t="s">
        <v>4</v>
      </c>
      <c r="K9" s="571" t="s">
        <v>6</v>
      </c>
      <c r="L9" s="572" t="s">
        <v>4</v>
      </c>
      <c r="M9" s="573" t="s">
        <v>6</v>
      </c>
      <c r="N9" s="35"/>
    </row>
    <row r="10" spans="1:17" s="11" customFormat="1" ht="45">
      <c r="A10" s="36" t="s">
        <v>7</v>
      </c>
      <c r="B10" s="37" t="s">
        <v>8</v>
      </c>
      <c r="C10" s="38" t="s">
        <v>9</v>
      </c>
      <c r="D10" s="39" t="s">
        <v>10</v>
      </c>
      <c r="E10" s="38" t="s">
        <v>9</v>
      </c>
      <c r="F10" s="39" t="s">
        <v>9</v>
      </c>
      <c r="G10" s="40" t="s">
        <v>9</v>
      </c>
      <c r="H10" s="37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35"/>
    </row>
    <row r="11" spans="1:17" s="11" customFormat="1" ht="44.25">
      <c r="A11" s="574" t="s">
        <v>11</v>
      </c>
      <c r="B11" s="575" t="s">
        <v>4</v>
      </c>
      <c r="C11" s="576"/>
      <c r="D11" s="577" t="s">
        <v>4</v>
      </c>
      <c r="E11" s="576"/>
      <c r="F11" s="577" t="s">
        <v>4</v>
      </c>
      <c r="G11" s="578"/>
      <c r="H11" s="575" t="s">
        <v>4</v>
      </c>
      <c r="I11" s="576"/>
      <c r="J11" s="577" t="s">
        <v>4</v>
      </c>
      <c r="K11" s="576"/>
      <c r="L11" s="577" t="s">
        <v>4</v>
      </c>
      <c r="M11" s="578" t="s">
        <v>11</v>
      </c>
      <c r="N11" s="35"/>
    </row>
    <row r="12" spans="1:17" s="11" customFormat="1" ht="45">
      <c r="A12" s="24" t="s">
        <v>12</v>
      </c>
      <c r="B12" s="46" t="s">
        <v>4</v>
      </c>
      <c r="C12" s="47" t="s">
        <v>4</v>
      </c>
      <c r="D12" s="48"/>
      <c r="E12" s="49"/>
      <c r="F12" s="48"/>
      <c r="G12" s="50"/>
      <c r="H12" s="46"/>
      <c r="I12" s="49"/>
      <c r="J12" s="48"/>
      <c r="K12" s="49"/>
      <c r="L12" s="48"/>
      <c r="M12" s="50"/>
      <c r="N12" s="35"/>
    </row>
    <row r="13" spans="1:17" s="10" customFormat="1" ht="44.25">
      <c r="A13" s="51" t="s">
        <v>13</v>
      </c>
      <c r="B13" s="9">
        <v>164938298</v>
      </c>
      <c r="C13" s="52">
        <v>1</v>
      </c>
      <c r="D13" s="53">
        <v>0</v>
      </c>
      <c r="E13" s="54">
        <v>0</v>
      </c>
      <c r="F13" s="55">
        <v>164938298</v>
      </c>
      <c r="G13" s="56">
        <v>0.74927823532370186</v>
      </c>
      <c r="H13" s="9">
        <v>84337798</v>
      </c>
      <c r="I13" s="52">
        <v>1</v>
      </c>
      <c r="J13" s="53">
        <v>0</v>
      </c>
      <c r="K13" s="54">
        <v>0</v>
      </c>
      <c r="L13" s="55">
        <v>84337798</v>
      </c>
      <c r="M13" s="56">
        <v>0.34373877414368398</v>
      </c>
      <c r="N13" s="57"/>
    </row>
    <row r="14" spans="1:17" s="11" customFormat="1" ht="44.25">
      <c r="A14" s="21" t="s">
        <v>14</v>
      </c>
      <c r="B14" s="5">
        <v>0</v>
      </c>
      <c r="C14" s="563">
        <v>0</v>
      </c>
      <c r="D14" s="59">
        <v>0</v>
      </c>
      <c r="E14" s="579">
        <v>0</v>
      </c>
      <c r="F14" s="61">
        <v>0</v>
      </c>
      <c r="G14" s="581">
        <v>0</v>
      </c>
      <c r="H14" s="5">
        <v>0</v>
      </c>
      <c r="I14" s="563">
        <v>0</v>
      </c>
      <c r="J14" s="59">
        <v>0</v>
      </c>
      <c r="K14" s="579">
        <v>0</v>
      </c>
      <c r="L14" s="580">
        <v>0</v>
      </c>
      <c r="M14" s="581">
        <v>0</v>
      </c>
      <c r="N14" s="35"/>
    </row>
    <row r="15" spans="1:17" s="11" customFormat="1" ht="44.25">
      <c r="A15" s="574" t="s">
        <v>15</v>
      </c>
      <c r="B15" s="582">
        <v>16098929</v>
      </c>
      <c r="C15" s="632">
        <v>1</v>
      </c>
      <c r="D15" s="587">
        <v>0</v>
      </c>
      <c r="E15" s="584">
        <v>0</v>
      </c>
      <c r="F15" s="48">
        <v>16098929</v>
      </c>
      <c r="G15" s="585">
        <v>1</v>
      </c>
      <c r="H15" s="582">
        <v>108270143</v>
      </c>
      <c r="I15" s="583">
        <v>1</v>
      </c>
      <c r="J15" s="575">
        <v>0</v>
      </c>
      <c r="K15" s="584">
        <v>0</v>
      </c>
      <c r="L15" s="48">
        <v>108270143</v>
      </c>
      <c r="M15" s="585">
        <v>0.44128074379154841</v>
      </c>
      <c r="N15" s="35"/>
    </row>
    <row r="16" spans="1:17" s="11" customFormat="1" ht="44.25">
      <c r="A16" s="68" t="s">
        <v>16</v>
      </c>
      <c r="B16" s="5">
        <v>0</v>
      </c>
      <c r="C16" s="52">
        <v>0</v>
      </c>
      <c r="D16" s="59">
        <v>0</v>
      </c>
      <c r="E16" s="54">
        <v>0</v>
      </c>
      <c r="F16" s="69">
        <v>0</v>
      </c>
      <c r="G16" s="56">
        <v>0</v>
      </c>
      <c r="H16" s="5">
        <v>0</v>
      </c>
      <c r="I16" s="52">
        <v>0</v>
      </c>
      <c r="J16" s="59">
        <v>0</v>
      </c>
      <c r="K16" s="54">
        <v>0</v>
      </c>
      <c r="L16" s="69">
        <v>0</v>
      </c>
      <c r="M16" s="56">
        <v>0</v>
      </c>
      <c r="N16" s="35"/>
    </row>
    <row r="17" spans="1:14" s="11" customFormat="1" ht="44.25">
      <c r="A17" s="586" t="s">
        <v>17</v>
      </c>
      <c r="B17" s="575">
        <v>0</v>
      </c>
      <c r="C17" s="563">
        <v>0</v>
      </c>
      <c r="D17" s="587">
        <v>0</v>
      </c>
      <c r="E17" s="579">
        <v>0</v>
      </c>
      <c r="F17" s="577">
        <v>0</v>
      </c>
      <c r="G17" s="581">
        <v>0</v>
      </c>
      <c r="H17" s="575">
        <v>0</v>
      </c>
      <c r="I17" s="563">
        <v>0</v>
      </c>
      <c r="J17" s="587">
        <v>0</v>
      </c>
      <c r="K17" s="579">
        <v>0</v>
      </c>
      <c r="L17" s="577">
        <v>0</v>
      </c>
      <c r="M17" s="581">
        <v>0</v>
      </c>
      <c r="N17" s="35"/>
    </row>
    <row r="18" spans="1:14" s="11" customFormat="1" ht="44.25">
      <c r="A18" s="586" t="s">
        <v>18</v>
      </c>
      <c r="B18" s="575">
        <v>0</v>
      </c>
      <c r="C18" s="563">
        <v>0</v>
      </c>
      <c r="D18" s="587">
        <v>0</v>
      </c>
      <c r="E18" s="579">
        <v>0</v>
      </c>
      <c r="F18" s="577">
        <v>0</v>
      </c>
      <c r="G18" s="581">
        <v>0</v>
      </c>
      <c r="H18" s="575">
        <v>0</v>
      </c>
      <c r="I18" s="563">
        <v>0</v>
      </c>
      <c r="J18" s="587">
        <v>0</v>
      </c>
      <c r="K18" s="579">
        <v>0</v>
      </c>
      <c r="L18" s="577">
        <v>0</v>
      </c>
      <c r="M18" s="581">
        <v>0</v>
      </c>
      <c r="N18" s="35"/>
    </row>
    <row r="19" spans="1:14" s="11" customFormat="1" ht="44.25">
      <c r="A19" s="586" t="s">
        <v>19</v>
      </c>
      <c r="B19" s="575">
        <v>0</v>
      </c>
      <c r="C19" s="563">
        <v>0</v>
      </c>
      <c r="D19" s="587">
        <v>0</v>
      </c>
      <c r="E19" s="579">
        <v>0</v>
      </c>
      <c r="F19" s="577">
        <v>0</v>
      </c>
      <c r="G19" s="581">
        <v>0</v>
      </c>
      <c r="H19" s="575">
        <v>0</v>
      </c>
      <c r="I19" s="563">
        <v>0</v>
      </c>
      <c r="J19" s="587">
        <v>0</v>
      </c>
      <c r="K19" s="579">
        <v>0</v>
      </c>
      <c r="L19" s="577">
        <v>0</v>
      </c>
      <c r="M19" s="581">
        <v>0</v>
      </c>
      <c r="N19" s="35"/>
    </row>
    <row r="20" spans="1:14" s="11" customFormat="1" ht="44.25">
      <c r="A20" s="586" t="s">
        <v>20</v>
      </c>
      <c r="B20" s="575">
        <v>0</v>
      </c>
      <c r="C20" s="563">
        <v>0</v>
      </c>
      <c r="D20" s="587">
        <v>0</v>
      </c>
      <c r="E20" s="579">
        <v>0</v>
      </c>
      <c r="F20" s="577">
        <v>0</v>
      </c>
      <c r="G20" s="581">
        <v>0</v>
      </c>
      <c r="H20" s="575">
        <v>0</v>
      </c>
      <c r="I20" s="563">
        <v>0</v>
      </c>
      <c r="J20" s="587">
        <v>0</v>
      </c>
      <c r="K20" s="579">
        <v>0</v>
      </c>
      <c r="L20" s="577">
        <v>0</v>
      </c>
      <c r="M20" s="581">
        <v>0</v>
      </c>
      <c r="N20" s="35"/>
    </row>
    <row r="21" spans="1:14" s="11" customFormat="1" ht="44.25">
      <c r="A21" s="586" t="s">
        <v>21</v>
      </c>
      <c r="B21" s="575">
        <v>0</v>
      </c>
      <c r="C21" s="563">
        <v>0</v>
      </c>
      <c r="D21" s="587">
        <v>0</v>
      </c>
      <c r="E21" s="579">
        <v>0</v>
      </c>
      <c r="F21" s="577">
        <v>0</v>
      </c>
      <c r="G21" s="581">
        <v>0</v>
      </c>
      <c r="H21" s="575">
        <v>0</v>
      </c>
      <c r="I21" s="563">
        <v>0</v>
      </c>
      <c r="J21" s="587">
        <v>0</v>
      </c>
      <c r="K21" s="579">
        <v>0</v>
      </c>
      <c r="L21" s="577">
        <v>0</v>
      </c>
      <c r="M21" s="581">
        <v>0</v>
      </c>
      <c r="N21" s="35"/>
    </row>
    <row r="22" spans="1:14" s="11" customFormat="1" ht="44.25">
      <c r="A22" s="586" t="s">
        <v>22</v>
      </c>
      <c r="B22" s="575">
        <v>0</v>
      </c>
      <c r="C22" s="563">
        <v>0</v>
      </c>
      <c r="D22" s="587">
        <v>0</v>
      </c>
      <c r="E22" s="579">
        <v>0</v>
      </c>
      <c r="F22" s="577">
        <v>0</v>
      </c>
      <c r="G22" s="581">
        <v>0</v>
      </c>
      <c r="H22" s="575">
        <v>0</v>
      </c>
      <c r="I22" s="563">
        <v>0</v>
      </c>
      <c r="J22" s="587">
        <v>0</v>
      </c>
      <c r="K22" s="579">
        <v>0</v>
      </c>
      <c r="L22" s="577">
        <v>0</v>
      </c>
      <c r="M22" s="581">
        <v>0</v>
      </c>
      <c r="N22" s="35"/>
    </row>
    <row r="23" spans="1:14" s="11" customFormat="1" ht="44.25">
      <c r="A23" s="586" t="s">
        <v>23</v>
      </c>
      <c r="B23" s="575">
        <v>0</v>
      </c>
      <c r="C23" s="563">
        <v>0</v>
      </c>
      <c r="D23" s="587">
        <v>0</v>
      </c>
      <c r="E23" s="579">
        <v>0</v>
      </c>
      <c r="F23" s="577">
        <v>0</v>
      </c>
      <c r="G23" s="581">
        <v>0</v>
      </c>
      <c r="H23" s="575">
        <v>0</v>
      </c>
      <c r="I23" s="563">
        <v>0</v>
      </c>
      <c r="J23" s="587">
        <v>0</v>
      </c>
      <c r="K23" s="579">
        <v>0</v>
      </c>
      <c r="L23" s="577">
        <v>0</v>
      </c>
      <c r="M23" s="581">
        <v>0</v>
      </c>
      <c r="N23" s="35"/>
    </row>
    <row r="24" spans="1:14" s="11" customFormat="1" ht="44.25">
      <c r="A24" s="586" t="s">
        <v>24</v>
      </c>
      <c r="B24" s="575">
        <v>0</v>
      </c>
      <c r="C24" s="563">
        <v>0</v>
      </c>
      <c r="D24" s="587">
        <v>0</v>
      </c>
      <c r="E24" s="579">
        <v>0</v>
      </c>
      <c r="F24" s="577">
        <v>0</v>
      </c>
      <c r="G24" s="581">
        <v>0</v>
      </c>
      <c r="H24" s="575">
        <v>0</v>
      </c>
      <c r="I24" s="563">
        <v>0</v>
      </c>
      <c r="J24" s="587">
        <v>0</v>
      </c>
      <c r="K24" s="579">
        <v>0</v>
      </c>
      <c r="L24" s="577">
        <v>0</v>
      </c>
      <c r="M24" s="581">
        <v>0</v>
      </c>
      <c r="N24" s="35"/>
    </row>
    <row r="25" spans="1:14" s="11" customFormat="1" ht="44.25">
      <c r="A25" s="586" t="s">
        <v>25</v>
      </c>
      <c r="B25" s="575">
        <v>0</v>
      </c>
      <c r="C25" s="563">
        <v>0</v>
      </c>
      <c r="D25" s="587">
        <v>0</v>
      </c>
      <c r="E25" s="579">
        <v>0</v>
      </c>
      <c r="F25" s="577">
        <v>0</v>
      </c>
      <c r="G25" s="581">
        <v>0</v>
      </c>
      <c r="H25" s="575">
        <v>0</v>
      </c>
      <c r="I25" s="563">
        <v>0</v>
      </c>
      <c r="J25" s="587">
        <v>0</v>
      </c>
      <c r="K25" s="579">
        <v>0</v>
      </c>
      <c r="L25" s="577">
        <v>0</v>
      </c>
      <c r="M25" s="581">
        <v>0</v>
      </c>
      <c r="N25" s="35"/>
    </row>
    <row r="26" spans="1:14" s="11" customFormat="1" ht="44.25">
      <c r="A26" s="586" t="s">
        <v>26</v>
      </c>
      <c r="B26" s="575">
        <v>0</v>
      </c>
      <c r="C26" s="563">
        <v>0</v>
      </c>
      <c r="D26" s="587">
        <v>0</v>
      </c>
      <c r="E26" s="579">
        <v>0</v>
      </c>
      <c r="F26" s="577">
        <v>0</v>
      </c>
      <c r="G26" s="581">
        <v>0</v>
      </c>
      <c r="H26" s="575">
        <v>0</v>
      </c>
      <c r="I26" s="563">
        <v>0</v>
      </c>
      <c r="J26" s="587">
        <v>0</v>
      </c>
      <c r="K26" s="579">
        <v>0</v>
      </c>
      <c r="L26" s="577">
        <v>0</v>
      </c>
      <c r="M26" s="581">
        <v>0</v>
      </c>
      <c r="N26" s="35"/>
    </row>
    <row r="27" spans="1:14" s="11" customFormat="1" ht="44.25">
      <c r="A27" s="586" t="s">
        <v>27</v>
      </c>
      <c r="B27" s="575">
        <v>0</v>
      </c>
      <c r="C27" s="563">
        <v>0</v>
      </c>
      <c r="D27" s="587">
        <v>0</v>
      </c>
      <c r="E27" s="579">
        <v>0</v>
      </c>
      <c r="F27" s="577">
        <v>0</v>
      </c>
      <c r="G27" s="581">
        <v>0</v>
      </c>
      <c r="H27" s="575">
        <v>0</v>
      </c>
      <c r="I27" s="563">
        <v>0</v>
      </c>
      <c r="J27" s="587">
        <v>0</v>
      </c>
      <c r="K27" s="579">
        <v>0</v>
      </c>
      <c r="L27" s="577">
        <v>0</v>
      </c>
      <c r="M27" s="581">
        <v>0</v>
      </c>
      <c r="N27" s="35"/>
    </row>
    <row r="28" spans="1:14" s="11" customFormat="1" ht="44.25">
      <c r="A28" s="588" t="s">
        <v>28</v>
      </c>
      <c r="B28" s="575">
        <v>0</v>
      </c>
      <c r="C28" s="563">
        <v>0</v>
      </c>
      <c r="D28" s="587">
        <v>0</v>
      </c>
      <c r="E28" s="579">
        <v>0</v>
      </c>
      <c r="F28" s="577">
        <v>0</v>
      </c>
      <c r="G28" s="581">
        <v>0</v>
      </c>
      <c r="H28" s="575">
        <v>0</v>
      </c>
      <c r="I28" s="563">
        <v>0</v>
      </c>
      <c r="J28" s="587">
        <v>0</v>
      </c>
      <c r="K28" s="579">
        <v>0</v>
      </c>
      <c r="L28" s="577">
        <v>0</v>
      </c>
      <c r="M28" s="581">
        <v>0</v>
      </c>
      <c r="N28" s="35"/>
    </row>
    <row r="29" spans="1:14" s="11" customFormat="1" ht="44.25">
      <c r="A29" s="588" t="s">
        <v>29</v>
      </c>
      <c r="B29" s="575">
        <v>0</v>
      </c>
      <c r="C29" s="563">
        <v>0</v>
      </c>
      <c r="D29" s="587">
        <v>0</v>
      </c>
      <c r="E29" s="579">
        <v>0</v>
      </c>
      <c r="F29" s="577">
        <v>0</v>
      </c>
      <c r="G29" s="581">
        <v>0</v>
      </c>
      <c r="H29" s="575">
        <v>0</v>
      </c>
      <c r="I29" s="563">
        <v>0</v>
      </c>
      <c r="J29" s="587">
        <v>0</v>
      </c>
      <c r="K29" s="579">
        <v>0</v>
      </c>
      <c r="L29" s="577">
        <v>0</v>
      </c>
      <c r="M29" s="581">
        <v>0</v>
      </c>
      <c r="N29" s="35"/>
    </row>
    <row r="30" spans="1:14" s="11" customFormat="1" ht="44.25">
      <c r="A30" s="588" t="s">
        <v>30</v>
      </c>
      <c r="B30" s="575">
        <v>60000</v>
      </c>
      <c r="C30" s="563">
        <v>1</v>
      </c>
      <c r="D30" s="587">
        <v>0</v>
      </c>
      <c r="E30" s="579">
        <v>0</v>
      </c>
      <c r="F30" s="577">
        <v>60000</v>
      </c>
      <c r="G30" s="581">
        <v>1</v>
      </c>
      <c r="H30" s="575">
        <v>60000</v>
      </c>
      <c r="I30" s="563">
        <v>1</v>
      </c>
      <c r="J30" s="587">
        <v>0</v>
      </c>
      <c r="K30" s="579">
        <v>0</v>
      </c>
      <c r="L30" s="577">
        <v>60000</v>
      </c>
      <c r="M30" s="581">
        <v>1</v>
      </c>
      <c r="N30" s="35"/>
    </row>
    <row r="31" spans="1:14" s="11" customFormat="1" ht="44.25">
      <c r="A31" s="588" t="s">
        <v>31</v>
      </c>
      <c r="B31" s="575">
        <v>0</v>
      </c>
      <c r="C31" s="563">
        <v>0</v>
      </c>
      <c r="D31" s="587">
        <v>0</v>
      </c>
      <c r="E31" s="579">
        <v>0</v>
      </c>
      <c r="F31" s="577">
        <v>0</v>
      </c>
      <c r="G31" s="581">
        <v>0</v>
      </c>
      <c r="H31" s="575">
        <v>0</v>
      </c>
      <c r="I31" s="563">
        <v>0</v>
      </c>
      <c r="J31" s="587">
        <v>0</v>
      </c>
      <c r="K31" s="579">
        <v>0</v>
      </c>
      <c r="L31" s="577">
        <v>0</v>
      </c>
      <c r="M31" s="581">
        <v>0</v>
      </c>
      <c r="N31" s="35"/>
    </row>
    <row r="32" spans="1:14" s="11" customFormat="1" ht="44.25">
      <c r="A32" s="588" t="s">
        <v>32</v>
      </c>
      <c r="B32" s="575">
        <v>16038929</v>
      </c>
      <c r="C32" s="563">
        <v>1</v>
      </c>
      <c r="D32" s="587">
        <v>0</v>
      </c>
      <c r="E32" s="579">
        <v>0</v>
      </c>
      <c r="F32" s="577">
        <v>16038929</v>
      </c>
      <c r="G32" s="581">
        <v>1</v>
      </c>
      <c r="H32" s="575">
        <v>15924186</v>
      </c>
      <c r="I32" s="563">
        <v>1</v>
      </c>
      <c r="J32" s="587">
        <v>0</v>
      </c>
      <c r="K32" s="579">
        <v>0</v>
      </c>
      <c r="L32" s="577">
        <v>15924186</v>
      </c>
      <c r="M32" s="581">
        <v>1</v>
      </c>
      <c r="N32" s="35"/>
    </row>
    <row r="33" spans="1:14" s="11" customFormat="1" ht="44.25">
      <c r="A33" s="588" t="s">
        <v>33</v>
      </c>
      <c r="B33" s="575">
        <v>0</v>
      </c>
      <c r="C33" s="563">
        <v>0</v>
      </c>
      <c r="D33" s="587">
        <v>0</v>
      </c>
      <c r="E33" s="579">
        <v>0</v>
      </c>
      <c r="F33" s="577">
        <v>0</v>
      </c>
      <c r="G33" s="581">
        <v>0</v>
      </c>
      <c r="H33" s="575">
        <v>92285957</v>
      </c>
      <c r="I33" s="563">
        <v>1</v>
      </c>
      <c r="J33" s="587">
        <v>0</v>
      </c>
      <c r="K33" s="579">
        <v>0</v>
      </c>
      <c r="L33" s="577">
        <v>92285957</v>
      </c>
      <c r="M33" s="581">
        <v>0.37613338837536081</v>
      </c>
      <c r="N33" s="35"/>
    </row>
    <row r="34" spans="1:14" s="11" customFormat="1" ht="45">
      <c r="A34" s="589" t="s">
        <v>34</v>
      </c>
      <c r="B34" s="590"/>
      <c r="C34" s="591" t="s">
        <v>4</v>
      </c>
      <c r="D34" s="587"/>
      <c r="E34" s="592" t="s">
        <v>4</v>
      </c>
      <c r="F34" s="577"/>
      <c r="G34" s="593" t="s">
        <v>4</v>
      </c>
      <c r="H34" s="590" t="s">
        <v>4</v>
      </c>
      <c r="I34" s="591" t="s">
        <v>4</v>
      </c>
      <c r="J34" s="587"/>
      <c r="K34" s="592" t="s">
        <v>4</v>
      </c>
      <c r="L34" s="577"/>
      <c r="M34" s="593" t="s">
        <v>4</v>
      </c>
      <c r="N34" s="35"/>
    </row>
    <row r="35" spans="1:14" s="11" customFormat="1" ht="44.25">
      <c r="A35" s="68" t="s">
        <v>35</v>
      </c>
      <c r="B35" s="575">
        <v>0</v>
      </c>
      <c r="C35" s="563">
        <v>0</v>
      </c>
      <c r="D35" s="587">
        <v>0</v>
      </c>
      <c r="E35" s="579">
        <v>0</v>
      </c>
      <c r="F35" s="577">
        <v>0</v>
      </c>
      <c r="G35" s="581">
        <v>0</v>
      </c>
      <c r="H35" s="575">
        <v>0</v>
      </c>
      <c r="I35" s="563">
        <v>0</v>
      </c>
      <c r="J35" s="587">
        <v>0</v>
      </c>
      <c r="K35" s="579">
        <v>0</v>
      </c>
      <c r="L35" s="577">
        <v>0</v>
      </c>
      <c r="M35" s="581">
        <v>0</v>
      </c>
      <c r="N35" s="35"/>
    </row>
    <row r="36" spans="1:14" s="11" customFormat="1" ht="45">
      <c r="A36" s="589" t="s">
        <v>36</v>
      </c>
      <c r="B36" s="590"/>
      <c r="C36" s="591" t="s">
        <v>4</v>
      </c>
      <c r="D36" s="587"/>
      <c r="E36" s="592" t="s">
        <v>4</v>
      </c>
      <c r="F36" s="577"/>
      <c r="G36" s="593" t="s">
        <v>4</v>
      </c>
      <c r="H36" s="590"/>
      <c r="I36" s="591" t="s">
        <v>4</v>
      </c>
      <c r="J36" s="587"/>
      <c r="K36" s="592" t="s">
        <v>4</v>
      </c>
      <c r="L36" s="577"/>
      <c r="M36" s="593" t="s">
        <v>4</v>
      </c>
      <c r="N36" s="35"/>
    </row>
    <row r="37" spans="1:14" s="11" customFormat="1" ht="44.25">
      <c r="A37" s="586" t="s">
        <v>35</v>
      </c>
      <c r="B37" s="594">
        <v>0</v>
      </c>
      <c r="C37" s="563">
        <v>0</v>
      </c>
      <c r="D37" s="595">
        <v>0</v>
      </c>
      <c r="E37" s="579">
        <v>0</v>
      </c>
      <c r="F37" s="596">
        <v>0</v>
      </c>
      <c r="G37" s="581">
        <v>0</v>
      </c>
      <c r="H37" s="594">
        <v>0</v>
      </c>
      <c r="I37" s="563">
        <v>0</v>
      </c>
      <c r="J37" s="595">
        <v>0</v>
      </c>
      <c r="K37" s="579">
        <v>0</v>
      </c>
      <c r="L37" s="596">
        <v>0</v>
      </c>
      <c r="M37" s="581">
        <v>0</v>
      </c>
      <c r="N37" s="35"/>
    </row>
    <row r="38" spans="1:14" s="11" customFormat="1" ht="44.25">
      <c r="A38" s="586" t="s">
        <v>76</v>
      </c>
      <c r="B38" s="594"/>
      <c r="C38" s="563" t="s">
        <v>11</v>
      </c>
      <c r="D38" s="595"/>
      <c r="E38" s="579" t="s">
        <v>11</v>
      </c>
      <c r="F38" s="577">
        <v>0</v>
      </c>
      <c r="G38" s="581">
        <v>0</v>
      </c>
      <c r="H38" s="594"/>
      <c r="I38" s="563" t="s">
        <v>11</v>
      </c>
      <c r="J38" s="595"/>
      <c r="K38" s="579" t="s">
        <v>11</v>
      </c>
      <c r="L38" s="577">
        <v>0</v>
      </c>
      <c r="M38" s="581">
        <v>0</v>
      </c>
      <c r="N38" s="35"/>
    </row>
    <row r="39" spans="1:14" s="85" customFormat="1" ht="45">
      <c r="A39" s="589" t="s">
        <v>37</v>
      </c>
      <c r="B39" s="597">
        <v>181037227</v>
      </c>
      <c r="C39" s="567">
        <v>1</v>
      </c>
      <c r="D39" s="597">
        <v>0</v>
      </c>
      <c r="E39" s="599">
        <v>0</v>
      </c>
      <c r="F39" s="597">
        <v>181037227</v>
      </c>
      <c r="G39" s="598">
        <v>0.82241211179744578</v>
      </c>
      <c r="H39" s="597">
        <v>192607941</v>
      </c>
      <c r="I39" s="567">
        <v>1</v>
      </c>
      <c r="J39" s="597">
        <v>0</v>
      </c>
      <c r="K39" s="599">
        <v>0</v>
      </c>
      <c r="L39" s="597">
        <v>192607941</v>
      </c>
      <c r="M39" s="598">
        <v>0.78501951793523239</v>
      </c>
      <c r="N39" s="84"/>
    </row>
    <row r="40" spans="1:14" s="11" customFormat="1" ht="45">
      <c r="A40" s="600" t="s">
        <v>38</v>
      </c>
      <c r="B40" s="582"/>
      <c r="C40" s="591" t="s">
        <v>4</v>
      </c>
      <c r="D40" s="587"/>
      <c r="E40" s="592" t="s">
        <v>4</v>
      </c>
      <c r="F40" s="577"/>
      <c r="G40" s="593" t="s">
        <v>4</v>
      </c>
      <c r="H40" s="582"/>
      <c r="I40" s="591" t="s">
        <v>4</v>
      </c>
      <c r="J40" s="587"/>
      <c r="K40" s="592" t="s">
        <v>4</v>
      </c>
      <c r="L40" s="577"/>
      <c r="M40" s="593" t="s">
        <v>4</v>
      </c>
      <c r="N40" s="35"/>
    </row>
    <row r="41" spans="1:14" s="11" customFormat="1" ht="44.25">
      <c r="A41" s="21" t="s">
        <v>39</v>
      </c>
      <c r="B41" s="46">
        <v>0</v>
      </c>
      <c r="C41" s="52">
        <v>0</v>
      </c>
      <c r="D41" s="87">
        <v>0</v>
      </c>
      <c r="E41" s="54">
        <v>0</v>
      </c>
      <c r="F41" s="48">
        <v>0</v>
      </c>
      <c r="G41" s="56" t="e">
        <v>#DIV/0!</v>
      </c>
      <c r="H41" s="46">
        <v>0</v>
      </c>
      <c r="I41" s="52">
        <v>0</v>
      </c>
      <c r="J41" s="87">
        <v>0</v>
      </c>
      <c r="K41" s="54">
        <v>0</v>
      </c>
      <c r="L41" s="48">
        <v>0</v>
      </c>
      <c r="M41" s="56">
        <v>0</v>
      </c>
      <c r="N41" s="35"/>
    </row>
    <row r="42" spans="1:14" s="11" customFormat="1" ht="44.25">
      <c r="A42" s="601" t="s">
        <v>40</v>
      </c>
      <c r="B42" s="575">
        <v>0</v>
      </c>
      <c r="C42" s="563">
        <v>0</v>
      </c>
      <c r="D42" s="587">
        <v>0</v>
      </c>
      <c r="E42" s="579">
        <v>0</v>
      </c>
      <c r="F42" s="577">
        <v>0</v>
      </c>
      <c r="G42" s="581">
        <v>0</v>
      </c>
      <c r="H42" s="575">
        <v>0</v>
      </c>
      <c r="I42" s="563">
        <v>0</v>
      </c>
      <c r="J42" s="587">
        <v>0</v>
      </c>
      <c r="K42" s="579">
        <v>0</v>
      </c>
      <c r="L42" s="577">
        <v>0</v>
      </c>
      <c r="M42" s="581">
        <v>0</v>
      </c>
      <c r="N42" s="35"/>
    </row>
    <row r="43" spans="1:14" s="11" customFormat="1" ht="44.25">
      <c r="A43" s="89" t="s">
        <v>41</v>
      </c>
      <c r="B43" s="575">
        <v>0</v>
      </c>
      <c r="C43" s="563">
        <v>0</v>
      </c>
      <c r="D43" s="587">
        <v>0</v>
      </c>
      <c r="E43" s="579">
        <v>0</v>
      </c>
      <c r="F43" s="596">
        <v>0</v>
      </c>
      <c r="G43" s="581">
        <v>0</v>
      </c>
      <c r="H43" s="575">
        <v>0</v>
      </c>
      <c r="I43" s="563">
        <v>0</v>
      </c>
      <c r="J43" s="587">
        <v>0</v>
      </c>
      <c r="K43" s="579">
        <v>0</v>
      </c>
      <c r="L43" s="596">
        <v>0</v>
      </c>
      <c r="M43" s="581">
        <v>0</v>
      </c>
      <c r="N43" s="35"/>
    </row>
    <row r="44" spans="1:14" s="11" customFormat="1" ht="44.25">
      <c r="A44" s="574" t="s">
        <v>42</v>
      </c>
      <c r="B44" s="575">
        <v>0</v>
      </c>
      <c r="C44" s="563">
        <v>0</v>
      </c>
      <c r="D44" s="587">
        <v>0</v>
      </c>
      <c r="E44" s="579">
        <v>0</v>
      </c>
      <c r="F44" s="596">
        <v>0</v>
      </c>
      <c r="G44" s="581">
        <v>0</v>
      </c>
      <c r="H44" s="575">
        <v>0</v>
      </c>
      <c r="I44" s="563">
        <v>0</v>
      </c>
      <c r="J44" s="587">
        <v>0</v>
      </c>
      <c r="K44" s="579">
        <v>0</v>
      </c>
      <c r="L44" s="596">
        <v>0</v>
      </c>
      <c r="M44" s="581">
        <v>0</v>
      </c>
      <c r="N44" s="35"/>
    </row>
    <row r="45" spans="1:14" s="11" customFormat="1" ht="44.25">
      <c r="A45" s="601" t="s">
        <v>43</v>
      </c>
      <c r="B45" s="575">
        <v>213843</v>
      </c>
      <c r="C45" s="563">
        <v>1</v>
      </c>
      <c r="D45" s="587">
        <v>0</v>
      </c>
      <c r="E45" s="579">
        <v>0</v>
      </c>
      <c r="F45" s="596">
        <v>213843</v>
      </c>
      <c r="G45" s="581">
        <v>9.7144148823656692E-4</v>
      </c>
      <c r="H45" s="575">
        <v>403956</v>
      </c>
      <c r="I45" s="563">
        <v>1</v>
      </c>
      <c r="J45" s="587">
        <v>0</v>
      </c>
      <c r="K45" s="579">
        <v>0</v>
      </c>
      <c r="L45" s="596">
        <v>403956</v>
      </c>
      <c r="M45" s="581">
        <v>1.6464188482604918E-3</v>
      </c>
      <c r="N45" s="35"/>
    </row>
    <row r="46" spans="1:14" s="85" customFormat="1" ht="45">
      <c r="A46" s="600" t="s">
        <v>44</v>
      </c>
      <c r="B46" s="602">
        <v>213843</v>
      </c>
      <c r="C46" s="567">
        <v>1</v>
      </c>
      <c r="D46" s="603">
        <v>0</v>
      </c>
      <c r="E46" s="599">
        <v>0</v>
      </c>
      <c r="F46" s="604">
        <v>213843</v>
      </c>
      <c r="G46" s="598">
        <v>9.7144148823656692E-4</v>
      </c>
      <c r="H46" s="602">
        <v>403956</v>
      </c>
      <c r="I46" s="567">
        <v>1</v>
      </c>
      <c r="J46" s="603">
        <v>0</v>
      </c>
      <c r="K46" s="599">
        <v>0</v>
      </c>
      <c r="L46" s="604">
        <v>403956</v>
      </c>
      <c r="M46" s="598">
        <v>1.6464188482604918E-3</v>
      </c>
      <c r="N46" s="84"/>
    </row>
    <row r="47" spans="1:14" s="85" customFormat="1" ht="45">
      <c r="A47" s="605" t="s">
        <v>45</v>
      </c>
      <c r="B47" s="606">
        <v>0</v>
      </c>
      <c r="C47" s="567">
        <v>0</v>
      </c>
      <c r="D47" s="606">
        <v>0</v>
      </c>
      <c r="E47" s="599">
        <v>0</v>
      </c>
      <c r="F47" s="608">
        <v>0</v>
      </c>
      <c r="G47" s="598">
        <v>0</v>
      </c>
      <c r="H47" s="606">
        <v>0</v>
      </c>
      <c r="I47" s="567">
        <v>0</v>
      </c>
      <c r="J47" s="606">
        <v>0</v>
      </c>
      <c r="K47" s="599">
        <v>0</v>
      </c>
      <c r="L47" s="608">
        <v>0</v>
      </c>
      <c r="M47" s="598">
        <v>0</v>
      </c>
      <c r="N47" s="84"/>
    </row>
    <row r="48" spans="1:14" s="11" customFormat="1" ht="45">
      <c r="A48" s="24" t="s">
        <v>46</v>
      </c>
      <c r="B48" s="96"/>
      <c r="C48" s="97" t="s">
        <v>4</v>
      </c>
      <c r="D48" s="59"/>
      <c r="E48" s="98" t="s">
        <v>4</v>
      </c>
      <c r="F48" s="48"/>
      <c r="G48" s="99" t="s">
        <v>4</v>
      </c>
      <c r="H48" s="96"/>
      <c r="I48" s="97" t="s">
        <v>4</v>
      </c>
      <c r="J48" s="59"/>
      <c r="K48" s="98" t="s">
        <v>4</v>
      </c>
      <c r="L48" s="48"/>
      <c r="M48" s="99" t="s">
        <v>4</v>
      </c>
      <c r="N48" s="35"/>
    </row>
    <row r="49" spans="1:14" s="11" customFormat="1" ht="44.25">
      <c r="A49" s="21" t="s">
        <v>47</v>
      </c>
      <c r="B49" s="96">
        <v>0</v>
      </c>
      <c r="C49" s="52">
        <v>0</v>
      </c>
      <c r="D49" s="59">
        <v>0</v>
      </c>
      <c r="E49" s="54">
        <v>0</v>
      </c>
      <c r="F49" s="100">
        <v>0</v>
      </c>
      <c r="G49" s="56">
        <v>0</v>
      </c>
      <c r="H49" s="96">
        <v>0</v>
      </c>
      <c r="I49" s="52">
        <v>0</v>
      </c>
      <c r="J49" s="59">
        <v>0</v>
      </c>
      <c r="K49" s="54">
        <v>0</v>
      </c>
      <c r="L49" s="100">
        <v>0</v>
      </c>
      <c r="M49" s="56">
        <v>0</v>
      </c>
      <c r="N49" s="35"/>
    </row>
    <row r="50" spans="1:14" s="11" customFormat="1" ht="44.25">
      <c r="A50" s="574" t="s">
        <v>48</v>
      </c>
      <c r="B50" s="582">
        <v>0</v>
      </c>
      <c r="C50" s="563">
        <v>0</v>
      </c>
      <c r="D50" s="587">
        <v>0</v>
      </c>
      <c r="E50" s="579">
        <v>0</v>
      </c>
      <c r="F50" s="609">
        <v>0</v>
      </c>
      <c r="G50" s="581">
        <v>0</v>
      </c>
      <c r="H50" s="582">
        <v>0</v>
      </c>
      <c r="I50" s="563">
        <v>0</v>
      </c>
      <c r="J50" s="587">
        <v>0</v>
      </c>
      <c r="K50" s="579">
        <v>0</v>
      </c>
      <c r="L50" s="609">
        <v>0</v>
      </c>
      <c r="M50" s="581">
        <v>0</v>
      </c>
      <c r="N50" s="35"/>
    </row>
    <row r="51" spans="1:14" s="11" customFormat="1" ht="44.25">
      <c r="A51" s="610" t="s">
        <v>49</v>
      </c>
      <c r="B51" s="440">
        <v>0</v>
      </c>
      <c r="C51" s="563">
        <v>0</v>
      </c>
      <c r="D51" s="441">
        <v>0</v>
      </c>
      <c r="E51" s="579">
        <v>0</v>
      </c>
      <c r="F51" s="613">
        <v>0</v>
      </c>
      <c r="G51" s="581">
        <v>0</v>
      </c>
      <c r="H51" s="611">
        <v>0</v>
      </c>
      <c r="I51" s="563">
        <v>0</v>
      </c>
      <c r="J51" s="612">
        <v>0</v>
      </c>
      <c r="K51" s="579">
        <v>0</v>
      </c>
      <c r="L51" s="613">
        <v>0</v>
      </c>
      <c r="M51" s="581">
        <v>0</v>
      </c>
      <c r="N51" s="35"/>
    </row>
    <row r="52" spans="1:14" s="11" customFormat="1" ht="44.25">
      <c r="A52" s="610" t="s">
        <v>50</v>
      </c>
      <c r="B52" s="440">
        <v>0</v>
      </c>
      <c r="C52" s="563">
        <v>0</v>
      </c>
      <c r="D52" s="441">
        <v>0</v>
      </c>
      <c r="E52" s="579">
        <v>0</v>
      </c>
      <c r="F52" s="613">
        <v>0</v>
      </c>
      <c r="G52" s="581">
        <v>0</v>
      </c>
      <c r="H52" s="611">
        <v>0</v>
      </c>
      <c r="I52" s="563">
        <v>0</v>
      </c>
      <c r="J52" s="612">
        <v>0</v>
      </c>
      <c r="K52" s="579">
        <v>0</v>
      </c>
      <c r="L52" s="613">
        <v>0</v>
      </c>
      <c r="M52" s="581">
        <v>0</v>
      </c>
      <c r="N52" s="35"/>
    </row>
    <row r="53" spans="1:14" s="11" customFormat="1" ht="44.25">
      <c r="A53" s="574" t="s">
        <v>51</v>
      </c>
      <c r="B53" s="582">
        <v>0</v>
      </c>
      <c r="C53" s="563">
        <v>0</v>
      </c>
      <c r="D53" s="587">
        <v>0</v>
      </c>
      <c r="E53" s="579">
        <v>0</v>
      </c>
      <c r="F53" s="609">
        <v>0</v>
      </c>
      <c r="G53" s="581">
        <v>0</v>
      </c>
      <c r="H53" s="582">
        <v>0</v>
      </c>
      <c r="I53" s="563">
        <v>0</v>
      </c>
      <c r="J53" s="587">
        <v>0</v>
      </c>
      <c r="K53" s="579">
        <v>0</v>
      </c>
      <c r="L53" s="609">
        <v>0</v>
      </c>
      <c r="M53" s="581">
        <v>0</v>
      </c>
      <c r="N53" s="35"/>
    </row>
    <row r="54" spans="1:14" s="85" customFormat="1" ht="45">
      <c r="A54" s="605" t="s">
        <v>52</v>
      </c>
      <c r="B54" s="614">
        <v>0</v>
      </c>
      <c r="C54" s="567">
        <v>0</v>
      </c>
      <c r="D54" s="603">
        <v>0</v>
      </c>
      <c r="E54" s="599">
        <v>0</v>
      </c>
      <c r="F54" s="615">
        <v>0</v>
      </c>
      <c r="G54" s="598">
        <v>0</v>
      </c>
      <c r="H54" s="614">
        <v>0</v>
      </c>
      <c r="I54" s="567">
        <v>0</v>
      </c>
      <c r="J54" s="603">
        <v>0</v>
      </c>
      <c r="K54" s="599">
        <v>0</v>
      </c>
      <c r="L54" s="615">
        <v>0</v>
      </c>
      <c r="M54" s="598">
        <v>0</v>
      </c>
      <c r="N54" s="84"/>
    </row>
    <row r="55" spans="1:14" s="11" customFormat="1" ht="44.25">
      <c r="A55" s="51" t="s">
        <v>53</v>
      </c>
      <c r="B55" s="616">
        <v>0</v>
      </c>
      <c r="C55" s="563">
        <v>0</v>
      </c>
      <c r="D55" s="617">
        <v>0</v>
      </c>
      <c r="E55" s="579">
        <v>0</v>
      </c>
      <c r="F55" s="618">
        <v>0</v>
      </c>
      <c r="G55" s="581">
        <v>0</v>
      </c>
      <c r="H55" s="616">
        <v>0</v>
      </c>
      <c r="I55" s="563">
        <v>0</v>
      </c>
      <c r="J55" s="617">
        <v>0</v>
      </c>
      <c r="K55" s="579">
        <v>0</v>
      </c>
      <c r="L55" s="618">
        <v>0</v>
      </c>
      <c r="M55" s="581">
        <v>0</v>
      </c>
      <c r="N55" s="35"/>
    </row>
    <row r="56" spans="1:14" s="11" customFormat="1" ht="44.25">
      <c r="A56" s="111" t="s">
        <v>54</v>
      </c>
      <c r="B56" s="575">
        <v>0</v>
      </c>
      <c r="C56" s="563">
        <v>0</v>
      </c>
      <c r="D56" s="587">
        <v>0</v>
      </c>
      <c r="E56" s="579">
        <v>0</v>
      </c>
      <c r="F56" s="577">
        <v>0</v>
      </c>
      <c r="G56" s="581">
        <v>0</v>
      </c>
      <c r="H56" s="575">
        <v>0</v>
      </c>
      <c r="I56" s="563">
        <v>0</v>
      </c>
      <c r="J56" s="587">
        <v>0</v>
      </c>
      <c r="K56" s="579">
        <v>0</v>
      </c>
      <c r="L56" s="577">
        <v>0</v>
      </c>
      <c r="M56" s="581">
        <v>0</v>
      </c>
      <c r="N56" s="35"/>
    </row>
    <row r="57" spans="1:14" s="11" customFormat="1" ht="44.25">
      <c r="A57" s="89" t="s">
        <v>55</v>
      </c>
      <c r="B57" s="575">
        <v>0</v>
      </c>
      <c r="C57" s="563">
        <v>0</v>
      </c>
      <c r="D57" s="587">
        <v>0</v>
      </c>
      <c r="E57" s="579">
        <v>0</v>
      </c>
      <c r="F57" s="577">
        <v>0</v>
      </c>
      <c r="G57" s="581">
        <v>0</v>
      </c>
      <c r="H57" s="575">
        <v>0</v>
      </c>
      <c r="I57" s="563">
        <v>0</v>
      </c>
      <c r="J57" s="587">
        <v>0</v>
      </c>
      <c r="K57" s="579">
        <v>0</v>
      </c>
      <c r="L57" s="577">
        <v>0</v>
      </c>
      <c r="M57" s="581">
        <v>0</v>
      </c>
      <c r="N57" s="35"/>
    </row>
    <row r="58" spans="1:14" s="11" customFormat="1" ht="44.25">
      <c r="A58" s="601" t="s">
        <v>56</v>
      </c>
      <c r="B58" s="594">
        <v>0</v>
      </c>
      <c r="C58" s="563">
        <v>0</v>
      </c>
      <c r="D58" s="595">
        <v>0</v>
      </c>
      <c r="E58" s="579">
        <v>0</v>
      </c>
      <c r="F58" s="596">
        <v>0</v>
      </c>
      <c r="G58" s="581">
        <v>0</v>
      </c>
      <c r="H58" s="594">
        <v>0</v>
      </c>
      <c r="I58" s="563">
        <v>0</v>
      </c>
      <c r="J58" s="595">
        <v>0</v>
      </c>
      <c r="K58" s="579">
        <v>0</v>
      </c>
      <c r="L58" s="596">
        <v>0</v>
      </c>
      <c r="M58" s="581">
        <v>0</v>
      </c>
      <c r="N58" s="35"/>
    </row>
    <row r="59" spans="1:14" s="11" customFormat="1" ht="44.25">
      <c r="A59" s="112" t="s">
        <v>57</v>
      </c>
      <c r="B59" s="575">
        <v>0</v>
      </c>
      <c r="C59" s="563">
        <v>0</v>
      </c>
      <c r="D59" s="587">
        <v>0</v>
      </c>
      <c r="E59" s="579">
        <v>0</v>
      </c>
      <c r="F59" s="577">
        <v>0</v>
      </c>
      <c r="G59" s="581">
        <v>0</v>
      </c>
      <c r="H59" s="575">
        <v>0</v>
      </c>
      <c r="I59" s="563">
        <v>0</v>
      </c>
      <c r="J59" s="587">
        <v>0</v>
      </c>
      <c r="K59" s="579">
        <v>0</v>
      </c>
      <c r="L59" s="577">
        <v>0</v>
      </c>
      <c r="M59" s="581">
        <v>0</v>
      </c>
      <c r="N59" s="35"/>
    </row>
    <row r="60" spans="1:14" s="11" customFormat="1" ht="44.25">
      <c r="A60" s="112" t="s">
        <v>58</v>
      </c>
      <c r="B60" s="575">
        <v>0</v>
      </c>
      <c r="C60" s="563">
        <v>0</v>
      </c>
      <c r="D60" s="587">
        <v>0</v>
      </c>
      <c r="E60" s="579">
        <v>0</v>
      </c>
      <c r="F60" s="577">
        <v>0</v>
      </c>
      <c r="G60" s="581">
        <v>0</v>
      </c>
      <c r="H60" s="575">
        <v>0</v>
      </c>
      <c r="I60" s="563">
        <v>0</v>
      </c>
      <c r="J60" s="587">
        <v>0</v>
      </c>
      <c r="K60" s="579">
        <v>0</v>
      </c>
      <c r="L60" s="577">
        <v>0</v>
      </c>
      <c r="M60" s="581">
        <v>0</v>
      </c>
      <c r="N60" s="35"/>
    </row>
    <row r="61" spans="1:14" s="11" customFormat="1" ht="44.25">
      <c r="A61" s="113" t="s">
        <v>59</v>
      </c>
      <c r="B61" s="575">
        <v>0</v>
      </c>
      <c r="C61" s="563">
        <v>0</v>
      </c>
      <c r="D61" s="587">
        <v>0</v>
      </c>
      <c r="E61" s="579">
        <v>0</v>
      </c>
      <c r="F61" s="577">
        <v>0</v>
      </c>
      <c r="G61" s="581">
        <v>0</v>
      </c>
      <c r="H61" s="575">
        <v>0</v>
      </c>
      <c r="I61" s="563">
        <v>0</v>
      </c>
      <c r="J61" s="587">
        <v>0</v>
      </c>
      <c r="K61" s="579">
        <v>0</v>
      </c>
      <c r="L61" s="577">
        <v>0</v>
      </c>
      <c r="M61" s="581">
        <v>0</v>
      </c>
      <c r="N61" s="35"/>
    </row>
    <row r="62" spans="1:14" s="11" customFormat="1" ht="44.25">
      <c r="A62" s="113" t="s">
        <v>60</v>
      </c>
      <c r="B62" s="575">
        <v>0</v>
      </c>
      <c r="C62" s="563">
        <v>0</v>
      </c>
      <c r="D62" s="587">
        <v>0</v>
      </c>
      <c r="E62" s="579">
        <v>0</v>
      </c>
      <c r="F62" s="577">
        <v>0</v>
      </c>
      <c r="G62" s="581">
        <v>0</v>
      </c>
      <c r="H62" s="575">
        <v>0</v>
      </c>
      <c r="I62" s="563">
        <v>0</v>
      </c>
      <c r="J62" s="587">
        <v>0</v>
      </c>
      <c r="K62" s="579">
        <v>0</v>
      </c>
      <c r="L62" s="577">
        <v>0</v>
      </c>
      <c r="M62" s="581">
        <v>0</v>
      </c>
      <c r="N62" s="35"/>
    </row>
    <row r="63" spans="1:14" s="11" customFormat="1" ht="44.25">
      <c r="A63" s="89" t="s">
        <v>61</v>
      </c>
      <c r="B63" s="575">
        <v>0</v>
      </c>
      <c r="C63" s="563">
        <v>0</v>
      </c>
      <c r="D63" s="587">
        <v>0</v>
      </c>
      <c r="E63" s="579">
        <v>0</v>
      </c>
      <c r="F63" s="577">
        <v>0</v>
      </c>
      <c r="G63" s="581">
        <v>0</v>
      </c>
      <c r="H63" s="575">
        <v>0</v>
      </c>
      <c r="I63" s="563">
        <v>0</v>
      </c>
      <c r="J63" s="587">
        <v>0</v>
      </c>
      <c r="K63" s="579">
        <v>0</v>
      </c>
      <c r="L63" s="577">
        <v>0</v>
      </c>
      <c r="M63" s="581">
        <v>0</v>
      </c>
      <c r="N63" s="35"/>
    </row>
    <row r="64" spans="1:14" s="11" customFormat="1" ht="44.25">
      <c r="A64" s="601" t="s">
        <v>62</v>
      </c>
      <c r="B64" s="575">
        <v>85066</v>
      </c>
      <c r="C64" s="563">
        <v>1</v>
      </c>
      <c r="D64" s="587">
        <v>0</v>
      </c>
      <c r="E64" s="579">
        <v>0</v>
      </c>
      <c r="F64" s="577">
        <v>85066</v>
      </c>
      <c r="G64" s="581">
        <v>3.8643603783304479E-4</v>
      </c>
      <c r="H64" s="575">
        <v>120864</v>
      </c>
      <c r="I64" s="563">
        <v>1</v>
      </c>
      <c r="J64" s="587">
        <v>0</v>
      </c>
      <c r="K64" s="579">
        <v>0</v>
      </c>
      <c r="L64" s="577">
        <v>120864</v>
      </c>
      <c r="M64" s="581">
        <v>4.9261000622878744E-4</v>
      </c>
      <c r="N64" s="35"/>
    </row>
    <row r="65" spans="1:14" s="85" customFormat="1" ht="45">
      <c r="A65" s="114" t="s">
        <v>63</v>
      </c>
      <c r="B65" s="602">
        <v>85066</v>
      </c>
      <c r="C65" s="567">
        <v>1</v>
      </c>
      <c r="D65" s="603">
        <v>0</v>
      </c>
      <c r="E65" s="599">
        <v>0</v>
      </c>
      <c r="F65" s="602">
        <v>85066</v>
      </c>
      <c r="G65" s="598">
        <v>3.8643603783304479E-4</v>
      </c>
      <c r="H65" s="602">
        <v>120864</v>
      </c>
      <c r="I65" s="567">
        <v>1</v>
      </c>
      <c r="J65" s="603">
        <v>0</v>
      </c>
      <c r="K65" s="599">
        <v>0</v>
      </c>
      <c r="L65" s="602">
        <v>120864</v>
      </c>
      <c r="M65" s="598">
        <v>4.9261000622878744E-4</v>
      </c>
      <c r="N65" s="84"/>
    </row>
    <row r="66" spans="1:14" s="11" customFormat="1" ht="45">
      <c r="A66" s="24" t="s">
        <v>64</v>
      </c>
      <c r="B66" s="582"/>
      <c r="C66" s="591" t="s">
        <v>4</v>
      </c>
      <c r="D66" s="587"/>
      <c r="E66" s="592" t="s">
        <v>4</v>
      </c>
      <c r="F66" s="577"/>
      <c r="G66" s="593" t="s">
        <v>4</v>
      </c>
      <c r="H66" s="582"/>
      <c r="I66" s="591" t="s">
        <v>4</v>
      </c>
      <c r="J66" s="587"/>
      <c r="K66" s="592" t="s">
        <v>4</v>
      </c>
      <c r="L66" s="577"/>
      <c r="M66" s="593" t="s">
        <v>4</v>
      </c>
    </row>
    <row r="67" spans="1:14" s="11" customFormat="1" ht="44.25">
      <c r="A67" s="115" t="s">
        <v>65</v>
      </c>
      <c r="B67" s="5">
        <v>38793437</v>
      </c>
      <c r="C67" s="52">
        <v>1</v>
      </c>
      <c r="D67" s="59">
        <v>0</v>
      </c>
      <c r="E67" s="54">
        <v>0</v>
      </c>
      <c r="F67" s="69">
        <v>38793437</v>
      </c>
      <c r="G67" s="56">
        <v>0.17623001067648461</v>
      </c>
      <c r="H67" s="5">
        <v>52221573</v>
      </c>
      <c r="I67" s="52">
        <v>1</v>
      </c>
      <c r="J67" s="59">
        <v>0</v>
      </c>
      <c r="K67" s="54">
        <v>0</v>
      </c>
      <c r="L67" s="69">
        <v>52221573</v>
      </c>
      <c r="M67" s="56">
        <v>0.21284145321027834</v>
      </c>
    </row>
    <row r="68" spans="1:14" s="11" customFormat="1" ht="44.25">
      <c r="A68" s="574" t="s">
        <v>66</v>
      </c>
      <c r="B68" s="575">
        <v>0</v>
      </c>
      <c r="C68" s="563">
        <v>0</v>
      </c>
      <c r="D68" s="587">
        <v>0</v>
      </c>
      <c r="E68" s="579">
        <v>0</v>
      </c>
      <c r="F68" s="577">
        <v>0</v>
      </c>
      <c r="G68" s="581">
        <v>0</v>
      </c>
      <c r="H68" s="575">
        <v>0</v>
      </c>
      <c r="I68" s="563">
        <v>0</v>
      </c>
      <c r="J68" s="587">
        <v>0</v>
      </c>
      <c r="K68" s="579">
        <v>0</v>
      </c>
      <c r="L68" s="577">
        <v>0</v>
      </c>
      <c r="M68" s="581">
        <v>0</v>
      </c>
    </row>
    <row r="69" spans="1:14" s="11" customFormat="1" ht="45">
      <c r="A69" s="619" t="s">
        <v>67</v>
      </c>
      <c r="B69" s="582"/>
      <c r="C69" s="591" t="s">
        <v>4</v>
      </c>
      <c r="D69" s="587"/>
      <c r="E69" s="592" t="s">
        <v>4</v>
      </c>
      <c r="F69" s="577"/>
      <c r="G69" s="593" t="s">
        <v>4</v>
      </c>
      <c r="H69" s="582"/>
      <c r="I69" s="591" t="s">
        <v>4</v>
      </c>
      <c r="J69" s="587"/>
      <c r="K69" s="592" t="s">
        <v>4</v>
      </c>
      <c r="L69" s="577"/>
      <c r="M69" s="593" t="s">
        <v>4</v>
      </c>
    </row>
    <row r="70" spans="1:14" s="11" customFormat="1" ht="44.25">
      <c r="A70" s="89" t="s">
        <v>68</v>
      </c>
      <c r="B70" s="5">
        <v>0</v>
      </c>
      <c r="C70" s="52">
        <v>0</v>
      </c>
      <c r="D70" s="59">
        <v>0</v>
      </c>
      <c r="E70" s="54">
        <v>0</v>
      </c>
      <c r="F70" s="69">
        <v>0</v>
      </c>
      <c r="G70" s="56">
        <v>0</v>
      </c>
      <c r="H70" s="5">
        <v>0</v>
      </c>
      <c r="I70" s="52">
        <v>0</v>
      </c>
      <c r="J70" s="59">
        <v>0</v>
      </c>
      <c r="K70" s="54">
        <v>0</v>
      </c>
      <c r="L70" s="69">
        <v>0</v>
      </c>
      <c r="M70" s="56">
        <v>0</v>
      </c>
    </row>
    <row r="71" spans="1:14" s="11" customFormat="1" ht="44.25">
      <c r="A71" s="574" t="s">
        <v>69</v>
      </c>
      <c r="B71" s="575">
        <v>0</v>
      </c>
      <c r="C71" s="563">
        <v>0</v>
      </c>
      <c r="D71" s="587">
        <v>0</v>
      </c>
      <c r="E71" s="579">
        <v>0</v>
      </c>
      <c r="F71" s="577">
        <v>0</v>
      </c>
      <c r="G71" s="581">
        <v>0</v>
      </c>
      <c r="H71" s="575">
        <v>0</v>
      </c>
      <c r="I71" s="563">
        <v>0</v>
      </c>
      <c r="J71" s="587">
        <v>0</v>
      </c>
      <c r="K71" s="579">
        <v>0</v>
      </c>
      <c r="L71" s="577">
        <v>0</v>
      </c>
      <c r="M71" s="581">
        <v>0</v>
      </c>
    </row>
    <row r="72" spans="1:14" s="85" customFormat="1" ht="45">
      <c r="A72" s="600" t="s">
        <v>70</v>
      </c>
      <c r="B72" s="620">
        <v>38793437</v>
      </c>
      <c r="C72" s="567">
        <v>1</v>
      </c>
      <c r="D72" s="607">
        <v>0</v>
      </c>
      <c r="E72" s="599">
        <v>0</v>
      </c>
      <c r="F72" s="615">
        <v>38793437</v>
      </c>
      <c r="G72" s="721">
        <v>0.17623001067648461</v>
      </c>
      <c r="H72" s="620">
        <v>52221573</v>
      </c>
      <c r="I72" s="567">
        <v>1</v>
      </c>
      <c r="J72" s="607">
        <v>0</v>
      </c>
      <c r="K72" s="599">
        <v>0</v>
      </c>
      <c r="L72" s="621">
        <v>52221573</v>
      </c>
      <c r="M72" s="598">
        <v>0.21284145321027834</v>
      </c>
    </row>
    <row r="73" spans="1:14" s="85" customFormat="1" ht="45">
      <c r="A73" s="600" t="s">
        <v>71</v>
      </c>
      <c r="B73" s="620">
        <v>0</v>
      </c>
      <c r="C73" s="599">
        <v>0</v>
      </c>
      <c r="D73" s="606">
        <v>0</v>
      </c>
      <c r="E73" s="599">
        <v>0</v>
      </c>
      <c r="F73" s="722">
        <v>0</v>
      </c>
      <c r="G73" s="598">
        <v>0</v>
      </c>
      <c r="H73" s="620">
        <v>0</v>
      </c>
      <c r="I73" s="599">
        <v>0</v>
      </c>
      <c r="J73" s="606">
        <v>0</v>
      </c>
      <c r="K73" s="599">
        <v>0</v>
      </c>
      <c r="L73" s="129">
        <v>0</v>
      </c>
      <c r="M73" s="598">
        <v>0</v>
      </c>
    </row>
    <row r="74" spans="1:14" s="85" customFormat="1" ht="45.75" thickBot="1">
      <c r="A74" s="622" t="s">
        <v>72</v>
      </c>
      <c r="B74" s="120">
        <v>220129573</v>
      </c>
      <c r="C74" s="623">
        <v>1</v>
      </c>
      <c r="D74" s="120">
        <v>0</v>
      </c>
      <c r="E74" s="624">
        <v>0</v>
      </c>
      <c r="F74" s="120">
        <v>220129573</v>
      </c>
      <c r="G74" s="625">
        <v>1</v>
      </c>
      <c r="H74" s="120">
        <v>245354334</v>
      </c>
      <c r="I74" s="623">
        <v>1</v>
      </c>
      <c r="J74" s="120">
        <v>0</v>
      </c>
      <c r="K74" s="624">
        <v>0</v>
      </c>
      <c r="L74" s="120">
        <v>245354334</v>
      </c>
      <c r="M74" s="625">
        <v>1</v>
      </c>
    </row>
    <row r="75" spans="1:14" ht="21" thickTop="1">
      <c r="A75" s="130"/>
      <c r="B75" s="131"/>
      <c r="C75" s="132"/>
      <c r="D75" s="131"/>
      <c r="E75" s="132"/>
      <c r="F75" s="131"/>
      <c r="G75" s="132"/>
      <c r="H75" s="131"/>
      <c r="I75" s="132"/>
      <c r="J75" s="131"/>
      <c r="K75" s="132"/>
      <c r="L75" s="131"/>
      <c r="M75" s="132"/>
    </row>
    <row r="76" spans="1:14" s="11" customFormat="1" ht="44.25">
      <c r="A76" s="4" t="s">
        <v>4</v>
      </c>
      <c r="B76" s="2"/>
      <c r="C76" s="4"/>
      <c r="D76" s="2"/>
      <c r="E76" s="4"/>
      <c r="F76" s="2"/>
      <c r="G76" s="4"/>
      <c r="H76" s="2"/>
      <c r="I76" s="4"/>
      <c r="J76" s="2"/>
      <c r="K76" s="4"/>
      <c r="L76" s="2"/>
      <c r="M76" s="4"/>
    </row>
    <row r="77" spans="1:14" s="11" customFormat="1" ht="44.25">
      <c r="A77" s="4" t="s">
        <v>73</v>
      </c>
      <c r="B77" s="2"/>
      <c r="C77" s="4"/>
      <c r="D77" s="2"/>
      <c r="E77" s="4"/>
      <c r="F77" s="2"/>
      <c r="G77" s="4"/>
      <c r="H77" s="2"/>
      <c r="I77" s="4"/>
      <c r="J77" s="2"/>
      <c r="K77" s="4"/>
      <c r="L77" s="2"/>
      <c r="M77" s="4"/>
    </row>
  </sheetData>
  <pageMargins left="0.28999999999999998" right="0.26" top="0.45" bottom="0.3" header="0.3" footer="0.3"/>
  <pageSetup scale="1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7"/>
  <sheetViews>
    <sheetView zoomScale="30" zoomScaleNormal="30" workbookViewId="0">
      <selection activeCell="F40" sqref="F40"/>
    </sheetView>
  </sheetViews>
  <sheetFormatPr defaultColWidth="12.42578125" defaultRowHeight="15"/>
  <cols>
    <col min="1" max="1" width="186.7109375" style="133" customWidth="1"/>
    <col min="2" max="2" width="56.42578125" style="134" customWidth="1"/>
    <col min="3" max="3" width="45.5703125" style="133" customWidth="1"/>
    <col min="4" max="4" width="45.5703125" style="134" customWidth="1"/>
    <col min="5" max="5" width="45.5703125" style="133" customWidth="1"/>
    <col min="6" max="6" width="51.28515625" style="134" customWidth="1"/>
    <col min="7" max="7" width="45.5703125" style="133" customWidth="1"/>
    <col min="8" max="8" width="54.7109375" style="134" customWidth="1"/>
    <col min="9" max="9" width="45.5703125" style="133" customWidth="1"/>
    <col min="10" max="10" width="45.5703125" style="134" customWidth="1"/>
    <col min="11" max="11" width="45.5703125" style="133" customWidth="1"/>
    <col min="12" max="12" width="52.140625" style="134" customWidth="1"/>
    <col min="13" max="13" width="45.5703125" style="133" customWidth="1"/>
    <col min="14" max="256" width="12.42578125" style="133"/>
    <col min="257" max="257" width="186.7109375" style="133" customWidth="1"/>
    <col min="258" max="258" width="56.42578125" style="133" customWidth="1"/>
    <col min="259" max="263" width="45.5703125" style="133" customWidth="1"/>
    <col min="264" max="264" width="54.7109375" style="133" customWidth="1"/>
    <col min="265" max="269" width="45.5703125" style="133" customWidth="1"/>
    <col min="270" max="512" width="12.42578125" style="133"/>
    <col min="513" max="513" width="186.7109375" style="133" customWidth="1"/>
    <col min="514" max="514" width="56.42578125" style="133" customWidth="1"/>
    <col min="515" max="519" width="45.5703125" style="133" customWidth="1"/>
    <col min="520" max="520" width="54.7109375" style="133" customWidth="1"/>
    <col min="521" max="525" width="45.5703125" style="133" customWidth="1"/>
    <col min="526" max="768" width="12.42578125" style="133"/>
    <col min="769" max="769" width="186.7109375" style="133" customWidth="1"/>
    <col min="770" max="770" width="56.42578125" style="133" customWidth="1"/>
    <col min="771" max="775" width="45.5703125" style="133" customWidth="1"/>
    <col min="776" max="776" width="54.7109375" style="133" customWidth="1"/>
    <col min="777" max="781" width="45.5703125" style="133" customWidth="1"/>
    <col min="782" max="1024" width="12.42578125" style="133"/>
    <col min="1025" max="1025" width="186.7109375" style="133" customWidth="1"/>
    <col min="1026" max="1026" width="56.42578125" style="133" customWidth="1"/>
    <col min="1027" max="1031" width="45.5703125" style="133" customWidth="1"/>
    <col min="1032" max="1032" width="54.7109375" style="133" customWidth="1"/>
    <col min="1033" max="1037" width="45.5703125" style="133" customWidth="1"/>
    <col min="1038" max="1280" width="12.42578125" style="133"/>
    <col min="1281" max="1281" width="186.7109375" style="133" customWidth="1"/>
    <col min="1282" max="1282" width="56.42578125" style="133" customWidth="1"/>
    <col min="1283" max="1287" width="45.5703125" style="133" customWidth="1"/>
    <col min="1288" max="1288" width="54.7109375" style="133" customWidth="1"/>
    <col min="1289" max="1293" width="45.5703125" style="133" customWidth="1"/>
    <col min="1294" max="1536" width="12.42578125" style="133"/>
    <col min="1537" max="1537" width="186.7109375" style="133" customWidth="1"/>
    <col min="1538" max="1538" width="56.42578125" style="133" customWidth="1"/>
    <col min="1539" max="1543" width="45.5703125" style="133" customWidth="1"/>
    <col min="1544" max="1544" width="54.7109375" style="133" customWidth="1"/>
    <col min="1545" max="1549" width="45.5703125" style="133" customWidth="1"/>
    <col min="1550" max="1792" width="12.42578125" style="133"/>
    <col min="1793" max="1793" width="186.7109375" style="133" customWidth="1"/>
    <col min="1794" max="1794" width="56.42578125" style="133" customWidth="1"/>
    <col min="1795" max="1799" width="45.5703125" style="133" customWidth="1"/>
    <col min="1800" max="1800" width="54.7109375" style="133" customWidth="1"/>
    <col min="1801" max="1805" width="45.5703125" style="133" customWidth="1"/>
    <col min="1806" max="2048" width="12.42578125" style="133"/>
    <col min="2049" max="2049" width="186.7109375" style="133" customWidth="1"/>
    <col min="2050" max="2050" width="56.42578125" style="133" customWidth="1"/>
    <col min="2051" max="2055" width="45.5703125" style="133" customWidth="1"/>
    <col min="2056" max="2056" width="54.7109375" style="133" customWidth="1"/>
    <col min="2057" max="2061" width="45.5703125" style="133" customWidth="1"/>
    <col min="2062" max="2304" width="12.42578125" style="133"/>
    <col min="2305" max="2305" width="186.7109375" style="133" customWidth="1"/>
    <col min="2306" max="2306" width="56.42578125" style="133" customWidth="1"/>
    <col min="2307" max="2311" width="45.5703125" style="133" customWidth="1"/>
    <col min="2312" max="2312" width="54.7109375" style="133" customWidth="1"/>
    <col min="2313" max="2317" width="45.5703125" style="133" customWidth="1"/>
    <col min="2318" max="2560" width="12.42578125" style="133"/>
    <col min="2561" max="2561" width="186.7109375" style="133" customWidth="1"/>
    <col min="2562" max="2562" width="56.42578125" style="133" customWidth="1"/>
    <col min="2563" max="2567" width="45.5703125" style="133" customWidth="1"/>
    <col min="2568" max="2568" width="54.7109375" style="133" customWidth="1"/>
    <col min="2569" max="2573" width="45.5703125" style="133" customWidth="1"/>
    <col min="2574" max="2816" width="12.42578125" style="133"/>
    <col min="2817" max="2817" width="186.7109375" style="133" customWidth="1"/>
    <col min="2818" max="2818" width="56.42578125" style="133" customWidth="1"/>
    <col min="2819" max="2823" width="45.5703125" style="133" customWidth="1"/>
    <col min="2824" max="2824" width="54.7109375" style="133" customWidth="1"/>
    <col min="2825" max="2829" width="45.5703125" style="133" customWidth="1"/>
    <col min="2830" max="3072" width="12.42578125" style="133"/>
    <col min="3073" max="3073" width="186.7109375" style="133" customWidth="1"/>
    <col min="3074" max="3074" width="56.42578125" style="133" customWidth="1"/>
    <col min="3075" max="3079" width="45.5703125" style="133" customWidth="1"/>
    <col min="3080" max="3080" width="54.7109375" style="133" customWidth="1"/>
    <col min="3081" max="3085" width="45.5703125" style="133" customWidth="1"/>
    <col min="3086" max="3328" width="12.42578125" style="133"/>
    <col min="3329" max="3329" width="186.7109375" style="133" customWidth="1"/>
    <col min="3330" max="3330" width="56.42578125" style="133" customWidth="1"/>
    <col min="3331" max="3335" width="45.5703125" style="133" customWidth="1"/>
    <col min="3336" max="3336" width="54.7109375" style="133" customWidth="1"/>
    <col min="3337" max="3341" width="45.5703125" style="133" customWidth="1"/>
    <col min="3342" max="3584" width="12.42578125" style="133"/>
    <col min="3585" max="3585" width="186.7109375" style="133" customWidth="1"/>
    <col min="3586" max="3586" width="56.42578125" style="133" customWidth="1"/>
    <col min="3587" max="3591" width="45.5703125" style="133" customWidth="1"/>
    <col min="3592" max="3592" width="54.7109375" style="133" customWidth="1"/>
    <col min="3593" max="3597" width="45.5703125" style="133" customWidth="1"/>
    <col min="3598" max="3840" width="12.42578125" style="133"/>
    <col min="3841" max="3841" width="186.7109375" style="133" customWidth="1"/>
    <col min="3842" max="3842" width="56.42578125" style="133" customWidth="1"/>
    <col min="3843" max="3847" width="45.5703125" style="133" customWidth="1"/>
    <col min="3848" max="3848" width="54.7109375" style="133" customWidth="1"/>
    <col min="3849" max="3853" width="45.5703125" style="133" customWidth="1"/>
    <col min="3854" max="4096" width="12.42578125" style="133"/>
    <col min="4097" max="4097" width="186.7109375" style="133" customWidth="1"/>
    <col min="4098" max="4098" width="56.42578125" style="133" customWidth="1"/>
    <col min="4099" max="4103" width="45.5703125" style="133" customWidth="1"/>
    <col min="4104" max="4104" width="54.7109375" style="133" customWidth="1"/>
    <col min="4105" max="4109" width="45.5703125" style="133" customWidth="1"/>
    <col min="4110" max="4352" width="12.42578125" style="133"/>
    <col min="4353" max="4353" width="186.7109375" style="133" customWidth="1"/>
    <col min="4354" max="4354" width="56.42578125" style="133" customWidth="1"/>
    <col min="4355" max="4359" width="45.5703125" style="133" customWidth="1"/>
    <col min="4360" max="4360" width="54.7109375" style="133" customWidth="1"/>
    <col min="4361" max="4365" width="45.5703125" style="133" customWidth="1"/>
    <col min="4366" max="4608" width="12.42578125" style="133"/>
    <col min="4609" max="4609" width="186.7109375" style="133" customWidth="1"/>
    <col min="4610" max="4610" width="56.42578125" style="133" customWidth="1"/>
    <col min="4611" max="4615" width="45.5703125" style="133" customWidth="1"/>
    <col min="4616" max="4616" width="54.7109375" style="133" customWidth="1"/>
    <col min="4617" max="4621" width="45.5703125" style="133" customWidth="1"/>
    <col min="4622" max="4864" width="12.42578125" style="133"/>
    <col min="4865" max="4865" width="186.7109375" style="133" customWidth="1"/>
    <col min="4866" max="4866" width="56.42578125" style="133" customWidth="1"/>
    <col min="4867" max="4871" width="45.5703125" style="133" customWidth="1"/>
    <col min="4872" max="4872" width="54.7109375" style="133" customWidth="1"/>
    <col min="4873" max="4877" width="45.5703125" style="133" customWidth="1"/>
    <col min="4878" max="5120" width="12.42578125" style="133"/>
    <col min="5121" max="5121" width="186.7109375" style="133" customWidth="1"/>
    <col min="5122" max="5122" width="56.42578125" style="133" customWidth="1"/>
    <col min="5123" max="5127" width="45.5703125" style="133" customWidth="1"/>
    <col min="5128" max="5128" width="54.7109375" style="133" customWidth="1"/>
    <col min="5129" max="5133" width="45.5703125" style="133" customWidth="1"/>
    <col min="5134" max="5376" width="12.42578125" style="133"/>
    <col min="5377" max="5377" width="186.7109375" style="133" customWidth="1"/>
    <col min="5378" max="5378" width="56.42578125" style="133" customWidth="1"/>
    <col min="5379" max="5383" width="45.5703125" style="133" customWidth="1"/>
    <col min="5384" max="5384" width="54.7109375" style="133" customWidth="1"/>
    <col min="5385" max="5389" width="45.5703125" style="133" customWidth="1"/>
    <col min="5390" max="5632" width="12.42578125" style="133"/>
    <col min="5633" max="5633" width="186.7109375" style="133" customWidth="1"/>
    <col min="5634" max="5634" width="56.42578125" style="133" customWidth="1"/>
    <col min="5635" max="5639" width="45.5703125" style="133" customWidth="1"/>
    <col min="5640" max="5640" width="54.7109375" style="133" customWidth="1"/>
    <col min="5641" max="5645" width="45.5703125" style="133" customWidth="1"/>
    <col min="5646" max="5888" width="12.42578125" style="133"/>
    <col min="5889" max="5889" width="186.7109375" style="133" customWidth="1"/>
    <col min="5890" max="5890" width="56.42578125" style="133" customWidth="1"/>
    <col min="5891" max="5895" width="45.5703125" style="133" customWidth="1"/>
    <col min="5896" max="5896" width="54.7109375" style="133" customWidth="1"/>
    <col min="5897" max="5901" width="45.5703125" style="133" customWidth="1"/>
    <col min="5902" max="6144" width="12.42578125" style="133"/>
    <col min="6145" max="6145" width="186.7109375" style="133" customWidth="1"/>
    <col min="6146" max="6146" width="56.42578125" style="133" customWidth="1"/>
    <col min="6147" max="6151" width="45.5703125" style="133" customWidth="1"/>
    <col min="6152" max="6152" width="54.7109375" style="133" customWidth="1"/>
    <col min="6153" max="6157" width="45.5703125" style="133" customWidth="1"/>
    <col min="6158" max="6400" width="12.42578125" style="133"/>
    <col min="6401" max="6401" width="186.7109375" style="133" customWidth="1"/>
    <col min="6402" max="6402" width="56.42578125" style="133" customWidth="1"/>
    <col min="6403" max="6407" width="45.5703125" style="133" customWidth="1"/>
    <col min="6408" max="6408" width="54.7109375" style="133" customWidth="1"/>
    <col min="6409" max="6413" width="45.5703125" style="133" customWidth="1"/>
    <col min="6414" max="6656" width="12.42578125" style="133"/>
    <col min="6657" max="6657" width="186.7109375" style="133" customWidth="1"/>
    <col min="6658" max="6658" width="56.42578125" style="133" customWidth="1"/>
    <col min="6659" max="6663" width="45.5703125" style="133" customWidth="1"/>
    <col min="6664" max="6664" width="54.7109375" style="133" customWidth="1"/>
    <col min="6665" max="6669" width="45.5703125" style="133" customWidth="1"/>
    <col min="6670" max="6912" width="12.42578125" style="133"/>
    <col min="6913" max="6913" width="186.7109375" style="133" customWidth="1"/>
    <col min="6914" max="6914" width="56.42578125" style="133" customWidth="1"/>
    <col min="6915" max="6919" width="45.5703125" style="133" customWidth="1"/>
    <col min="6920" max="6920" width="54.7109375" style="133" customWidth="1"/>
    <col min="6921" max="6925" width="45.5703125" style="133" customWidth="1"/>
    <col min="6926" max="7168" width="12.42578125" style="133"/>
    <col min="7169" max="7169" width="186.7109375" style="133" customWidth="1"/>
    <col min="7170" max="7170" width="56.42578125" style="133" customWidth="1"/>
    <col min="7171" max="7175" width="45.5703125" style="133" customWidth="1"/>
    <col min="7176" max="7176" width="54.7109375" style="133" customWidth="1"/>
    <col min="7177" max="7181" width="45.5703125" style="133" customWidth="1"/>
    <col min="7182" max="7424" width="12.42578125" style="133"/>
    <col min="7425" max="7425" width="186.7109375" style="133" customWidth="1"/>
    <col min="7426" max="7426" width="56.42578125" style="133" customWidth="1"/>
    <col min="7427" max="7431" width="45.5703125" style="133" customWidth="1"/>
    <col min="7432" max="7432" width="54.7109375" style="133" customWidth="1"/>
    <col min="7433" max="7437" width="45.5703125" style="133" customWidth="1"/>
    <col min="7438" max="7680" width="12.42578125" style="133"/>
    <col min="7681" max="7681" width="186.7109375" style="133" customWidth="1"/>
    <col min="7682" max="7682" width="56.42578125" style="133" customWidth="1"/>
    <col min="7683" max="7687" width="45.5703125" style="133" customWidth="1"/>
    <col min="7688" max="7688" width="54.7109375" style="133" customWidth="1"/>
    <col min="7689" max="7693" width="45.5703125" style="133" customWidth="1"/>
    <col min="7694" max="7936" width="12.42578125" style="133"/>
    <col min="7937" max="7937" width="186.7109375" style="133" customWidth="1"/>
    <col min="7938" max="7938" width="56.42578125" style="133" customWidth="1"/>
    <col min="7939" max="7943" width="45.5703125" style="133" customWidth="1"/>
    <col min="7944" max="7944" width="54.7109375" style="133" customWidth="1"/>
    <col min="7945" max="7949" width="45.5703125" style="133" customWidth="1"/>
    <col min="7950" max="8192" width="12.42578125" style="133"/>
    <col min="8193" max="8193" width="186.7109375" style="133" customWidth="1"/>
    <col min="8194" max="8194" width="56.42578125" style="133" customWidth="1"/>
    <col min="8195" max="8199" width="45.5703125" style="133" customWidth="1"/>
    <col min="8200" max="8200" width="54.7109375" style="133" customWidth="1"/>
    <col min="8201" max="8205" width="45.5703125" style="133" customWidth="1"/>
    <col min="8206" max="8448" width="12.42578125" style="133"/>
    <col min="8449" max="8449" width="186.7109375" style="133" customWidth="1"/>
    <col min="8450" max="8450" width="56.42578125" style="133" customWidth="1"/>
    <col min="8451" max="8455" width="45.5703125" style="133" customWidth="1"/>
    <col min="8456" max="8456" width="54.7109375" style="133" customWidth="1"/>
    <col min="8457" max="8461" width="45.5703125" style="133" customWidth="1"/>
    <col min="8462" max="8704" width="12.42578125" style="133"/>
    <col min="8705" max="8705" width="186.7109375" style="133" customWidth="1"/>
    <col min="8706" max="8706" width="56.42578125" style="133" customWidth="1"/>
    <col min="8707" max="8711" width="45.5703125" style="133" customWidth="1"/>
    <col min="8712" max="8712" width="54.7109375" style="133" customWidth="1"/>
    <col min="8713" max="8717" width="45.5703125" style="133" customWidth="1"/>
    <col min="8718" max="8960" width="12.42578125" style="133"/>
    <col min="8961" max="8961" width="186.7109375" style="133" customWidth="1"/>
    <col min="8962" max="8962" width="56.42578125" style="133" customWidth="1"/>
    <col min="8963" max="8967" width="45.5703125" style="133" customWidth="1"/>
    <col min="8968" max="8968" width="54.7109375" style="133" customWidth="1"/>
    <col min="8969" max="8973" width="45.5703125" style="133" customWidth="1"/>
    <col min="8974" max="9216" width="12.42578125" style="133"/>
    <col min="9217" max="9217" width="186.7109375" style="133" customWidth="1"/>
    <col min="9218" max="9218" width="56.42578125" style="133" customWidth="1"/>
    <col min="9219" max="9223" width="45.5703125" style="133" customWidth="1"/>
    <col min="9224" max="9224" width="54.7109375" style="133" customWidth="1"/>
    <col min="9225" max="9229" width="45.5703125" style="133" customWidth="1"/>
    <col min="9230" max="9472" width="12.42578125" style="133"/>
    <col min="9473" max="9473" width="186.7109375" style="133" customWidth="1"/>
    <col min="9474" max="9474" width="56.42578125" style="133" customWidth="1"/>
    <col min="9475" max="9479" width="45.5703125" style="133" customWidth="1"/>
    <col min="9480" max="9480" width="54.7109375" style="133" customWidth="1"/>
    <col min="9481" max="9485" width="45.5703125" style="133" customWidth="1"/>
    <col min="9486" max="9728" width="12.42578125" style="133"/>
    <col min="9729" max="9729" width="186.7109375" style="133" customWidth="1"/>
    <col min="9730" max="9730" width="56.42578125" style="133" customWidth="1"/>
    <col min="9731" max="9735" width="45.5703125" style="133" customWidth="1"/>
    <col min="9736" max="9736" width="54.7109375" style="133" customWidth="1"/>
    <col min="9737" max="9741" width="45.5703125" style="133" customWidth="1"/>
    <col min="9742" max="9984" width="12.42578125" style="133"/>
    <col min="9985" max="9985" width="186.7109375" style="133" customWidth="1"/>
    <col min="9986" max="9986" width="56.42578125" style="133" customWidth="1"/>
    <col min="9987" max="9991" width="45.5703125" style="133" customWidth="1"/>
    <col min="9992" max="9992" width="54.7109375" style="133" customWidth="1"/>
    <col min="9993" max="9997" width="45.5703125" style="133" customWidth="1"/>
    <col min="9998" max="10240" width="12.42578125" style="133"/>
    <col min="10241" max="10241" width="186.7109375" style="133" customWidth="1"/>
    <col min="10242" max="10242" width="56.42578125" style="133" customWidth="1"/>
    <col min="10243" max="10247" width="45.5703125" style="133" customWidth="1"/>
    <col min="10248" max="10248" width="54.7109375" style="133" customWidth="1"/>
    <col min="10249" max="10253" width="45.5703125" style="133" customWidth="1"/>
    <col min="10254" max="10496" width="12.42578125" style="133"/>
    <col min="10497" max="10497" width="186.7109375" style="133" customWidth="1"/>
    <col min="10498" max="10498" width="56.42578125" style="133" customWidth="1"/>
    <col min="10499" max="10503" width="45.5703125" style="133" customWidth="1"/>
    <col min="10504" max="10504" width="54.7109375" style="133" customWidth="1"/>
    <col min="10505" max="10509" width="45.5703125" style="133" customWidth="1"/>
    <col min="10510" max="10752" width="12.42578125" style="133"/>
    <col min="10753" max="10753" width="186.7109375" style="133" customWidth="1"/>
    <col min="10754" max="10754" width="56.42578125" style="133" customWidth="1"/>
    <col min="10755" max="10759" width="45.5703125" style="133" customWidth="1"/>
    <col min="10760" max="10760" width="54.7109375" style="133" customWidth="1"/>
    <col min="10761" max="10765" width="45.5703125" style="133" customWidth="1"/>
    <col min="10766" max="11008" width="12.42578125" style="133"/>
    <col min="11009" max="11009" width="186.7109375" style="133" customWidth="1"/>
    <col min="11010" max="11010" width="56.42578125" style="133" customWidth="1"/>
    <col min="11011" max="11015" width="45.5703125" style="133" customWidth="1"/>
    <col min="11016" max="11016" width="54.7109375" style="133" customWidth="1"/>
    <col min="11017" max="11021" width="45.5703125" style="133" customWidth="1"/>
    <col min="11022" max="11264" width="12.42578125" style="133"/>
    <col min="11265" max="11265" width="186.7109375" style="133" customWidth="1"/>
    <col min="11266" max="11266" width="56.42578125" style="133" customWidth="1"/>
    <col min="11267" max="11271" width="45.5703125" style="133" customWidth="1"/>
    <col min="11272" max="11272" width="54.7109375" style="133" customWidth="1"/>
    <col min="11273" max="11277" width="45.5703125" style="133" customWidth="1"/>
    <col min="11278" max="11520" width="12.42578125" style="133"/>
    <col min="11521" max="11521" width="186.7109375" style="133" customWidth="1"/>
    <col min="11522" max="11522" width="56.42578125" style="133" customWidth="1"/>
    <col min="11523" max="11527" width="45.5703125" style="133" customWidth="1"/>
    <col min="11528" max="11528" width="54.7109375" style="133" customWidth="1"/>
    <col min="11529" max="11533" width="45.5703125" style="133" customWidth="1"/>
    <col min="11534" max="11776" width="12.42578125" style="133"/>
    <col min="11777" max="11777" width="186.7109375" style="133" customWidth="1"/>
    <col min="11778" max="11778" width="56.42578125" style="133" customWidth="1"/>
    <col min="11779" max="11783" width="45.5703125" style="133" customWidth="1"/>
    <col min="11784" max="11784" width="54.7109375" style="133" customWidth="1"/>
    <col min="11785" max="11789" width="45.5703125" style="133" customWidth="1"/>
    <col min="11790" max="12032" width="12.42578125" style="133"/>
    <col min="12033" max="12033" width="186.7109375" style="133" customWidth="1"/>
    <col min="12034" max="12034" width="56.42578125" style="133" customWidth="1"/>
    <col min="12035" max="12039" width="45.5703125" style="133" customWidth="1"/>
    <col min="12040" max="12040" width="54.7109375" style="133" customWidth="1"/>
    <col min="12041" max="12045" width="45.5703125" style="133" customWidth="1"/>
    <col min="12046" max="12288" width="12.42578125" style="133"/>
    <col min="12289" max="12289" width="186.7109375" style="133" customWidth="1"/>
    <col min="12290" max="12290" width="56.42578125" style="133" customWidth="1"/>
    <col min="12291" max="12295" width="45.5703125" style="133" customWidth="1"/>
    <col min="12296" max="12296" width="54.7109375" style="133" customWidth="1"/>
    <col min="12297" max="12301" width="45.5703125" style="133" customWidth="1"/>
    <col min="12302" max="12544" width="12.42578125" style="133"/>
    <col min="12545" max="12545" width="186.7109375" style="133" customWidth="1"/>
    <col min="12546" max="12546" width="56.42578125" style="133" customWidth="1"/>
    <col min="12547" max="12551" width="45.5703125" style="133" customWidth="1"/>
    <col min="12552" max="12552" width="54.7109375" style="133" customWidth="1"/>
    <col min="12553" max="12557" width="45.5703125" style="133" customWidth="1"/>
    <col min="12558" max="12800" width="12.42578125" style="133"/>
    <col min="12801" max="12801" width="186.7109375" style="133" customWidth="1"/>
    <col min="12802" max="12802" width="56.42578125" style="133" customWidth="1"/>
    <col min="12803" max="12807" width="45.5703125" style="133" customWidth="1"/>
    <col min="12808" max="12808" width="54.7109375" style="133" customWidth="1"/>
    <col min="12809" max="12813" width="45.5703125" style="133" customWidth="1"/>
    <col min="12814" max="13056" width="12.42578125" style="133"/>
    <col min="13057" max="13057" width="186.7109375" style="133" customWidth="1"/>
    <col min="13058" max="13058" width="56.42578125" style="133" customWidth="1"/>
    <col min="13059" max="13063" width="45.5703125" style="133" customWidth="1"/>
    <col min="13064" max="13064" width="54.7109375" style="133" customWidth="1"/>
    <col min="13065" max="13069" width="45.5703125" style="133" customWidth="1"/>
    <col min="13070" max="13312" width="12.42578125" style="133"/>
    <col min="13313" max="13313" width="186.7109375" style="133" customWidth="1"/>
    <col min="13314" max="13314" width="56.42578125" style="133" customWidth="1"/>
    <col min="13315" max="13319" width="45.5703125" style="133" customWidth="1"/>
    <col min="13320" max="13320" width="54.7109375" style="133" customWidth="1"/>
    <col min="13321" max="13325" width="45.5703125" style="133" customWidth="1"/>
    <col min="13326" max="13568" width="12.42578125" style="133"/>
    <col min="13569" max="13569" width="186.7109375" style="133" customWidth="1"/>
    <col min="13570" max="13570" width="56.42578125" style="133" customWidth="1"/>
    <col min="13571" max="13575" width="45.5703125" style="133" customWidth="1"/>
    <col min="13576" max="13576" width="54.7109375" style="133" customWidth="1"/>
    <col min="13577" max="13581" width="45.5703125" style="133" customWidth="1"/>
    <col min="13582" max="13824" width="12.42578125" style="133"/>
    <col min="13825" max="13825" width="186.7109375" style="133" customWidth="1"/>
    <col min="13826" max="13826" width="56.42578125" style="133" customWidth="1"/>
    <col min="13827" max="13831" width="45.5703125" style="133" customWidth="1"/>
    <col min="13832" max="13832" width="54.7109375" style="133" customWidth="1"/>
    <col min="13833" max="13837" width="45.5703125" style="133" customWidth="1"/>
    <col min="13838" max="14080" width="12.42578125" style="133"/>
    <col min="14081" max="14081" width="186.7109375" style="133" customWidth="1"/>
    <col min="14082" max="14082" width="56.42578125" style="133" customWidth="1"/>
    <col min="14083" max="14087" width="45.5703125" style="133" customWidth="1"/>
    <col min="14088" max="14088" width="54.7109375" style="133" customWidth="1"/>
    <col min="14089" max="14093" width="45.5703125" style="133" customWidth="1"/>
    <col min="14094" max="14336" width="12.42578125" style="133"/>
    <col min="14337" max="14337" width="186.7109375" style="133" customWidth="1"/>
    <col min="14338" max="14338" width="56.42578125" style="133" customWidth="1"/>
    <col min="14339" max="14343" width="45.5703125" style="133" customWidth="1"/>
    <col min="14344" max="14344" width="54.7109375" style="133" customWidth="1"/>
    <col min="14345" max="14349" width="45.5703125" style="133" customWidth="1"/>
    <col min="14350" max="14592" width="12.42578125" style="133"/>
    <col min="14593" max="14593" width="186.7109375" style="133" customWidth="1"/>
    <col min="14594" max="14594" width="56.42578125" style="133" customWidth="1"/>
    <col min="14595" max="14599" width="45.5703125" style="133" customWidth="1"/>
    <col min="14600" max="14600" width="54.7109375" style="133" customWidth="1"/>
    <col min="14601" max="14605" width="45.5703125" style="133" customWidth="1"/>
    <col min="14606" max="14848" width="12.42578125" style="133"/>
    <col min="14849" max="14849" width="186.7109375" style="133" customWidth="1"/>
    <col min="14850" max="14850" width="56.42578125" style="133" customWidth="1"/>
    <col min="14851" max="14855" width="45.5703125" style="133" customWidth="1"/>
    <col min="14856" max="14856" width="54.7109375" style="133" customWidth="1"/>
    <col min="14857" max="14861" width="45.5703125" style="133" customWidth="1"/>
    <col min="14862" max="15104" width="12.42578125" style="133"/>
    <col min="15105" max="15105" width="186.7109375" style="133" customWidth="1"/>
    <col min="15106" max="15106" width="56.42578125" style="133" customWidth="1"/>
    <col min="15107" max="15111" width="45.5703125" style="133" customWidth="1"/>
    <col min="15112" max="15112" width="54.7109375" style="133" customWidth="1"/>
    <col min="15113" max="15117" width="45.5703125" style="133" customWidth="1"/>
    <col min="15118" max="15360" width="12.42578125" style="133"/>
    <col min="15361" max="15361" width="186.7109375" style="133" customWidth="1"/>
    <col min="15362" max="15362" width="56.42578125" style="133" customWidth="1"/>
    <col min="15363" max="15367" width="45.5703125" style="133" customWidth="1"/>
    <col min="15368" max="15368" width="54.7109375" style="133" customWidth="1"/>
    <col min="15369" max="15373" width="45.5703125" style="133" customWidth="1"/>
    <col min="15374" max="15616" width="12.42578125" style="133"/>
    <col min="15617" max="15617" width="186.7109375" style="133" customWidth="1"/>
    <col min="15618" max="15618" width="56.42578125" style="133" customWidth="1"/>
    <col min="15619" max="15623" width="45.5703125" style="133" customWidth="1"/>
    <col min="15624" max="15624" width="54.7109375" style="133" customWidth="1"/>
    <col min="15625" max="15629" width="45.5703125" style="133" customWidth="1"/>
    <col min="15630" max="15872" width="12.42578125" style="133"/>
    <col min="15873" max="15873" width="186.7109375" style="133" customWidth="1"/>
    <col min="15874" max="15874" width="56.42578125" style="133" customWidth="1"/>
    <col min="15875" max="15879" width="45.5703125" style="133" customWidth="1"/>
    <col min="15880" max="15880" width="54.7109375" style="133" customWidth="1"/>
    <col min="15881" max="15885" width="45.5703125" style="133" customWidth="1"/>
    <col min="15886" max="16128" width="12.42578125" style="133"/>
    <col min="16129" max="16129" width="186.7109375" style="133" customWidth="1"/>
    <col min="16130" max="16130" width="56.42578125" style="133" customWidth="1"/>
    <col min="16131" max="16135" width="45.5703125" style="133" customWidth="1"/>
    <col min="16136" max="16136" width="54.7109375" style="133" customWidth="1"/>
    <col min="16137" max="16141" width="45.5703125" style="133" customWidth="1"/>
    <col min="16142" max="16384" width="12.42578125" style="133"/>
  </cols>
  <sheetData>
    <row r="1" spans="1:17" s="11" customFormat="1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141</v>
      </c>
      <c r="L1" s="9"/>
      <c r="M1" s="8"/>
      <c r="N1" s="10"/>
      <c r="O1" s="10"/>
      <c r="P1" s="10"/>
      <c r="Q1" s="10"/>
    </row>
    <row r="2" spans="1:17" s="11" customFormat="1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s="11" customFormat="1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s="11" customFormat="1" ht="45" thickTop="1">
      <c r="A4" s="17"/>
      <c r="B4" s="18"/>
      <c r="C4" s="19"/>
      <c r="D4" s="18"/>
      <c r="E4" s="19"/>
      <c r="F4" s="18"/>
      <c r="G4" s="20"/>
      <c r="H4" s="18" t="s">
        <v>4</v>
      </c>
      <c r="I4" s="19"/>
      <c r="J4" s="18"/>
      <c r="K4" s="19"/>
      <c r="L4" s="18"/>
      <c r="M4" s="20"/>
    </row>
    <row r="5" spans="1:17" s="11" customFormat="1" ht="44.25">
      <c r="A5" s="21"/>
      <c r="B5" s="5"/>
      <c r="C5" s="22"/>
      <c r="D5" s="5"/>
      <c r="E5" s="22"/>
      <c r="F5" s="5"/>
      <c r="G5" s="23"/>
      <c r="H5" s="5"/>
      <c r="I5" s="22"/>
      <c r="J5" s="5"/>
      <c r="K5" s="22"/>
      <c r="L5" s="5"/>
      <c r="M5" s="23"/>
    </row>
    <row r="6" spans="1:17" s="11" customFormat="1" ht="45">
      <c r="A6" s="24"/>
      <c r="B6" s="25" t="s">
        <v>148</v>
      </c>
      <c r="C6" s="26"/>
      <c r="D6" s="27"/>
      <c r="E6" s="26"/>
      <c r="F6" s="27"/>
      <c r="G6" s="28"/>
      <c r="H6" s="25" t="s">
        <v>5</v>
      </c>
      <c r="I6" s="26"/>
      <c r="J6" s="27"/>
      <c r="K6" s="26"/>
      <c r="L6" s="27"/>
      <c r="M6" s="29" t="s">
        <v>4</v>
      </c>
    </row>
    <row r="7" spans="1:17" s="11" customFormat="1" ht="44.25">
      <c r="A7" s="21" t="s">
        <v>4</v>
      </c>
      <c r="B7" s="5" t="s">
        <v>4</v>
      </c>
      <c r="C7" s="22"/>
      <c r="D7" s="5" t="s">
        <v>4</v>
      </c>
      <c r="E7" s="22"/>
      <c r="F7" s="5" t="s">
        <v>4</v>
      </c>
      <c r="G7" s="23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 s="11" customFormat="1" ht="44.25">
      <c r="A8" s="21" t="s">
        <v>4</v>
      </c>
      <c r="B8" s="5" t="s">
        <v>4</v>
      </c>
      <c r="C8" s="22"/>
      <c r="D8" s="5" t="s">
        <v>4</v>
      </c>
      <c r="E8" s="22"/>
      <c r="F8" s="5" t="s">
        <v>4</v>
      </c>
      <c r="G8" s="23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s="11" customFormat="1" ht="45">
      <c r="A9" s="30" t="s">
        <v>4</v>
      </c>
      <c r="B9" s="570" t="s">
        <v>4</v>
      </c>
      <c r="C9" s="571" t="s">
        <v>6</v>
      </c>
      <c r="D9" s="572" t="s">
        <v>4</v>
      </c>
      <c r="E9" s="571" t="s">
        <v>6</v>
      </c>
      <c r="F9" s="572" t="s">
        <v>4</v>
      </c>
      <c r="G9" s="573" t="s">
        <v>6</v>
      </c>
      <c r="H9" s="570" t="s">
        <v>4</v>
      </c>
      <c r="I9" s="571" t="s">
        <v>6</v>
      </c>
      <c r="J9" s="572" t="s">
        <v>4</v>
      </c>
      <c r="K9" s="571" t="s">
        <v>6</v>
      </c>
      <c r="L9" s="572" t="s">
        <v>4</v>
      </c>
      <c r="M9" s="573" t="s">
        <v>6</v>
      </c>
      <c r="N9" s="35"/>
    </row>
    <row r="10" spans="1:17" s="11" customFormat="1" ht="45">
      <c r="A10" s="36" t="s">
        <v>7</v>
      </c>
      <c r="B10" s="37" t="s">
        <v>8</v>
      </c>
      <c r="C10" s="38" t="s">
        <v>9</v>
      </c>
      <c r="D10" s="39" t="s">
        <v>10</v>
      </c>
      <c r="E10" s="38" t="s">
        <v>9</v>
      </c>
      <c r="F10" s="39" t="s">
        <v>9</v>
      </c>
      <c r="G10" s="40" t="s">
        <v>9</v>
      </c>
      <c r="H10" s="37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35"/>
    </row>
    <row r="11" spans="1:17" s="11" customFormat="1" ht="44.25">
      <c r="A11" s="574" t="s">
        <v>11</v>
      </c>
      <c r="B11" s="575" t="s">
        <v>4</v>
      </c>
      <c r="C11" s="576"/>
      <c r="D11" s="577" t="s">
        <v>4</v>
      </c>
      <c r="E11" s="576"/>
      <c r="F11" s="577" t="s">
        <v>4</v>
      </c>
      <c r="G11" s="578"/>
      <c r="H11" s="575" t="s">
        <v>4</v>
      </c>
      <c r="I11" s="576"/>
      <c r="J11" s="577" t="s">
        <v>4</v>
      </c>
      <c r="K11" s="576"/>
      <c r="L11" s="577" t="s">
        <v>4</v>
      </c>
      <c r="M11" s="578" t="s">
        <v>11</v>
      </c>
      <c r="N11" s="35"/>
    </row>
    <row r="12" spans="1:17" s="11" customFormat="1" ht="45">
      <c r="A12" s="24" t="s">
        <v>12</v>
      </c>
      <c r="B12" s="46" t="s">
        <v>4</v>
      </c>
      <c r="C12" s="47" t="s">
        <v>4</v>
      </c>
      <c r="D12" s="48"/>
      <c r="E12" s="49"/>
      <c r="F12" s="48"/>
      <c r="G12" s="50"/>
      <c r="H12" s="46"/>
      <c r="I12" s="49"/>
      <c r="J12" s="48"/>
      <c r="K12" s="49"/>
      <c r="L12" s="48"/>
      <c r="M12" s="50"/>
      <c r="N12" s="35"/>
    </row>
    <row r="13" spans="1:17" s="10" customFormat="1" ht="44.25">
      <c r="A13" s="51" t="s">
        <v>13</v>
      </c>
      <c r="B13" s="9">
        <f>ULBOS!B13+McNeese!B13+LATech!B13+ULM!B13+ULL!B13+SLU!B13+NSU!B13+GSU!B13+Nicholls!B13</f>
        <v>308752511</v>
      </c>
      <c r="C13" s="52">
        <f t="shared" ref="C13:C74" si="0">IF(ISBLANK(B13),"  ",IF(F13&gt;0,B13/F13,IF(B13&gt;0,1,0)))</f>
        <v>1</v>
      </c>
      <c r="D13" s="53">
        <f>ULBOS!D13+McNeese!D13+LATech!D13+ULM!D13+ULL!D13+SLU!D13+NSU!D13+GSU!D13+Nicholls!D13</f>
        <v>0</v>
      </c>
      <c r="E13" s="54">
        <f>IF(ISBLANK(D13),"  ",IF(F13&gt;0,D13/F13,IF(D13&gt;0,1,0)))</f>
        <v>0</v>
      </c>
      <c r="F13" s="55">
        <f>D13+B13</f>
        <v>308752511</v>
      </c>
      <c r="G13" s="56">
        <f>IF(ISBLANK(F13),"  ",IF(F74&gt;0,F13/F74,IF(F13&gt;0,1,0)))</f>
        <v>0.24813938790087667</v>
      </c>
      <c r="H13" s="9">
        <f>ULBOS!H13+McNeese!H13+LATech!H13+ULM!H13+ULL!H13+SLU!H13+NSU!H13+GSU!H13+Nicholls!H13</f>
        <v>291130377</v>
      </c>
      <c r="I13" s="52">
        <f t="shared" ref="I13:I33" si="1">IF(ISBLANK(H13),"  ",IF(L13&gt;0,H13/L13,IF(H13&gt;0,1,0)))</f>
        <v>1</v>
      </c>
      <c r="J13" s="53">
        <f>ULBOS!J13+McNeese!J13+LATech!J13+ULM!J13+ULL!J13+SLU!J13+NSU!J13+GSU!J13+Nicholls!J13</f>
        <v>0</v>
      </c>
      <c r="K13" s="54">
        <f>IF(ISBLANK(J13),"  ",IF(L13&gt;0,J13/L13,IF(J13&gt;0,1,0)))</f>
        <v>0</v>
      </c>
      <c r="L13" s="55">
        <f>J13+H13</f>
        <v>291130377</v>
      </c>
      <c r="M13" s="56">
        <f>IF(ISBLANK(L13),"  ",IF(L74&gt;0,L13/L74,IF(L13&gt;0,1,0)))</f>
        <v>0.23979796535664127</v>
      </c>
      <c r="N13" s="57"/>
    </row>
    <row r="14" spans="1:17" s="11" customFormat="1" ht="44.25">
      <c r="A14" s="21" t="s">
        <v>14</v>
      </c>
      <c r="B14" s="9">
        <f>ULBOS!B14+McNeese!B14+LATech!B14+ULM!B14+ULL!B14+SLU!B14+NSU!B14+GSU!B14+Nicholls!B14</f>
        <v>0</v>
      </c>
      <c r="C14" s="563">
        <f t="shared" si="0"/>
        <v>0</v>
      </c>
      <c r="D14" s="53">
        <f>ULBOS!D14+McNeese!D14+LATech!D14+ULM!D14+ULL!D14+SLU!D14+NSU!D14+GSU!D14+Nicholls!D14</f>
        <v>0</v>
      </c>
      <c r="E14" s="579">
        <f>IF(ISBLANK(D14),"  ",IF(F14&gt;0,D14/F14,IF(D14&gt;0,1,0)))</f>
        <v>0</v>
      </c>
      <c r="F14" s="580">
        <f>D14+B14</f>
        <v>0</v>
      </c>
      <c r="G14" s="581">
        <f>IF(ISBLANK(F14),"  ",IF(F74&gt;0,F14/F74,IF(F14&gt;0,1,0)))</f>
        <v>0</v>
      </c>
      <c r="H14" s="9">
        <f>ULBOS!H14+McNeese!H14+LATech!H14+ULM!H14+ULL!H14+SLU!H14+NSU!H14+GSU!H14+Nicholls!H14</f>
        <v>0</v>
      </c>
      <c r="I14" s="563">
        <f t="shared" si="1"/>
        <v>0</v>
      </c>
      <c r="J14" s="53">
        <f>ULBOS!J14+McNeese!J14+LATech!J14+ULM!J14+ULL!J14+SLU!J14+NSU!J14+GSU!J14+Nicholls!J14</f>
        <v>0</v>
      </c>
      <c r="K14" s="579">
        <f>IF(ISBLANK(J14),"  ",IF(L14&gt;0,J14/L14,IF(J14&gt;0,1,0)))</f>
        <v>0</v>
      </c>
      <c r="L14" s="580">
        <f>J14+H14</f>
        <v>0</v>
      </c>
      <c r="M14" s="581">
        <f>IF(ISBLANK(L14),"  ",IF(L74&gt;0,L14/L74,IF(L14&gt;0,1,0)))</f>
        <v>0</v>
      </c>
      <c r="N14" s="35"/>
    </row>
    <row r="15" spans="1:17" s="11" customFormat="1" ht="44.25">
      <c r="A15" s="574" t="s">
        <v>15</v>
      </c>
      <c r="B15" s="582">
        <f>SUM(B16:B33)</f>
        <v>14662095.6</v>
      </c>
      <c r="C15" s="632">
        <f t="shared" si="0"/>
        <v>0.97022252823757948</v>
      </c>
      <c r="D15" s="587">
        <f>SUM(D16:D33)</f>
        <v>450000</v>
      </c>
      <c r="E15" s="584">
        <f>IF(ISBLANK(D15),"  ",IF(F15&gt;0,D15/F15,IF(D15&gt;0,1,0)))</f>
        <v>2.9777471762420561E-2</v>
      </c>
      <c r="F15" s="48">
        <f>D15+B15</f>
        <v>15112095.6</v>
      </c>
      <c r="G15" s="585">
        <f>IF(ISBLANK(F15),"  ",IF(F74&gt;0,F15/F74,IF(F15&gt;0,1,0)))</f>
        <v>1.2145346251397876E-2</v>
      </c>
      <c r="H15" s="582">
        <f>SUM(H16:H33)</f>
        <v>13959597</v>
      </c>
      <c r="I15" s="632">
        <f t="shared" si="1"/>
        <v>0.96877081295195144</v>
      </c>
      <c r="J15" s="587">
        <f>SUM(J16:J33)</f>
        <v>450000</v>
      </c>
      <c r="K15" s="584">
        <f>IF(ISBLANK(J15),"  ",IF(L15&gt;0,J15/L15,IF(J15&gt;0,1,0)))</f>
        <v>3.1229187048048602E-2</v>
      </c>
      <c r="L15" s="48">
        <f>J15+H15</f>
        <v>14409597</v>
      </c>
      <c r="M15" s="585">
        <f>IF(ISBLANK(L15),"  ",IF(L74&gt;0,L15/L74,IF(L15&gt;0,1,0)))</f>
        <v>1.1868881831624057E-2</v>
      </c>
      <c r="N15" s="35"/>
    </row>
    <row r="16" spans="1:17" s="11" customFormat="1" ht="44.25">
      <c r="A16" s="68" t="s">
        <v>16</v>
      </c>
      <c r="B16" s="9">
        <f>ULBOS!B16+McNeese!B16+LATech!B16+ULM!B16+ULL!B16+SLU!B16+NSU!B16+GSU!B16+Nicholls!B16</f>
        <v>251367</v>
      </c>
      <c r="C16" s="52">
        <f t="shared" si="0"/>
        <v>1</v>
      </c>
      <c r="D16" s="53">
        <f>ULBOS!D16+McNeese!D16+LATech!D16+ULM!D16+ULL!D16+SLU!D16+NSU!D16+GSU!D16+Nicholls!D16</f>
        <v>0</v>
      </c>
      <c r="E16" s="54">
        <f>IF(ISBLANK(D16),"  ",IF(F16&gt;0,D16/F16,IF(D16&gt;0,1,0)))</f>
        <v>0</v>
      </c>
      <c r="F16" s="69">
        <f t="shared" ref="F16:F38" si="2">D16+B16</f>
        <v>251367</v>
      </c>
      <c r="G16" s="56">
        <f>IF(ISBLANK(F16),"  ",IF(F74&gt;0,F16/F74,IF(F16&gt;0,1,0)))</f>
        <v>2.0201958298722846E-4</v>
      </c>
      <c r="H16" s="9">
        <f>ULBOS!H16+McNeese!H16+LATech!H16+ULM!H16+ULL!H16+SLU!H16+NSU!H16+GSU!H16+Nicholls!H16</f>
        <v>0</v>
      </c>
      <c r="I16" s="52">
        <f t="shared" si="1"/>
        <v>0</v>
      </c>
      <c r="J16" s="53">
        <f>ULBOS!J16+McNeese!J16+LATech!J16+ULM!J16+ULL!J16+SLU!J16+NSU!J16+GSU!J16+Nicholls!J16</f>
        <v>0</v>
      </c>
      <c r="K16" s="54">
        <f t="shared" ref="K16:K33" si="3">IF(ISBLANK(J16),"  ",IF(L16&gt;0,J16/L16,IF(J16&gt;0,1,0)))</f>
        <v>0</v>
      </c>
      <c r="L16" s="69">
        <f t="shared" ref="L16:L27" si="4">J16+H16</f>
        <v>0</v>
      </c>
      <c r="M16" s="56">
        <f>IF(ISBLANK(L16),"  ",IF(L74&gt;0,L16/L74,IF(L16&gt;0,1,0)))</f>
        <v>0</v>
      </c>
      <c r="N16" s="35"/>
    </row>
    <row r="17" spans="1:14" s="11" customFormat="1" ht="44.25">
      <c r="A17" s="586" t="s">
        <v>17</v>
      </c>
      <c r="B17" s="9">
        <f>ULBOS!B17+McNeese!B17+LATech!B17+ULM!B17+ULL!B17+SLU!B17+NSU!B17+GSU!B17+Nicholls!B17</f>
        <v>13285124.6</v>
      </c>
      <c r="C17" s="563">
        <f t="shared" si="0"/>
        <v>1</v>
      </c>
      <c r="D17" s="53">
        <f>ULBOS!D17+McNeese!D17+LATech!D17+ULM!D17+ULL!D17+SLU!D17+NSU!D17+GSU!D17+Nicholls!D17</f>
        <v>0</v>
      </c>
      <c r="E17" s="54">
        <f t="shared" ref="E17:E33" si="5">IF(ISBLANK(D17),"  ",IF(F17&gt;0,D17/F17,IF(D17&gt;0,1,0)))</f>
        <v>0</v>
      </c>
      <c r="F17" s="577">
        <f t="shared" si="2"/>
        <v>13285124.6</v>
      </c>
      <c r="G17" s="581">
        <f>IF(ISBLANK(F17),"  ",IF(F74&gt;0,F17/F74,IF(F17&gt;0,1,0)))</f>
        <v>1.0677039275741726E-2</v>
      </c>
      <c r="H17" s="9">
        <f>ULBOS!H17+McNeese!H17+LATech!H17+ULM!H17+ULL!H17+SLU!H17+NSU!H17+GSU!H17+Nicholls!H17</f>
        <v>13433993</v>
      </c>
      <c r="I17" s="563">
        <f t="shared" si="1"/>
        <v>1</v>
      </c>
      <c r="J17" s="53">
        <f>ULBOS!J17+McNeese!J17+LATech!J17+ULM!J17+ULL!J17+SLU!J17+NSU!J17+GSU!J17+Nicholls!J17</f>
        <v>0</v>
      </c>
      <c r="K17" s="579">
        <f t="shared" si="3"/>
        <v>0</v>
      </c>
      <c r="L17" s="577">
        <f t="shared" si="4"/>
        <v>13433993</v>
      </c>
      <c r="M17" s="581">
        <f>IF(ISBLANK(L17),"  ",IF(L74&gt;0,L17/L74,IF(L17&gt;0,1,0)))</f>
        <v>1.1065297346196757E-2</v>
      </c>
      <c r="N17" s="35"/>
    </row>
    <row r="18" spans="1:14" s="11" customFormat="1" ht="44.25">
      <c r="A18" s="586" t="s">
        <v>18</v>
      </c>
      <c r="B18" s="9">
        <f>ULBOS!B18+McNeese!B18+LATech!B18+ULM!B18+ULL!B18+SLU!B18+NSU!B18+GSU!B18+Nicholls!B18</f>
        <v>0</v>
      </c>
      <c r="C18" s="563">
        <f t="shared" si="0"/>
        <v>0</v>
      </c>
      <c r="D18" s="53">
        <f>ULBOS!D18+McNeese!D18+LATech!D18+ULM!D18+ULL!D18+SLU!D18+NSU!D18+GSU!D18+Nicholls!D18</f>
        <v>0</v>
      </c>
      <c r="E18" s="54">
        <f t="shared" si="5"/>
        <v>0</v>
      </c>
      <c r="F18" s="577">
        <f t="shared" si="2"/>
        <v>0</v>
      </c>
      <c r="G18" s="581">
        <f>IF(ISBLANK(F18),"  ",IF(F74&gt;0,F18/F74,IF(F18&gt;0,1,0)))</f>
        <v>0</v>
      </c>
      <c r="H18" s="9">
        <f>ULBOS!H18+McNeese!H18+LATech!H18+ULM!H18+ULL!H18+SLU!H18+NSU!H18+GSU!H18+Nicholls!H18</f>
        <v>0</v>
      </c>
      <c r="I18" s="563">
        <f t="shared" si="1"/>
        <v>0</v>
      </c>
      <c r="J18" s="53">
        <f>ULBOS!J18+McNeese!J18+LATech!J18+ULM!J18+ULL!J18+SLU!J18+NSU!J18+GSU!J18+Nicholls!J18</f>
        <v>0</v>
      </c>
      <c r="K18" s="579">
        <f t="shared" si="3"/>
        <v>0</v>
      </c>
      <c r="L18" s="577">
        <f t="shared" si="4"/>
        <v>0</v>
      </c>
      <c r="M18" s="581">
        <f>IF(ISBLANK(L18),"  ",IF(L74&gt;0,L18/L74,IF(L18&gt;0,1,0)))</f>
        <v>0</v>
      </c>
      <c r="N18" s="35"/>
    </row>
    <row r="19" spans="1:14" s="11" customFormat="1" ht="44.25">
      <c r="A19" s="586" t="s">
        <v>19</v>
      </c>
      <c r="B19" s="9">
        <f>ULBOS!B19+McNeese!B19+LATech!B19+ULM!B19+ULL!B19+SLU!B19+NSU!B19+GSU!B19+Nicholls!B19</f>
        <v>525604</v>
      </c>
      <c r="C19" s="563">
        <f t="shared" si="0"/>
        <v>1</v>
      </c>
      <c r="D19" s="53">
        <f>ULBOS!D19+McNeese!D19+LATech!D19+ULM!D19+ULL!D19+SLU!D19+NSU!D19+GSU!D19+Nicholls!D19</f>
        <v>0</v>
      </c>
      <c r="E19" s="54">
        <f t="shared" si="5"/>
        <v>0</v>
      </c>
      <c r="F19" s="577">
        <f t="shared" si="2"/>
        <v>525604</v>
      </c>
      <c r="G19" s="581">
        <f>IF(ISBLANK(F19),"  ",IF(F74&gt;0,F19/F74,IF(F19&gt;0,1,0)))</f>
        <v>4.2241941422867452E-4</v>
      </c>
      <c r="H19" s="9">
        <f>ULBOS!H19+McNeese!H19+LATech!H19+ULM!H19+ULL!H19+SLU!H19+NSU!H19+GSU!H19+Nicholls!H19</f>
        <v>525604</v>
      </c>
      <c r="I19" s="563">
        <f t="shared" si="1"/>
        <v>1</v>
      </c>
      <c r="J19" s="53">
        <f>ULBOS!J19+McNeese!J19+LATech!J19+ULM!J19+ULL!J19+SLU!J19+NSU!J19+GSU!J19+Nicholls!J19</f>
        <v>0</v>
      </c>
      <c r="K19" s="579">
        <f t="shared" si="3"/>
        <v>0</v>
      </c>
      <c r="L19" s="577">
        <f t="shared" si="4"/>
        <v>525604</v>
      </c>
      <c r="M19" s="581">
        <f>IF(ISBLANK(L19),"  ",IF(L74&gt;0,L19/L74,IF(L19&gt;0,1,0)))</f>
        <v>4.3292895465632595E-4</v>
      </c>
      <c r="N19" s="35"/>
    </row>
    <row r="20" spans="1:14" s="11" customFormat="1" ht="44.25">
      <c r="A20" s="586" t="s">
        <v>20</v>
      </c>
      <c r="B20" s="9">
        <f>ULBOS!B20+McNeese!B20+LATech!B20+ULM!B20+ULL!B20+SLU!B20+NSU!B20+GSU!B20+Nicholls!B20</f>
        <v>0</v>
      </c>
      <c r="C20" s="563">
        <f t="shared" si="0"/>
        <v>0</v>
      </c>
      <c r="D20" s="53">
        <f>ULBOS!D20+McNeese!D20+LATech!D20+ULM!D20+ULL!D20+SLU!D20+NSU!D20+GSU!D20+Nicholls!D20</f>
        <v>450000</v>
      </c>
      <c r="E20" s="54">
        <f t="shared" si="5"/>
        <v>1</v>
      </c>
      <c r="F20" s="577">
        <f t="shared" si="2"/>
        <v>450000</v>
      </c>
      <c r="G20" s="581">
        <f>IF(ISBLANK(F20),"  ",IF(F75&gt;0,F20/F75,IF(F20&gt;0,1,0)))</f>
        <v>1</v>
      </c>
      <c r="H20" s="9">
        <f>ULBOS!H20+McNeese!H20+LATech!H20+ULM!H20+ULL!H20+SLU!H20+NSU!H20+GSU!H20+Nicholls!H20</f>
        <v>0</v>
      </c>
      <c r="I20" s="563">
        <f t="shared" si="1"/>
        <v>0</v>
      </c>
      <c r="J20" s="53">
        <f>ULBOS!J20+McNeese!J20+LATech!J20+ULM!J20+ULL!J20+SLU!J20+NSU!J20+GSU!J20+Nicholls!J20</f>
        <v>450000</v>
      </c>
      <c r="K20" s="579">
        <f t="shared" si="3"/>
        <v>1</v>
      </c>
      <c r="L20" s="577">
        <f t="shared" si="4"/>
        <v>450000</v>
      </c>
      <c r="M20" s="581">
        <f>IF(ISBLANK(L20),"  ",IF(L75&gt;0,L20/L75,IF(L20&gt;0,1,0)))</f>
        <v>1</v>
      </c>
      <c r="N20" s="35"/>
    </row>
    <row r="21" spans="1:14" s="11" customFormat="1" ht="44.25">
      <c r="A21" s="586" t="s">
        <v>21</v>
      </c>
      <c r="B21" s="9">
        <f>ULBOS!B21+McNeese!B21+LATech!B21+ULM!B21+ULL!B21+SLU!B21+NSU!B21+GSU!B21+Nicholls!B21</f>
        <v>0</v>
      </c>
      <c r="C21" s="563">
        <f t="shared" si="0"/>
        <v>0</v>
      </c>
      <c r="D21" s="53">
        <f>ULBOS!D21+McNeese!D21+LATech!D21+ULM!D21+ULL!D21+SLU!D21+NSU!D21+GSU!D21+Nicholls!D21</f>
        <v>0</v>
      </c>
      <c r="E21" s="54">
        <f t="shared" si="5"/>
        <v>0</v>
      </c>
      <c r="F21" s="577">
        <f t="shared" si="2"/>
        <v>0</v>
      </c>
      <c r="G21" s="581">
        <f>IF(ISBLANK(F21),"  ",IF(F74&gt;0,F21/F74,IF(F21&gt;0,1,0)))</f>
        <v>0</v>
      </c>
      <c r="H21" s="9">
        <f>ULBOS!H21+McNeese!H21+LATech!H21+ULM!H21+ULL!H21+SLU!H21+NSU!H21+GSU!H21+Nicholls!H21</f>
        <v>0</v>
      </c>
      <c r="I21" s="563">
        <f t="shared" si="1"/>
        <v>0</v>
      </c>
      <c r="J21" s="53">
        <f>ULBOS!J21+McNeese!J21+LATech!J21+ULM!J21+ULL!J21+SLU!J21+NSU!J21+GSU!J21+Nicholls!J21</f>
        <v>0</v>
      </c>
      <c r="K21" s="579">
        <f t="shared" si="3"/>
        <v>0</v>
      </c>
      <c r="L21" s="577">
        <f t="shared" si="4"/>
        <v>0</v>
      </c>
      <c r="M21" s="581">
        <f>IF(ISBLANK(L21),"  ",IF(L74&gt;0,L21/L74,IF(L21&gt;0,1,0)))</f>
        <v>0</v>
      </c>
      <c r="N21" s="35"/>
    </row>
    <row r="22" spans="1:14" s="11" customFormat="1" ht="44.25">
      <c r="A22" s="586" t="s">
        <v>22</v>
      </c>
      <c r="B22" s="9">
        <f>ULBOS!B22+McNeese!B22+LATech!B22+ULM!B22+ULL!B22+SLU!B22+NSU!B22+GSU!B22+Nicholls!B22</f>
        <v>0</v>
      </c>
      <c r="C22" s="563">
        <f t="shared" si="0"/>
        <v>0</v>
      </c>
      <c r="D22" s="53">
        <f>ULBOS!D22+McNeese!D22+LATech!D22+ULM!D22+ULL!D22+SLU!D22+NSU!D22+GSU!D22+Nicholls!D22</f>
        <v>0</v>
      </c>
      <c r="E22" s="54">
        <f t="shared" si="5"/>
        <v>0</v>
      </c>
      <c r="F22" s="577">
        <f t="shared" si="2"/>
        <v>0</v>
      </c>
      <c r="G22" s="581">
        <f>IF(ISBLANK(F22),"  ",IF(F74&gt;0,F22/F74,IF(F22&gt;0,1,0)))</f>
        <v>0</v>
      </c>
      <c r="H22" s="9">
        <f>ULBOS!H22+McNeese!H22+LATech!H22+ULM!H22+ULL!H22+SLU!H22+NSU!H22+GSU!H22+Nicholls!H22</f>
        <v>0</v>
      </c>
      <c r="I22" s="563">
        <f t="shared" si="1"/>
        <v>0</v>
      </c>
      <c r="J22" s="53">
        <f>ULBOS!J22+McNeese!J22+LATech!J22+ULM!J22+ULL!J22+SLU!J22+NSU!J22+GSU!J22+Nicholls!J22</f>
        <v>0</v>
      </c>
      <c r="K22" s="579">
        <f t="shared" si="3"/>
        <v>0</v>
      </c>
      <c r="L22" s="577">
        <f t="shared" si="4"/>
        <v>0</v>
      </c>
      <c r="M22" s="581">
        <f>IF(ISBLANK(L22),"  ",IF(L74&gt;0,L22/L74,IF(L22&gt;0,1,0)))</f>
        <v>0</v>
      </c>
      <c r="N22" s="35"/>
    </row>
    <row r="23" spans="1:14" s="11" customFormat="1" ht="44.25">
      <c r="A23" s="586" t="s">
        <v>23</v>
      </c>
      <c r="B23" s="9">
        <f>ULBOS!B23+McNeese!B23+LATech!B23+ULM!B23+ULL!B23+SLU!B23+NSU!B23+GSU!B23+Nicholls!B23</f>
        <v>0</v>
      </c>
      <c r="C23" s="563">
        <f t="shared" si="0"/>
        <v>0</v>
      </c>
      <c r="D23" s="53">
        <f>ULBOS!D23+McNeese!D23+LATech!D23+ULM!D23+ULL!D23+SLU!D23+NSU!D23+GSU!D23+Nicholls!D23</f>
        <v>0</v>
      </c>
      <c r="E23" s="54">
        <f t="shared" si="5"/>
        <v>0</v>
      </c>
      <c r="F23" s="577">
        <f t="shared" si="2"/>
        <v>0</v>
      </c>
      <c r="G23" s="581">
        <f>IF(ISBLANK(F23),"  ",IF(F74&gt;0,F23/F74,IF(F23&gt;0,1,0)))</f>
        <v>0</v>
      </c>
      <c r="H23" s="9">
        <f>ULBOS!H23+McNeese!H23+LATech!H23+ULM!H23+ULL!H23+SLU!H23+NSU!H23+GSU!H23+Nicholls!H23</f>
        <v>0</v>
      </c>
      <c r="I23" s="563">
        <f t="shared" si="1"/>
        <v>0</v>
      </c>
      <c r="J23" s="53">
        <f>ULBOS!J23+McNeese!J23+LATech!J23+ULM!J23+ULL!J23+SLU!J23+NSU!J23+GSU!J23+Nicholls!J23</f>
        <v>0</v>
      </c>
      <c r="K23" s="579">
        <f t="shared" si="3"/>
        <v>0</v>
      </c>
      <c r="L23" s="577">
        <f t="shared" si="4"/>
        <v>0</v>
      </c>
      <c r="M23" s="581">
        <f>IF(ISBLANK(L23),"  ",IF(L74&gt;0,L23/L74,IF(L23&gt;0,1,0)))</f>
        <v>0</v>
      </c>
      <c r="N23" s="35"/>
    </row>
    <row r="24" spans="1:14" s="11" customFormat="1" ht="44.25">
      <c r="A24" s="586" t="s">
        <v>24</v>
      </c>
      <c r="B24" s="9">
        <f>ULBOS!B24+McNeese!B24+LATech!B24+ULM!B24+ULL!B24+SLU!B24+NSU!B24+GSU!B24+Nicholls!B24</f>
        <v>0</v>
      </c>
      <c r="C24" s="563">
        <f t="shared" si="0"/>
        <v>0</v>
      </c>
      <c r="D24" s="53">
        <f>ULBOS!D24+McNeese!D24+LATech!D24+ULM!D24+ULL!D24+SLU!D24+NSU!D24+GSU!D24+Nicholls!D24</f>
        <v>0</v>
      </c>
      <c r="E24" s="54">
        <f t="shared" si="5"/>
        <v>0</v>
      </c>
      <c r="F24" s="577">
        <f t="shared" si="2"/>
        <v>0</v>
      </c>
      <c r="G24" s="581">
        <f>IF(ISBLANK(F24),"  ",IF(F74&gt;0,F24/F74,IF(F24&gt;0,1,0)))</f>
        <v>0</v>
      </c>
      <c r="H24" s="9">
        <f>ULBOS!H24+McNeese!H24+LATech!H24+ULM!H24+ULL!H24+SLU!H24+NSU!H24+GSU!H24+Nicholls!H24</f>
        <v>0</v>
      </c>
      <c r="I24" s="563">
        <f t="shared" si="1"/>
        <v>0</v>
      </c>
      <c r="J24" s="53">
        <f>ULBOS!J24+McNeese!J24+LATech!J24+ULM!J24+ULL!J24+SLU!J24+NSU!J24+GSU!J24+Nicholls!J24</f>
        <v>0</v>
      </c>
      <c r="K24" s="579">
        <f t="shared" si="3"/>
        <v>0</v>
      </c>
      <c r="L24" s="577">
        <f t="shared" si="4"/>
        <v>0</v>
      </c>
      <c r="M24" s="581">
        <f>IF(ISBLANK(L24),"  ",IF(L74&gt;0,L24/L74,IF(L24&gt;0,1,0)))</f>
        <v>0</v>
      </c>
      <c r="N24" s="35"/>
    </row>
    <row r="25" spans="1:14" s="11" customFormat="1" ht="44.25">
      <c r="A25" s="586" t="s">
        <v>25</v>
      </c>
      <c r="B25" s="9">
        <f>ULBOS!B25+McNeese!B25+LATech!B25+ULM!B25+ULL!B25+SLU!B25+NSU!B25+GSU!B25+Nicholls!B25</f>
        <v>0</v>
      </c>
      <c r="C25" s="563">
        <f t="shared" si="0"/>
        <v>0</v>
      </c>
      <c r="D25" s="53">
        <f>ULBOS!D25+McNeese!D25+LATech!D25+ULM!D25+ULL!D25+SLU!D25+NSU!D25+GSU!D25+Nicholls!D25</f>
        <v>0</v>
      </c>
      <c r="E25" s="54">
        <f t="shared" si="5"/>
        <v>0</v>
      </c>
      <c r="F25" s="577">
        <f t="shared" si="2"/>
        <v>0</v>
      </c>
      <c r="G25" s="581">
        <f>IF(ISBLANK(F25),"  ",IF(F74&gt;0,F25/F74,IF(F25&gt;0,1,0)))</f>
        <v>0</v>
      </c>
      <c r="H25" s="9">
        <f>ULBOS!H25+McNeese!H25+LATech!H25+ULM!H25+ULL!H25+SLU!H25+NSU!H25+GSU!H25+Nicholls!H25</f>
        <v>0</v>
      </c>
      <c r="I25" s="563">
        <f t="shared" si="1"/>
        <v>0</v>
      </c>
      <c r="J25" s="53">
        <f>ULBOS!J25+McNeese!J25+LATech!J25+ULM!J25+ULL!J25+SLU!J25+NSU!J25+GSU!J25+Nicholls!J25</f>
        <v>0</v>
      </c>
      <c r="K25" s="579">
        <f t="shared" si="3"/>
        <v>0</v>
      </c>
      <c r="L25" s="577">
        <f t="shared" si="4"/>
        <v>0</v>
      </c>
      <c r="M25" s="581">
        <f>IF(ISBLANK(L25),"  ",IF(L74&gt;0,L25/L74,IF(L25&gt;0,1,0)))</f>
        <v>0</v>
      </c>
      <c r="N25" s="35"/>
    </row>
    <row r="26" spans="1:14" s="11" customFormat="1" ht="44.25">
      <c r="A26" s="586" t="s">
        <v>26</v>
      </c>
      <c r="B26" s="9">
        <f>ULBOS!B26+McNeese!B26+LATech!B26+ULM!B26+ULL!B26+SLU!B26+NSU!B26+GSU!B26+Nicholls!B26</f>
        <v>0</v>
      </c>
      <c r="C26" s="563">
        <f t="shared" si="0"/>
        <v>0</v>
      </c>
      <c r="D26" s="53">
        <f>ULBOS!D26+McNeese!D26+LATech!D26+ULM!D26+ULL!D26+SLU!D26+NSU!D26+GSU!D26+Nicholls!D26</f>
        <v>0</v>
      </c>
      <c r="E26" s="54">
        <f t="shared" si="5"/>
        <v>0</v>
      </c>
      <c r="F26" s="577">
        <f t="shared" si="2"/>
        <v>0</v>
      </c>
      <c r="G26" s="581">
        <f>IF(ISBLANK(F26),"  ",IF(F74&gt;0,F26/F74,IF(F26&gt;0,1,0)))</f>
        <v>0</v>
      </c>
      <c r="H26" s="9">
        <f>ULBOS!H26+McNeese!H26+LATech!H26+ULM!H26+ULL!H26+SLU!H26+NSU!H26+GSU!H26+Nicholls!H26</f>
        <v>0</v>
      </c>
      <c r="I26" s="563">
        <f t="shared" si="1"/>
        <v>0</v>
      </c>
      <c r="J26" s="53">
        <f>ULBOS!J26+McNeese!J26+LATech!J26+ULM!J26+ULL!J26+SLU!J26+NSU!J26+GSU!J26+Nicholls!J26</f>
        <v>0</v>
      </c>
      <c r="K26" s="579">
        <f t="shared" si="3"/>
        <v>0</v>
      </c>
      <c r="L26" s="577">
        <f t="shared" si="4"/>
        <v>0</v>
      </c>
      <c r="M26" s="581">
        <f>IF(ISBLANK(L26),"  ",IF(L74&gt;0,L26/L74,IF(L26&gt;0,1,0)))</f>
        <v>0</v>
      </c>
      <c r="N26" s="35"/>
    </row>
    <row r="27" spans="1:14" s="11" customFormat="1" ht="44.25">
      <c r="A27" s="586" t="s">
        <v>27</v>
      </c>
      <c r="B27" s="9">
        <f>ULBOS!B27+McNeese!B27+LATech!B27+ULM!B27+ULL!B27+SLU!B27+NSU!B27+GSU!B27+Nicholls!B27</f>
        <v>0</v>
      </c>
      <c r="C27" s="563">
        <f t="shared" si="0"/>
        <v>0</v>
      </c>
      <c r="D27" s="53">
        <f>ULBOS!D27+McNeese!D27+LATech!D27+ULM!D27+ULL!D27+SLU!D27+NSU!D27+GSU!D27+Nicholls!D27</f>
        <v>0</v>
      </c>
      <c r="E27" s="54">
        <f t="shared" si="5"/>
        <v>0</v>
      </c>
      <c r="F27" s="577">
        <f t="shared" si="2"/>
        <v>0</v>
      </c>
      <c r="G27" s="581">
        <f>IF(ISBLANK(F27),"  ",IF(F74&gt;0,F27/F74,IF(F27&gt;0,1,0)))</f>
        <v>0</v>
      </c>
      <c r="H27" s="9">
        <f>ULBOS!H27+McNeese!H27+LATech!H27+ULM!H27+ULL!H27+SLU!H27+NSU!H27+GSU!H27+Nicholls!H27</f>
        <v>0</v>
      </c>
      <c r="I27" s="563">
        <f t="shared" si="1"/>
        <v>0</v>
      </c>
      <c r="J27" s="53">
        <f>ULBOS!J27+McNeese!J27+LATech!J27+ULM!J27+ULL!J27+SLU!J27+NSU!J27+GSU!J27+Nicholls!J27</f>
        <v>0</v>
      </c>
      <c r="K27" s="579">
        <f t="shared" si="3"/>
        <v>0</v>
      </c>
      <c r="L27" s="577">
        <f t="shared" si="4"/>
        <v>0</v>
      </c>
      <c r="M27" s="581">
        <f>IF(ISBLANK(L27),"  ",IF(L74&gt;0,L27/L74,IF(L27&gt;0,1,0)))</f>
        <v>0</v>
      </c>
      <c r="N27" s="35"/>
    </row>
    <row r="28" spans="1:14" s="11" customFormat="1" ht="44.25">
      <c r="A28" s="588" t="s">
        <v>28</v>
      </c>
      <c r="B28" s="9">
        <f>ULBOS!B28+McNeese!B28+LATech!B28+ULM!B28+ULL!B28+SLU!B28+NSU!B28+GSU!B28+Nicholls!B28</f>
        <v>0</v>
      </c>
      <c r="C28" s="563">
        <f t="shared" si="0"/>
        <v>0</v>
      </c>
      <c r="D28" s="53">
        <f>ULBOS!D28+McNeese!D28+LATech!D28+ULM!D28+ULL!D28+SLU!D28+NSU!D28+GSU!D28+Nicholls!D28</f>
        <v>0</v>
      </c>
      <c r="E28" s="54">
        <f t="shared" si="5"/>
        <v>0</v>
      </c>
      <c r="F28" s="577">
        <f t="shared" ref="F28:F33" si="6">D28+B28</f>
        <v>0</v>
      </c>
      <c r="G28" s="581">
        <f>IF(ISBLANK(F28),"  ",IF(F74&gt;0,F28/F74,IF(F28&gt;0,1,0)))</f>
        <v>0</v>
      </c>
      <c r="H28" s="9">
        <f>ULBOS!H28+McNeese!H28+LATech!H28+ULM!H28+ULL!H28+SLU!H28+NSU!H28+GSU!H28+Nicholls!H28</f>
        <v>0</v>
      </c>
      <c r="I28" s="563">
        <f t="shared" si="1"/>
        <v>0</v>
      </c>
      <c r="J28" s="53">
        <f>ULBOS!J28+McNeese!J28+LATech!J28+ULM!J28+ULL!J28+SLU!J28+NSU!J28+GSU!J28+Nicholls!J28</f>
        <v>0</v>
      </c>
      <c r="K28" s="579">
        <f t="shared" si="3"/>
        <v>0</v>
      </c>
      <c r="L28" s="577">
        <f t="shared" ref="L28:L33" si="7">J28+H28</f>
        <v>0</v>
      </c>
      <c r="M28" s="581">
        <f>IF(ISBLANK(L28),"  ",IF(L74&gt;0,L28/L74,IF(L28&gt;0,1,0)))</f>
        <v>0</v>
      </c>
      <c r="N28" s="35"/>
    </row>
    <row r="29" spans="1:14" s="11" customFormat="1" ht="44.25">
      <c r="A29" s="588" t="s">
        <v>29</v>
      </c>
      <c r="B29" s="9">
        <f>ULBOS!B29+McNeese!B29+LATech!B29+ULM!B29+ULL!B29+SLU!B29+NSU!B29+GSU!B29+Nicholls!B29</f>
        <v>0</v>
      </c>
      <c r="C29" s="563">
        <f t="shared" si="0"/>
        <v>0</v>
      </c>
      <c r="D29" s="53">
        <f>ULBOS!D29+McNeese!D29+LATech!D29+ULM!D29+ULL!D29+SLU!D29+NSU!D29+GSU!D29+Nicholls!D29</f>
        <v>0</v>
      </c>
      <c r="E29" s="54">
        <f t="shared" si="5"/>
        <v>0</v>
      </c>
      <c r="F29" s="577">
        <f t="shared" si="6"/>
        <v>0</v>
      </c>
      <c r="G29" s="581">
        <f>IF(ISBLANK(F29),"  ",IF(F74&gt;0,F29/F74,IF(F29&gt;0,1,0)))</f>
        <v>0</v>
      </c>
      <c r="H29" s="9">
        <f>ULBOS!H29+McNeese!H29+LATech!H29+ULM!H29+ULL!H29+SLU!H29+NSU!H29+GSU!H29+Nicholls!H29</f>
        <v>0</v>
      </c>
      <c r="I29" s="563">
        <f t="shared" si="1"/>
        <v>0</v>
      </c>
      <c r="J29" s="53">
        <f>ULBOS!J29+McNeese!J29+LATech!J29+ULM!J29+ULL!J29+SLU!J29+NSU!J29+GSU!J29+Nicholls!J29</f>
        <v>0</v>
      </c>
      <c r="K29" s="579">
        <f t="shared" si="3"/>
        <v>0</v>
      </c>
      <c r="L29" s="577">
        <f t="shared" si="7"/>
        <v>0</v>
      </c>
      <c r="M29" s="581">
        <f>IF(ISBLANK(L29),"  ",IF(L74&gt;0,L29/L74,IF(L29&gt;0,1,0)))</f>
        <v>0</v>
      </c>
      <c r="N29" s="35"/>
    </row>
    <row r="30" spans="1:14" s="11" customFormat="1" ht="44.25">
      <c r="A30" s="588" t="s">
        <v>30</v>
      </c>
      <c r="B30" s="9">
        <f>ULBOS!B30+McNeese!B30+LATech!B30+ULM!B30+ULL!B30+SLU!B30+NSU!B30+GSU!B30+Nicholls!B30</f>
        <v>0</v>
      </c>
      <c r="C30" s="563">
        <f t="shared" si="0"/>
        <v>0</v>
      </c>
      <c r="D30" s="53">
        <f>ULBOS!D30+McNeese!D30+LATech!D30+ULM!D30+ULL!D30+SLU!D30+NSU!D30+GSU!D30+Nicholls!D30</f>
        <v>0</v>
      </c>
      <c r="E30" s="54">
        <f t="shared" si="5"/>
        <v>0</v>
      </c>
      <c r="F30" s="577">
        <f t="shared" si="6"/>
        <v>0</v>
      </c>
      <c r="G30" s="581">
        <f>IF(ISBLANK(F30),"  ",IF(F75&gt;0,F30/F75,IF(F30&gt;0,1,0)))</f>
        <v>0</v>
      </c>
      <c r="H30" s="9">
        <f>ULBOS!H30+McNeese!H30+LATech!H30+ULM!H30+ULL!H30+SLU!H30+NSU!H30+GSU!H30+Nicholls!H30</f>
        <v>0</v>
      </c>
      <c r="I30" s="563">
        <f t="shared" si="1"/>
        <v>0</v>
      </c>
      <c r="J30" s="53">
        <f>ULBOS!J30+McNeese!J30+LATech!J30+ULM!J30+ULL!J30+SLU!J30+NSU!J30+GSU!J30+Nicholls!J30</f>
        <v>0</v>
      </c>
      <c r="K30" s="579">
        <f t="shared" si="3"/>
        <v>0</v>
      </c>
      <c r="L30" s="577">
        <f t="shared" si="7"/>
        <v>0</v>
      </c>
      <c r="M30" s="581">
        <f>IF(ISBLANK(L30),"  ",IF(L75&gt;0,L30/L75,IF(L30&gt;0,1,0)))</f>
        <v>0</v>
      </c>
      <c r="N30" s="35"/>
    </row>
    <row r="31" spans="1:14" s="11" customFormat="1" ht="44.25">
      <c r="A31" s="588" t="s">
        <v>31</v>
      </c>
      <c r="B31" s="9">
        <f>ULBOS!B31+McNeese!B31+LATech!B31+ULM!B31+ULL!B31+SLU!B31+NSU!B31+GSU!B31+Nicholls!B31</f>
        <v>0</v>
      </c>
      <c r="C31" s="563">
        <f t="shared" si="0"/>
        <v>0</v>
      </c>
      <c r="D31" s="53">
        <f>ULBOS!D31+McNeese!D31+LATech!D31+ULM!D31+ULL!D31+SLU!D31+NSU!D31+GSU!D31+Nicholls!D31</f>
        <v>0</v>
      </c>
      <c r="E31" s="54">
        <f t="shared" si="5"/>
        <v>0</v>
      </c>
      <c r="F31" s="577">
        <f t="shared" si="6"/>
        <v>0</v>
      </c>
      <c r="G31" s="581">
        <f>IF(ISBLANK(F31),"  ",IF(F76&gt;0,F31/F76,IF(F31&gt;0,1,0)))</f>
        <v>0</v>
      </c>
      <c r="H31" s="9">
        <f>ULBOS!H31+McNeese!H31+LATech!H31+ULM!H31+ULL!H31+SLU!H31+NSU!H31+GSU!H31+Nicholls!H31</f>
        <v>0</v>
      </c>
      <c r="I31" s="563">
        <f t="shared" si="1"/>
        <v>0</v>
      </c>
      <c r="J31" s="53">
        <f>ULBOS!J31+McNeese!J31+LATech!J31+ULM!J31+ULL!J31+SLU!J31+NSU!J31+GSU!J31+Nicholls!J31</f>
        <v>0</v>
      </c>
      <c r="K31" s="579">
        <f t="shared" si="3"/>
        <v>0</v>
      </c>
      <c r="L31" s="577">
        <f t="shared" si="7"/>
        <v>0</v>
      </c>
      <c r="M31" s="581">
        <f>IF(ISBLANK(L31),"  ",IF(L76&gt;0,L31/L76,IF(L31&gt;0,1,0)))</f>
        <v>0</v>
      </c>
      <c r="N31" s="35"/>
    </row>
    <row r="32" spans="1:14" s="11" customFormat="1" ht="44.25">
      <c r="A32" s="588" t="s">
        <v>32</v>
      </c>
      <c r="B32" s="9">
        <f>ULBOS!B32+McNeese!B32+LATech!B32+ULM!B32+ULL!B32+SLU!B32+NSU!B32+GSU!B32+Nicholls!B32</f>
        <v>0</v>
      </c>
      <c r="C32" s="563">
        <f t="shared" si="0"/>
        <v>0</v>
      </c>
      <c r="D32" s="53">
        <f>ULBOS!D32+McNeese!D32+LATech!D32+ULM!D32+ULL!D32+SLU!D32+NSU!D32+GSU!D32+Nicholls!D32</f>
        <v>0</v>
      </c>
      <c r="E32" s="54">
        <f t="shared" si="5"/>
        <v>0</v>
      </c>
      <c r="F32" s="577">
        <f t="shared" si="6"/>
        <v>0</v>
      </c>
      <c r="G32" s="581">
        <f>IF(ISBLANK(F32),"  ",IF(F77&gt;0,F32/F77,IF(F32&gt;0,1,0)))</f>
        <v>0</v>
      </c>
      <c r="H32" s="9">
        <f>ULBOS!H32+McNeese!H32+LATech!H32+ULM!H32+ULL!H32+SLU!H32+NSU!H32+GSU!H32+Nicholls!H32</f>
        <v>0</v>
      </c>
      <c r="I32" s="563">
        <f t="shared" si="1"/>
        <v>0</v>
      </c>
      <c r="J32" s="53">
        <f>ULBOS!J32+McNeese!J32+LATech!J32+ULM!J32+ULL!J32+SLU!J32+NSU!J32+GSU!J32+Nicholls!J32</f>
        <v>0</v>
      </c>
      <c r="K32" s="579">
        <f t="shared" si="3"/>
        <v>0</v>
      </c>
      <c r="L32" s="577">
        <f t="shared" si="7"/>
        <v>0</v>
      </c>
      <c r="M32" s="581">
        <f>IF(ISBLANK(L32),"  ",IF(L77&gt;0,L32/L77,IF(L32&gt;0,1,0)))</f>
        <v>0</v>
      </c>
      <c r="N32" s="35"/>
    </row>
    <row r="33" spans="1:14" s="11" customFormat="1" ht="44.25">
      <c r="A33" s="588" t="s">
        <v>33</v>
      </c>
      <c r="B33" s="9">
        <f>ULBOS!B33+McNeese!B33+LATech!B33+ULM!B33+ULL!B33+SLU!B33+NSU!B33+GSU!B33+Nicholls!B33</f>
        <v>600000</v>
      </c>
      <c r="C33" s="563">
        <f t="shared" si="0"/>
        <v>1</v>
      </c>
      <c r="D33" s="53">
        <f>ULBOS!D33+McNeese!D33+LATech!D33+ULM!D33+ULL!D33+SLU!D33+NSU!D33+GSU!D33+Nicholls!D33</f>
        <v>0</v>
      </c>
      <c r="E33" s="54">
        <f t="shared" si="5"/>
        <v>0</v>
      </c>
      <c r="F33" s="577">
        <f t="shared" si="6"/>
        <v>600000</v>
      </c>
      <c r="G33" s="581">
        <f>IF(ISBLANK(F33),"  ",IF(F74&gt;0,F33/F74,IF(F33&gt;0,1,0)))</f>
        <v>4.8221027339442755E-4</v>
      </c>
      <c r="H33" s="9">
        <f>ULBOS!H33+McNeese!H33+LATech!H33+ULM!H33+ULL!H33+SLU!H33+NSU!H33+GSU!H33+Nicholls!H33</f>
        <v>0</v>
      </c>
      <c r="I33" s="563">
        <f t="shared" si="1"/>
        <v>0</v>
      </c>
      <c r="J33" s="53">
        <f>ULBOS!J33+McNeese!J33+LATech!J33+ULM!J33+ULL!J33+SLU!J33+NSU!J33+GSU!J33+Nicholls!J33</f>
        <v>0</v>
      </c>
      <c r="K33" s="579">
        <f t="shared" si="3"/>
        <v>0</v>
      </c>
      <c r="L33" s="577">
        <f t="shared" si="7"/>
        <v>0</v>
      </c>
      <c r="M33" s="581">
        <f>IF(ISBLANK(L33),"  ",IF(L74&gt;0,L33/L74,IF(L33&gt;0,1,0)))</f>
        <v>0</v>
      </c>
      <c r="N33" s="35"/>
    </row>
    <row r="34" spans="1:14" s="11" customFormat="1" ht="45">
      <c r="A34" s="589" t="s">
        <v>34</v>
      </c>
      <c r="B34" s="631"/>
      <c r="C34" s="591" t="s">
        <v>4</v>
      </c>
      <c r="D34" s="633"/>
      <c r="E34" s="592" t="s">
        <v>4</v>
      </c>
      <c r="F34" s="577"/>
      <c r="G34" s="593" t="s">
        <v>4</v>
      </c>
      <c r="H34" s="631"/>
      <c r="I34" s="591" t="s">
        <v>4</v>
      </c>
      <c r="J34" s="633"/>
      <c r="K34" s="592" t="s">
        <v>4</v>
      </c>
      <c r="L34" s="577"/>
      <c r="M34" s="593" t="s">
        <v>4</v>
      </c>
      <c r="N34" s="35"/>
    </row>
    <row r="35" spans="1:14" s="11" customFormat="1" ht="44.25">
      <c r="A35" s="68" t="s">
        <v>35</v>
      </c>
      <c r="B35" s="9">
        <f>ULBOS!B35+McNeese!B35+LATech!B35+ULM!B35+ULL!B35+SLU!B35+NSU!B35+GSU!B35+Nicholls!B35</f>
        <v>0</v>
      </c>
      <c r="C35" s="563">
        <f t="shared" si="0"/>
        <v>0</v>
      </c>
      <c r="D35" s="53">
        <f>ULBOS!D35+McNeese!D35+LATech!D35+ULM!D35+ULL!D35+SLU!D35+NSU!D35+GSU!D35+Nicholls!D35</f>
        <v>0</v>
      </c>
      <c r="E35" s="579">
        <f>IF(ISBLANK(D35),"  ",IF(F35&gt;0,D35/F35,IF(D35&gt;0,1,0)))</f>
        <v>0</v>
      </c>
      <c r="F35" s="577">
        <f t="shared" si="2"/>
        <v>0</v>
      </c>
      <c r="G35" s="581">
        <f>IF(ISBLANK(F35),"  ",IF(F74&gt;0,F35/F74,IF(F35&gt;0,1,0)))</f>
        <v>0</v>
      </c>
      <c r="H35" s="9">
        <f>ULBOS!H35+McNeese!H35+LATech!H35+ULM!H35+ULL!H35+SLU!H35+NSU!H35+GSU!H35+Nicholls!H35</f>
        <v>0</v>
      </c>
      <c r="I35" s="563">
        <f>IF(ISBLANK(H35),"  ",IF(L35&gt;0,H35/L35,IF(H35&gt;0,1,0)))</f>
        <v>0</v>
      </c>
      <c r="J35" s="53">
        <f>ULBOS!J35+McNeese!J35+LATech!J35+ULM!J35+ULL!J35+SLU!J35+NSU!J35+GSU!J35+Nicholls!J35</f>
        <v>0</v>
      </c>
      <c r="K35" s="579">
        <f>IF(ISBLANK(J35),"  ",IF(L35&gt;0,J35/L35,IF(J35&gt;0,1,0)))</f>
        <v>0</v>
      </c>
      <c r="L35" s="577">
        <f>J35+H35</f>
        <v>0</v>
      </c>
      <c r="M35" s="581">
        <f>IF(ISBLANK(L35),"  ",IF(L74&gt;0,L35/L74,IF(L35&gt;0,1,0)))</f>
        <v>0</v>
      </c>
      <c r="N35" s="35"/>
    </row>
    <row r="36" spans="1:14" s="11" customFormat="1" ht="45">
      <c r="A36" s="589" t="s">
        <v>36</v>
      </c>
      <c r="B36" s="631"/>
      <c r="C36" s="591" t="s">
        <v>4</v>
      </c>
      <c r="D36" s="633"/>
      <c r="E36" s="592" t="s">
        <v>4</v>
      </c>
      <c r="F36" s="577"/>
      <c r="G36" s="593" t="s">
        <v>4</v>
      </c>
      <c r="H36" s="631"/>
      <c r="I36" s="591" t="s">
        <v>4</v>
      </c>
      <c r="J36" s="633"/>
      <c r="K36" s="592" t="s">
        <v>4</v>
      </c>
      <c r="L36" s="577"/>
      <c r="M36" s="593" t="s">
        <v>4</v>
      </c>
      <c r="N36" s="35"/>
    </row>
    <row r="37" spans="1:14" s="11" customFormat="1" ht="44.25">
      <c r="A37" s="586" t="s">
        <v>35</v>
      </c>
      <c r="B37" s="9">
        <f>ULBOS!B37+McNeese!B37+LATech!B37+ULM!B37+ULL!B37+SLU!B37+NSU!B37+GSU!B37+Nicholls!B37</f>
        <v>0</v>
      </c>
      <c r="C37" s="563">
        <f t="shared" si="0"/>
        <v>0</v>
      </c>
      <c r="D37" s="53">
        <f>ULBOS!D37+McNeese!D37+LATech!D37+ULM!D37+ULL!D37+SLU!D37+NSU!D37+GSU!D37+Nicholls!D37</f>
        <v>0</v>
      </c>
      <c r="E37" s="579">
        <f>IF(ISBLANK(D37),"  ",IF(F37&gt;0,D37/F37,IF(D37&gt;0,1,0)))</f>
        <v>0</v>
      </c>
      <c r="F37" s="596">
        <f t="shared" si="2"/>
        <v>0</v>
      </c>
      <c r="G37" s="581">
        <f>IF(ISBLANK(F37),"  ",IF(F74&gt;0,F37/F74,IF(F37&gt;0,1,0)))</f>
        <v>0</v>
      </c>
      <c r="H37" s="9">
        <f>ULBOS!H37+McNeese!H37+LATech!H37+ULM!H37+ULL!H37+SLU!H37+NSU!H37+GSU!H37+Nicholls!H37</f>
        <v>0</v>
      </c>
      <c r="I37" s="563">
        <f>IF(ISBLANK(H37),"  ",IF(L37&gt;0,H37/L37,IF(H37&gt;0,1,0)))</f>
        <v>0</v>
      </c>
      <c r="J37" s="53">
        <f>ULBOS!J37+McNeese!J37+LATech!J37+ULM!J37+ULL!J37+SLU!J37+NSU!J37+GSU!J37+Nicholls!J37</f>
        <v>0</v>
      </c>
      <c r="K37" s="579">
        <f>IF(ISBLANK(J37),"  ",IF(L37&gt;0,J37/L37,IF(J37&gt;0,1,0)))</f>
        <v>0</v>
      </c>
      <c r="L37" s="596">
        <f>J37+H37</f>
        <v>0</v>
      </c>
      <c r="M37" s="581">
        <f>IF(ISBLANK(L37),"  ",IF(L74&gt;0,L37/L74,IF(L37&gt;0,1,0)))</f>
        <v>0</v>
      </c>
      <c r="N37" s="35"/>
    </row>
    <row r="38" spans="1:14" s="11" customFormat="1" ht="44.25">
      <c r="A38" s="586" t="s">
        <v>76</v>
      </c>
      <c r="B38" s="9">
        <f>ULBOS!B38+McNeese!B38+LATech!B38+ULM!B38+ULL!B38+SLU!B38+NSU!B38+GSU!B38+Nicholls!B38</f>
        <v>0</v>
      </c>
      <c r="C38" s="563">
        <f t="shared" si="0"/>
        <v>0</v>
      </c>
      <c r="D38" s="53">
        <f>ULBOS!D38+McNeese!D38+LATech!D38+ULM!D38+ULL!D38+SLU!D38+NSU!D38+GSU!D38+Nicholls!D38</f>
        <v>0</v>
      </c>
      <c r="E38" s="54">
        <f>IF(ISBLANK(D38),"  ",IF(F38&gt;0,D38/F38,IF(D38&gt;0,1,0)))</f>
        <v>0</v>
      </c>
      <c r="F38" s="577">
        <f t="shared" si="2"/>
        <v>0</v>
      </c>
      <c r="G38" s="581">
        <f>IF(ISBLANK(F38),"  ",IF(F74&gt;0,F38/F74,IF(F38&gt;0,1,0)))</f>
        <v>0</v>
      </c>
      <c r="H38" s="9">
        <f>ULBOS!H38+McNeese!H38+LATech!H38+ULM!H38+ULL!H38+SLU!H38+NSU!H38+GSU!H38+Nicholls!H38</f>
        <v>0</v>
      </c>
      <c r="I38" s="563">
        <f>IF(ISBLANK(H38),"  ",IF(L38&gt;0,H38/L38,IF(H38&gt;0,1,0)))</f>
        <v>0</v>
      </c>
      <c r="J38" s="53">
        <f>ULBOS!J38+McNeese!J38+LATech!J38+ULM!J38+ULL!J38+SLU!J38+NSU!J38+GSU!J38+Nicholls!J38</f>
        <v>0</v>
      </c>
      <c r="K38" s="579">
        <f>IF(ISBLANK(J38),"  ",IF(L38&gt;0,J38/L38,IF(J38&gt;0,1,0)))</f>
        <v>0</v>
      </c>
      <c r="L38" s="577">
        <f>J38+H38</f>
        <v>0</v>
      </c>
      <c r="M38" s="581">
        <f>IF(ISBLANK(L38),"  ",IF(L74&gt;0,L38/L74,IF(L38&gt;0,1,0)))</f>
        <v>0</v>
      </c>
      <c r="N38" s="35"/>
    </row>
    <row r="39" spans="1:14" s="85" customFormat="1" ht="45">
      <c r="A39" s="589" t="s">
        <v>37</v>
      </c>
      <c r="B39" s="597">
        <f>B38+B37+B35+B33+B29+B28+B26+B27+B25+B24+B23+B22+B21+B20+B19+B18+B17+B16+B14+B13+B30+B31+B32</f>
        <v>323414606.60000002</v>
      </c>
      <c r="C39" s="567">
        <f t="shared" si="0"/>
        <v>0.99861053047838666</v>
      </c>
      <c r="D39" s="634">
        <f>D38+D37+D35+D33+D29+D28+D26+D27+D25+D24+D23+D22+D21+D20+D19+D18+D17+D16+D14+D13+D30+D31+D32</f>
        <v>450000</v>
      </c>
      <c r="E39" s="127">
        <f>IF(ISBLANK(D39),"  ",IF(F39&gt;0,D39/F39,IF(D39&gt;0,1,0)))</f>
        <v>1.3894695216133566E-3</v>
      </c>
      <c r="F39" s="597">
        <f>F38+F37+F35+F33+F29+F28+F26+F27+F25+F24+F23+F22+F21+F20+F19+F18+F17+F16+F14+F13+F30+F31+F32</f>
        <v>323864606.60000002</v>
      </c>
      <c r="G39" s="598">
        <f>IF(ISBLANK(F39),"  ",IF(F74&gt;0,F39/F74,IF(F39&gt;0,1,0)))</f>
        <v>0.26028473415227454</v>
      </c>
      <c r="H39" s="597">
        <f>H38+H37+H35+H33+H29+H28+H26+H27+H25+H24+H23+H22+H21+H20+H19+H18+H17+H16+H14+H13+H30+H31+H32</f>
        <v>305089974</v>
      </c>
      <c r="I39" s="567">
        <f>IF(ISBLANK(H39),"  ",IF(L39&gt;0,H39/L39,IF(H39&gt;0,1,0)))</f>
        <v>0.99852719762292053</v>
      </c>
      <c r="J39" s="634">
        <f>J38+J37+J35+J33+J29+J28+J26+J27+J25+J24+J23+J22+J21+J20+J19+J18+J17+J16+J14+J13+J30+J31+J32</f>
        <v>450000</v>
      </c>
      <c r="K39" s="599">
        <f>IF(ISBLANK(J39),"  ",IF(L39&gt;0,J39/L39,IF(J39&gt;0,1,0)))</f>
        <v>1.4728023770794719E-3</v>
      </c>
      <c r="L39" s="597">
        <f>L38+L37+L35+L33+L29+L28+L26+L27+L25+L24+L23+L22+L21+L20+L19+L18+L17+L16+L14+L13+L30+L31+L32</f>
        <v>305539974</v>
      </c>
      <c r="M39" s="598">
        <f>IF(ISBLANK(L39),"  ",IF(L74&gt;0,L39/L74,IF(L39&gt;0,1,0)))</f>
        <v>0.25166684718826532</v>
      </c>
      <c r="N39" s="84"/>
    </row>
    <row r="40" spans="1:14" s="11" customFormat="1" ht="45">
      <c r="A40" s="600" t="s">
        <v>38</v>
      </c>
      <c r="B40" s="582"/>
      <c r="C40" s="591" t="s">
        <v>4</v>
      </c>
      <c r="D40" s="587"/>
      <c r="E40" s="592" t="s">
        <v>4</v>
      </c>
      <c r="F40" s="577"/>
      <c r="G40" s="593" t="s">
        <v>4</v>
      </c>
      <c r="H40" s="582"/>
      <c r="I40" s="591" t="s">
        <v>4</v>
      </c>
      <c r="J40" s="587"/>
      <c r="K40" s="592" t="s">
        <v>4</v>
      </c>
      <c r="L40" s="577"/>
      <c r="M40" s="593" t="s">
        <v>4</v>
      </c>
      <c r="N40" s="35"/>
    </row>
    <row r="41" spans="1:14" s="11" customFormat="1" ht="44.25">
      <c r="A41" s="21" t="s">
        <v>39</v>
      </c>
      <c r="B41" s="9">
        <f>ULBOS!B41+McNeese!B41+LATech!B41+ULM!B41+ULL!B41+SLU!B41+NSU!B41+GSU!B41+Nicholls!B41</f>
        <v>0</v>
      </c>
      <c r="C41" s="52">
        <f t="shared" si="0"/>
        <v>0</v>
      </c>
      <c r="D41" s="53">
        <f>ULBOS!D41+McNeese!D41+LATech!D41+ULM!D41+ULL!D41+SLU!D41+NSU!D41+GSU!D41+Nicholls!D41</f>
        <v>0</v>
      </c>
      <c r="E41" s="54">
        <f t="shared" ref="E41:E47" si="8">IF(ISBLANK(D41),"  ",IF(F41&gt;0,D41/F41,IF(D41&gt;0,1,0)))</f>
        <v>0</v>
      </c>
      <c r="F41" s="48">
        <f>D41+B41</f>
        <v>0</v>
      </c>
      <c r="G41" s="56">
        <f>IF(ISBLANK(F41),"  ",IF(F74&gt;0,F41/D74,IF(F41&gt;0,1,0)))</f>
        <v>0</v>
      </c>
      <c r="H41" s="9">
        <f>ULBOS!H41+McNeese!H41+LATech!H41+ULM!H41+ULL!H41+SLU!H41+NSU!H41+GSU!H41+Nicholls!H41</f>
        <v>0</v>
      </c>
      <c r="I41" s="52">
        <f t="shared" ref="I41:I47" si="9">IF(ISBLANK(H41),"  ",IF(L41&gt;0,H41/L41,IF(H41&gt;0,1,0)))</f>
        <v>0</v>
      </c>
      <c r="J41" s="53">
        <f>ULBOS!J41+McNeese!J41+LATech!J41+ULM!J41+ULL!J41+SLU!J41+NSU!J41+GSU!J41+Nicholls!J41</f>
        <v>0</v>
      </c>
      <c r="K41" s="54">
        <f t="shared" ref="K41:K47" si="10">IF(ISBLANK(J41),"  ",IF(L41&gt;0,J41/L41,IF(J41&gt;0,1,0)))</f>
        <v>0</v>
      </c>
      <c r="L41" s="48">
        <f>J41+H41</f>
        <v>0</v>
      </c>
      <c r="M41" s="56">
        <f>IF(ISBLANK(L41),"  ",IF(L74&gt;0,L41/J74,IF(L41&gt;0,1,0)))</f>
        <v>0</v>
      </c>
      <c r="N41" s="35"/>
    </row>
    <row r="42" spans="1:14" s="11" customFormat="1" ht="44.25">
      <c r="A42" s="601" t="s">
        <v>40</v>
      </c>
      <c r="B42" s="9">
        <f>ULBOS!B42+McNeese!B42+LATech!B42+ULM!B42+ULL!B42+SLU!B42+NSU!B42+GSU!B42+Nicholls!B42</f>
        <v>0</v>
      </c>
      <c r="C42" s="563">
        <f t="shared" si="0"/>
        <v>0</v>
      </c>
      <c r="D42" s="53">
        <f>ULBOS!D42+McNeese!D42+LATech!D42+ULM!D42+ULL!D42+SLU!D42+NSU!D42+GSU!D42+Nicholls!D42</f>
        <v>0</v>
      </c>
      <c r="E42" s="579">
        <f t="shared" si="8"/>
        <v>0</v>
      </c>
      <c r="F42" s="577">
        <f>D42+B42</f>
        <v>0</v>
      </c>
      <c r="G42" s="581">
        <f>IF(ISBLANK(F42),"  ",IF(D74&gt;0,F42/D74,IF(F42&gt;0,1,0)))</f>
        <v>0</v>
      </c>
      <c r="H42" s="9">
        <f>ULBOS!H42+McNeese!H42+LATech!H42+ULM!H42+ULL!H42+SLU!H42+NSU!H42+GSU!H42+Nicholls!H42</f>
        <v>0</v>
      </c>
      <c r="I42" s="563">
        <f t="shared" si="9"/>
        <v>0</v>
      </c>
      <c r="J42" s="53">
        <f>ULBOS!J42+McNeese!J42+LATech!J42+ULM!J42+ULL!J42+SLU!J42+NSU!J42+GSU!J42+Nicholls!J42</f>
        <v>0</v>
      </c>
      <c r="K42" s="579">
        <f t="shared" si="10"/>
        <v>0</v>
      </c>
      <c r="L42" s="577">
        <f>J42+H42</f>
        <v>0</v>
      </c>
      <c r="M42" s="581">
        <f>IF(ISBLANK(L42),"  ",IF(J74&gt;0,L42/J74,IF(L42&gt;0,1,0)))</f>
        <v>0</v>
      </c>
      <c r="N42" s="35"/>
    </row>
    <row r="43" spans="1:14" s="11" customFormat="1" ht="44.25">
      <c r="A43" s="89" t="s">
        <v>41</v>
      </c>
      <c r="B43" s="9">
        <f>ULBOS!B43+McNeese!B43+LATech!B43+ULM!B43+ULL!B43+SLU!B43+NSU!B43+GSU!B43+Nicholls!B43</f>
        <v>0</v>
      </c>
      <c r="C43" s="563">
        <f t="shared" si="0"/>
        <v>0</v>
      </c>
      <c r="D43" s="53">
        <f>ULBOS!D43+McNeese!D43+LATech!D43+ULM!D43+ULL!D43+SLU!D43+NSU!D43+GSU!D43+Nicholls!D43</f>
        <v>0</v>
      </c>
      <c r="E43" s="579">
        <f t="shared" si="8"/>
        <v>0</v>
      </c>
      <c r="F43" s="596">
        <f>D43+B43</f>
        <v>0</v>
      </c>
      <c r="G43" s="581">
        <f>IF(ISBLANK(F43),"  ",IF(D74&gt;0,F43/D74,IF(F43&gt;0,1,0)))</f>
        <v>0</v>
      </c>
      <c r="H43" s="9">
        <f>ULBOS!H43+McNeese!H43+LATech!H43+ULM!H43+ULL!H43+SLU!H43+NSU!H43+GSU!H43+Nicholls!H43</f>
        <v>0</v>
      </c>
      <c r="I43" s="563">
        <f t="shared" si="9"/>
        <v>0</v>
      </c>
      <c r="J43" s="53">
        <f>ULBOS!J43+McNeese!J43+LATech!J43+ULM!J43+ULL!J43+SLU!J43+NSU!J43+GSU!J43+Nicholls!J43</f>
        <v>0</v>
      </c>
      <c r="K43" s="579">
        <f t="shared" si="10"/>
        <v>0</v>
      </c>
      <c r="L43" s="596">
        <f>J43+H43</f>
        <v>0</v>
      </c>
      <c r="M43" s="581">
        <f>IF(ISBLANK(L43),"  ",IF(J74&gt;0,L43/J74,IF(L43&gt;0,1,0)))</f>
        <v>0</v>
      </c>
      <c r="N43" s="35"/>
    </row>
    <row r="44" spans="1:14" s="11" customFormat="1" ht="44.25">
      <c r="A44" s="574" t="s">
        <v>42</v>
      </c>
      <c r="B44" s="9">
        <f>ULBOS!B44+McNeese!B44+LATech!B44+ULM!B44+ULL!B44+SLU!B44+NSU!B44+GSU!B44+Nicholls!B44</f>
        <v>0</v>
      </c>
      <c r="C44" s="563">
        <f t="shared" si="0"/>
        <v>0</v>
      </c>
      <c r="D44" s="53">
        <f>ULBOS!D44+McNeese!D44+LATech!D44+ULM!D44+ULL!D44+SLU!D44+NSU!D44+GSU!D44+Nicholls!D44</f>
        <v>1174320</v>
      </c>
      <c r="E44" s="579">
        <f t="shared" si="8"/>
        <v>1</v>
      </c>
      <c r="F44" s="596">
        <f>D44+B44</f>
        <v>1174320</v>
      </c>
      <c r="G44" s="581">
        <f>IF(ISBLANK(F44),"  ",IF(D74&gt;0,F44/D74,IF(F44&gt;0,1,0)))</f>
        <v>2.3166251404291389E-3</v>
      </c>
      <c r="H44" s="9">
        <f>ULBOS!H44+McNeese!H44+LATech!H44+ULM!H44+ULL!H44+SLU!H44+NSU!H44+GSU!H44+Nicholls!H44</f>
        <v>0</v>
      </c>
      <c r="I44" s="563">
        <f t="shared" si="9"/>
        <v>0</v>
      </c>
      <c r="J44" s="53">
        <f>ULBOS!J44+McNeese!J44+LATech!J44+ULM!J44+ULL!J44+SLU!J44+NSU!J44+GSU!J44+Nicholls!J44</f>
        <v>1890320</v>
      </c>
      <c r="K44" s="579">
        <f t="shared" si="10"/>
        <v>1</v>
      </c>
      <c r="L44" s="596">
        <f>J44+H44</f>
        <v>1890320</v>
      </c>
      <c r="M44" s="581">
        <f>IF(ISBLANK(L44),"  ",IF(J74&gt;0,L44/J74,IF(L44&gt;0,1,0)))</f>
        <v>3.6758481919266141E-3</v>
      </c>
      <c r="N44" s="35"/>
    </row>
    <row r="45" spans="1:14" s="11" customFormat="1" ht="44.25">
      <c r="A45" s="601" t="s">
        <v>43</v>
      </c>
      <c r="B45" s="9">
        <f>ULBOS!B45+McNeese!B45+LATech!B45+ULM!B45+ULL!B45+SLU!B45+NSU!B45+GSU!B45+Nicholls!B45</f>
        <v>1832897</v>
      </c>
      <c r="C45" s="563">
        <f t="shared" si="0"/>
        <v>1</v>
      </c>
      <c r="D45" s="53">
        <f>ULBOS!D45+McNeese!D45+LATech!D45+ULM!D45+ULL!D45+SLU!D45+NSU!D45+GSU!D45+Nicholls!D45</f>
        <v>0</v>
      </c>
      <c r="E45" s="579">
        <f t="shared" si="8"/>
        <v>0</v>
      </c>
      <c r="F45" s="596">
        <f>D45+B45</f>
        <v>1832897</v>
      </c>
      <c r="G45" s="581">
        <f>IF(ISBLANK(F45),"  ",IF(F74&gt;0,F45/F74,IF(F45&gt;0,1,0)))</f>
        <v>1.4730696057897101E-3</v>
      </c>
      <c r="H45" s="9">
        <f>ULBOS!H45+McNeese!H45+LATech!H45+ULM!H45+ULL!H45+SLU!H45+NSU!H45+GSU!H45+Nicholls!H45</f>
        <v>110923</v>
      </c>
      <c r="I45" s="563">
        <f t="shared" si="9"/>
        <v>1</v>
      </c>
      <c r="J45" s="53">
        <f>ULBOS!J45+McNeese!J45+LATech!J45+ULM!J45+ULL!J45+SLU!J45+NSU!J45+GSU!J45+Nicholls!J45</f>
        <v>0</v>
      </c>
      <c r="K45" s="579">
        <f t="shared" si="10"/>
        <v>0</v>
      </c>
      <c r="L45" s="596">
        <f>J45+H45</f>
        <v>110923</v>
      </c>
      <c r="M45" s="581">
        <f>IF(ISBLANK(L45),"  ",IF(L74&gt;0,L45/L74,IF(L45&gt;0,1,0)))</f>
        <v>9.136494097713039E-5</v>
      </c>
      <c r="N45" s="35"/>
    </row>
    <row r="46" spans="1:14" s="85" customFormat="1" ht="45">
      <c r="A46" s="600" t="s">
        <v>44</v>
      </c>
      <c r="B46" s="630">
        <f>B45+B44+B43+B42+B41</f>
        <v>1832897</v>
      </c>
      <c r="C46" s="567">
        <f t="shared" si="0"/>
        <v>0.60949941424247067</v>
      </c>
      <c r="D46" s="636">
        <f>D45+D44+D43+D42+D41</f>
        <v>1174320</v>
      </c>
      <c r="E46" s="599">
        <f t="shared" si="8"/>
        <v>0.39050058575752933</v>
      </c>
      <c r="F46" s="604">
        <f>F45+F44+F43+F42+F41</f>
        <v>3007217</v>
      </c>
      <c r="G46" s="598">
        <f>IF(ISBLANK(F46),"  ",IF(F74&gt;0,F46/F74,IF(F46&gt;0,1,0)))</f>
        <v>2.4168515528772837E-3</v>
      </c>
      <c r="H46" s="630">
        <f>H45+H44+H43+H42+H41</f>
        <v>110923</v>
      </c>
      <c r="I46" s="567">
        <f t="shared" si="9"/>
        <v>5.5427052087127851E-2</v>
      </c>
      <c r="J46" s="636">
        <f>J45+J44+J43+J42+J41</f>
        <v>1890320</v>
      </c>
      <c r="K46" s="599">
        <f t="shared" si="10"/>
        <v>0.94457294791287216</v>
      </c>
      <c r="L46" s="604">
        <f>L45+L44+L43+L42+L41</f>
        <v>2001243</v>
      </c>
      <c r="M46" s="598">
        <f>IF(ISBLANK(L46),"  ",IF(L74&gt;0,L46/L74,IF(L46&gt;0,1,0)))</f>
        <v>1.6483817474815445E-3</v>
      </c>
      <c r="N46" s="84"/>
    </row>
    <row r="47" spans="1:14" s="85" customFormat="1" ht="45">
      <c r="A47" s="605" t="s">
        <v>45</v>
      </c>
      <c r="B47" s="629">
        <f>ULBOS!B47+McNeese!B47+LATech!B47+ULM!B47+ULL!B47+SLU!B47+NSU!B47+GSU!B47+Nicholls!B47</f>
        <v>95304823</v>
      </c>
      <c r="C47" s="567">
        <f t="shared" si="0"/>
        <v>1</v>
      </c>
      <c r="D47" s="635">
        <f>ULBOS!D47+McNeese!D47+LATech!D47+ULM!D47+ULL!D47+SLU!D47+NSU!D47+GSU!D47+Nicholls!D47</f>
        <v>0</v>
      </c>
      <c r="E47" s="599">
        <f t="shared" si="8"/>
        <v>0</v>
      </c>
      <c r="F47" s="608">
        <f>D47+B47</f>
        <v>95304823</v>
      </c>
      <c r="G47" s="598">
        <f>IF(ISBLANK(F47),"  ",IF(F74&gt;0,F47/F74,IF(F47&gt;0,1,0)))</f>
        <v>7.6594941257729213E-2</v>
      </c>
      <c r="H47" s="629">
        <f>ULBOS!H47+McNeese!H47+LATech!H47+ULM!H47+ULL!H47+SLU!H47+NSU!H47+GSU!H47+Nicholls!H47</f>
        <v>0</v>
      </c>
      <c r="I47" s="567">
        <f t="shared" si="9"/>
        <v>0</v>
      </c>
      <c r="J47" s="635">
        <f>ULBOS!J47+McNeese!J47+LATech!J47+ULM!J47+ULL!J47+SLU!J47+NSU!J47+GSU!J47+Nicholls!J47</f>
        <v>0</v>
      </c>
      <c r="K47" s="599">
        <f t="shared" si="10"/>
        <v>0</v>
      </c>
      <c r="L47" s="608">
        <f>J47+H47</f>
        <v>0</v>
      </c>
      <c r="M47" s="598">
        <f>IF(ISBLANK(L47),"  ",IF(L74&gt;0,L47/L74,IF(L47&gt;0,1,0)))</f>
        <v>0</v>
      </c>
      <c r="N47" s="84"/>
    </row>
    <row r="48" spans="1:14" s="11" customFormat="1" ht="45">
      <c r="A48" s="24" t="s">
        <v>46</v>
      </c>
      <c r="B48" s="96"/>
      <c r="C48" s="97" t="s">
        <v>4</v>
      </c>
      <c r="D48" s="59"/>
      <c r="E48" s="98" t="s">
        <v>4</v>
      </c>
      <c r="F48" s="48"/>
      <c r="G48" s="99" t="s">
        <v>4</v>
      </c>
      <c r="H48" s="96"/>
      <c r="I48" s="97" t="s">
        <v>4</v>
      </c>
      <c r="J48" s="59"/>
      <c r="K48" s="98" t="s">
        <v>4</v>
      </c>
      <c r="L48" s="48"/>
      <c r="M48" s="99" t="s">
        <v>4</v>
      </c>
      <c r="N48" s="35"/>
    </row>
    <row r="49" spans="1:14" s="11" customFormat="1" ht="44.25">
      <c r="A49" s="21" t="s">
        <v>47</v>
      </c>
      <c r="B49" s="9">
        <f>ULBOS!B49+McNeese!B49+LATech!B49+ULM!B49+ULL!B49+SLU!B49+NSU!B49+GSU!B49+Nicholls!B49</f>
        <v>231125548.75</v>
      </c>
      <c r="C49" s="52">
        <f t="shared" si="0"/>
        <v>0.95268752104557219</v>
      </c>
      <c r="D49" s="53">
        <f>ULBOS!D49+McNeese!D49+LATech!D49+ULM!D49+ULL!D49+SLU!D49+NSU!D49+GSU!D49+Nicholls!D49</f>
        <v>11478184</v>
      </c>
      <c r="E49" s="54">
        <f t="shared" ref="E49:E65" si="11">IF(ISBLANK(D49),"  ",IF(F49&gt;0,D49/F49,IF(D49&gt;0,1,0)))</f>
        <v>4.7312478954427792E-2</v>
      </c>
      <c r="F49" s="100">
        <f>D49+B49</f>
        <v>242603732.75</v>
      </c>
      <c r="G49" s="56">
        <f>IF(ISBLANK(F49),"  ",IF(F74&gt;0,F49/F74,IF(F49&gt;0,1,0)))</f>
        <v>0.19497668715981023</v>
      </c>
      <c r="H49" s="9">
        <f>ULBOS!H49+McNeese!H49+LATech!H49+ULM!H49+ULL!H49+SLU!H49+NSU!H49+GSU!H49+Nicholls!H49</f>
        <v>262632262</v>
      </c>
      <c r="I49" s="52">
        <f t="shared" ref="I49:I65" si="12">IF(ISBLANK(H49),"  ",IF(L49&gt;0,H49/L49,IF(H49&gt;0,1,0)))</f>
        <v>0.93746658766928692</v>
      </c>
      <c r="J49" s="53">
        <f>ULBOS!J49+McNeese!J49+LATech!J49+ULM!J49+ULL!J49+SLU!J49+NSU!J49+GSU!J49+Nicholls!J49</f>
        <v>17518802</v>
      </c>
      <c r="K49" s="54">
        <f t="shared" ref="K49:K65" si="13">IF(ISBLANK(J49),"  ",IF(L49&gt;0,J49/L49,IF(J49&gt;0,1,0)))</f>
        <v>6.253341233071312E-2</v>
      </c>
      <c r="L49" s="100">
        <f>J49+H49</f>
        <v>280151064</v>
      </c>
      <c r="M49" s="56">
        <f>IF(ISBLANK(L49),"  ",IF(L74&gt;0,L49/L74,IF(L49&gt;0,1,0)))</f>
        <v>0.23075453627327316</v>
      </c>
      <c r="N49" s="35"/>
    </row>
    <row r="50" spans="1:14" s="11" customFormat="1" ht="44.25">
      <c r="A50" s="574" t="s">
        <v>48</v>
      </c>
      <c r="B50" s="9">
        <f>ULBOS!B50+McNeese!B50+LATech!B50+ULM!B50+ULL!B50+SLU!B50+NSU!B50+GSU!B50+Nicholls!B50</f>
        <v>28153665.600000001</v>
      </c>
      <c r="C50" s="563">
        <f t="shared" si="0"/>
        <v>1</v>
      </c>
      <c r="D50" s="53">
        <f>ULBOS!D50+McNeese!D50+LATech!D50+ULM!D50+ULL!D50+SLU!D50+NSU!D50+GSU!D50+Nicholls!D50</f>
        <v>0</v>
      </c>
      <c r="E50" s="579">
        <f t="shared" si="11"/>
        <v>0</v>
      </c>
      <c r="F50" s="609">
        <f>D50+B50</f>
        <v>28153665.600000001</v>
      </c>
      <c r="G50" s="581">
        <f>IF(ISBLANK(F50),"  ",IF(F74&gt;0,F50/F74,IF(F50&gt;0,1,0)))</f>
        <v>2.2626644643385485E-2</v>
      </c>
      <c r="H50" s="9">
        <f>ULBOS!H50+McNeese!H50+LATech!H50+ULM!H50+ULL!H50+SLU!H50+NSU!H50+GSU!H50+Nicholls!H50</f>
        <v>34079590</v>
      </c>
      <c r="I50" s="563">
        <f t="shared" si="12"/>
        <v>1</v>
      </c>
      <c r="J50" s="53">
        <f>ULBOS!J50+McNeese!J50+LATech!J50+ULM!J50+ULL!J50+SLU!J50+NSU!J50+GSU!J50+Nicholls!J50</f>
        <v>0</v>
      </c>
      <c r="K50" s="579">
        <f t="shared" si="13"/>
        <v>0</v>
      </c>
      <c r="L50" s="609">
        <f>J50+H50</f>
        <v>34079590</v>
      </c>
      <c r="M50" s="581">
        <f>IF(ISBLANK(L50),"  ",IF(L74&gt;0,L50/L74,IF(L50&gt;0,1,0)))</f>
        <v>2.8070641155349237E-2</v>
      </c>
      <c r="N50" s="35"/>
    </row>
    <row r="51" spans="1:14" s="11" customFormat="1" ht="44.25">
      <c r="A51" s="610" t="s">
        <v>49</v>
      </c>
      <c r="B51" s="9">
        <f>ULBOS!B51+McNeese!B51+LATech!B51+ULM!B51+ULL!B51+SLU!B51+NSU!B51+GSU!B51+Nicholls!B51</f>
        <v>14884703</v>
      </c>
      <c r="C51" s="563">
        <f t="shared" si="0"/>
        <v>0.8474836123803059</v>
      </c>
      <c r="D51" s="53">
        <f>ULBOS!D51+McNeese!D51+LATech!D51+ULM!D51+ULL!D51+SLU!D51+NSU!D51+GSU!D51+Nicholls!D51</f>
        <v>2678708</v>
      </c>
      <c r="E51" s="579">
        <f t="shared" si="11"/>
        <v>0.15251638761969416</v>
      </c>
      <c r="F51" s="613">
        <f>D51+B51</f>
        <v>17563411</v>
      </c>
      <c r="G51" s="581">
        <f>IF(ISBLANK(F51),"  ",IF(F74&gt;0,F51/F74,IF(F51&gt;0,1,0)))</f>
        <v>1.4115428700081161E-2</v>
      </c>
      <c r="H51" s="9">
        <f>ULBOS!H51+McNeese!H51+LATech!H51+ULM!H51+ULL!H51+SLU!H51+NSU!H51+GSU!H51+Nicholls!H51</f>
        <v>17226668</v>
      </c>
      <c r="I51" s="563">
        <f t="shared" si="12"/>
        <v>0.85591256337114519</v>
      </c>
      <c r="J51" s="53">
        <f>ULBOS!J51+McNeese!J51+LATech!J51+ULM!J51+ULL!J51+SLU!J51+NSU!J51+GSU!J51+Nicholls!J51</f>
        <v>2900000</v>
      </c>
      <c r="K51" s="579">
        <f t="shared" si="13"/>
        <v>0.14408743662885481</v>
      </c>
      <c r="L51" s="613">
        <f>J51+H51</f>
        <v>20126668</v>
      </c>
      <c r="M51" s="581">
        <f>IF(ISBLANK(L51),"  ",IF(L74&gt;0,L51/L74,IF(L51&gt;0,1,0)))</f>
        <v>1.6577912911535923E-2</v>
      </c>
      <c r="N51" s="35"/>
    </row>
    <row r="52" spans="1:14" s="11" customFormat="1" ht="44.25">
      <c r="A52" s="610" t="s">
        <v>50</v>
      </c>
      <c r="B52" s="9">
        <f>ULBOS!B52+McNeese!B52+LATech!B52+ULM!B52+ULL!B52+SLU!B52+NSU!B52+GSU!B52+Nicholls!B52</f>
        <v>8632976.0999999996</v>
      </c>
      <c r="C52" s="563">
        <f t="shared" si="0"/>
        <v>0.95593888002431127</v>
      </c>
      <c r="D52" s="53">
        <f>ULBOS!D52+McNeese!D52+LATech!D52+ULM!D52+ULL!D52+SLU!D52+NSU!D52+GSU!D52+Nicholls!D52</f>
        <v>397911</v>
      </c>
      <c r="E52" s="579">
        <f t="shared" si="11"/>
        <v>4.4061119975688769E-2</v>
      </c>
      <c r="F52" s="613">
        <f>D52+B52</f>
        <v>9030887.0999999996</v>
      </c>
      <c r="G52" s="581">
        <f>IF(ISBLANK(F52),"  ",IF(F74&gt;0,F52/F74,IF(F52&gt;0,1,0)))</f>
        <v>7.2579775624753481E-3</v>
      </c>
      <c r="H52" s="9">
        <f>ULBOS!H52+McNeese!H52+LATech!H52+ULM!H52+ULL!H52+SLU!H52+NSU!H52+GSU!H52+Nicholls!H52</f>
        <v>8888395</v>
      </c>
      <c r="I52" s="563">
        <f t="shared" si="12"/>
        <v>1</v>
      </c>
      <c r="J52" s="53">
        <f>ULBOS!J52+McNeese!J52+LATech!J52+ULM!J52+ULL!J52+SLU!J52+NSU!J52+GSU!J52+Nicholls!J52</f>
        <v>0</v>
      </c>
      <c r="K52" s="579">
        <f t="shared" si="13"/>
        <v>0</v>
      </c>
      <c r="L52" s="613">
        <f>J52+H52</f>
        <v>8888395</v>
      </c>
      <c r="M52" s="581">
        <f>IF(ISBLANK(L52),"  ",IF(L74&gt;0,L52/L74,IF(L52&gt;0,1,0)))</f>
        <v>7.3211839253934799E-3</v>
      </c>
      <c r="N52" s="35"/>
    </row>
    <row r="53" spans="1:14" s="11" customFormat="1" ht="44.25">
      <c r="A53" s="574" t="s">
        <v>51</v>
      </c>
      <c r="B53" s="9">
        <f>ULBOS!B53+McNeese!B53+LATech!B53+ULM!B53+ULL!B53+SLU!B53+NSU!B53+GSU!B53+Nicholls!B53</f>
        <v>9946936.8900000006</v>
      </c>
      <c r="C53" s="563">
        <f t="shared" si="0"/>
        <v>0.1888745739206244</v>
      </c>
      <c r="D53" s="53">
        <f>ULBOS!D53+McNeese!D53+LATech!D53+ULM!D53+ULL!D53+SLU!D53+NSU!D53+GSU!D53+Nicholls!D53</f>
        <v>42717308.399999999</v>
      </c>
      <c r="E53" s="579">
        <f t="shared" si="11"/>
        <v>0.81112542607937554</v>
      </c>
      <c r="F53" s="609">
        <f>D53+B53</f>
        <v>52664245.289999999</v>
      </c>
      <c r="G53" s="581">
        <f>IF(ISBLANK(F53),"  ",IF(F74&gt;0,F53/F74,IF(F53&gt;0,1,0)))</f>
        <v>4.2325400199003486E-2</v>
      </c>
      <c r="H53" s="9">
        <f>ULBOS!H53+McNeese!H53+LATech!H53+ULM!H53+ULL!H53+SLU!H53+NSU!H53+GSU!H53+Nicholls!H53</f>
        <v>10382026</v>
      </c>
      <c r="I53" s="563">
        <f t="shared" si="12"/>
        <v>0.2304898245058157</v>
      </c>
      <c r="J53" s="53">
        <f>ULBOS!J53+McNeese!J53+LATech!J53+ULM!J53+ULL!J53+SLU!J53+NSU!J53+GSU!J53+Nicholls!J53</f>
        <v>34661290</v>
      </c>
      <c r="K53" s="579">
        <f t="shared" si="13"/>
        <v>0.76951017549418432</v>
      </c>
      <c r="L53" s="609">
        <f>J53+H53</f>
        <v>45043316</v>
      </c>
      <c r="M53" s="581">
        <f>IF(ISBLANK(L53),"  ",IF(L74&gt;0,L53/L74,IF(L53&gt;0,1,0)))</f>
        <v>3.710123155481039E-2</v>
      </c>
      <c r="N53" s="35"/>
    </row>
    <row r="54" spans="1:14" s="85" customFormat="1" ht="45">
      <c r="A54" s="605" t="s">
        <v>52</v>
      </c>
      <c r="B54" s="630">
        <f>B53+B52+B51+B50+B49</f>
        <v>292743830.34000003</v>
      </c>
      <c r="C54" s="567">
        <f t="shared" si="0"/>
        <v>0.83637284886142982</v>
      </c>
      <c r="D54" s="636">
        <f>D53+D52+D51+D50+D49</f>
        <v>57272111.399999999</v>
      </c>
      <c r="E54" s="599">
        <f t="shared" si="11"/>
        <v>0.16362715113857029</v>
      </c>
      <c r="F54" s="615">
        <f>F53+F52+F51+F50+F49</f>
        <v>350015941.74000001</v>
      </c>
      <c r="G54" s="598">
        <f>IF(ISBLANK(F54),"  ",IF(F74&gt;0,F54/F74,IF(F54&gt;0,1,0)))</f>
        <v>0.2813021382647557</v>
      </c>
      <c r="H54" s="630">
        <f>H53+H52+H51+H50+H49</f>
        <v>333208941</v>
      </c>
      <c r="I54" s="567">
        <f t="shared" si="12"/>
        <v>0.85814667085897323</v>
      </c>
      <c r="J54" s="636">
        <f>J53+J52+J51+J50+J49</f>
        <v>55080092</v>
      </c>
      <c r="K54" s="599">
        <f t="shared" si="13"/>
        <v>0.14185332914102675</v>
      </c>
      <c r="L54" s="615">
        <f>L53+L52+L51+L50+L49</f>
        <v>388289033</v>
      </c>
      <c r="M54" s="598">
        <f>IF(ISBLANK(L54),"  ",IF(L74&gt;0,L54/L74,IF(L54&gt;0,1,0)))</f>
        <v>0.31982550582036218</v>
      </c>
      <c r="N54" s="84"/>
    </row>
    <row r="55" spans="1:14" s="11" customFormat="1" ht="44.25">
      <c r="A55" s="51" t="s">
        <v>53</v>
      </c>
      <c r="B55" s="9">
        <f>ULBOS!B55+McNeese!B55+LATech!B55+ULM!B55+ULL!B55+SLU!B55+NSU!B55+GSU!B55+Nicholls!B55</f>
        <v>0</v>
      </c>
      <c r="C55" s="563">
        <f t="shared" si="0"/>
        <v>0</v>
      </c>
      <c r="D55" s="53">
        <f>ULBOS!D55+McNeese!D55+LATech!D55+ULM!D55+ULL!D55+SLU!D55+NSU!D55+GSU!D55+Nicholls!D55</f>
        <v>0</v>
      </c>
      <c r="E55" s="579">
        <f t="shared" si="11"/>
        <v>0</v>
      </c>
      <c r="F55" s="618">
        <f t="shared" ref="F55:F64" si="14">D55+B55</f>
        <v>0</v>
      </c>
      <c r="G55" s="581">
        <f>IF(ISBLANK(F55),"  ",IF(F74&gt;0,F55/F74,IF(F55&gt;0,1,0)))</f>
        <v>0</v>
      </c>
      <c r="H55" s="9">
        <f>ULBOS!H55+McNeese!H55+LATech!H55+ULM!H55+ULL!H55+SLU!H55+NSU!H55+GSU!H55+Nicholls!H55</f>
        <v>0</v>
      </c>
      <c r="I55" s="563">
        <f t="shared" si="12"/>
        <v>0</v>
      </c>
      <c r="J55" s="53">
        <f>ULBOS!J55+McNeese!J55+LATech!J55+ULM!J55+ULL!J55+SLU!J55+NSU!J55+GSU!J55+Nicholls!J55</f>
        <v>0</v>
      </c>
      <c r="K55" s="579">
        <f t="shared" si="13"/>
        <v>0</v>
      </c>
      <c r="L55" s="618">
        <f t="shared" ref="L55:L64" si="15">J55+H55</f>
        <v>0</v>
      </c>
      <c r="M55" s="581">
        <f>IF(ISBLANK(L55),"  ",IF(L74&gt;0,L55/L74,IF(L55&gt;0,1,0)))</f>
        <v>0</v>
      </c>
      <c r="N55" s="35"/>
    </row>
    <row r="56" spans="1:14" s="11" customFormat="1" ht="44.25">
      <c r="A56" s="111" t="s">
        <v>54</v>
      </c>
      <c r="B56" s="9">
        <f>ULBOS!B56+McNeese!B56+LATech!B56+ULM!B56+ULL!B56+SLU!B56+NSU!B56+GSU!B56+Nicholls!B56</f>
        <v>0</v>
      </c>
      <c r="C56" s="563">
        <f t="shared" si="0"/>
        <v>0</v>
      </c>
      <c r="D56" s="53">
        <f>ULBOS!D56+McNeese!D56+LATech!D56+ULM!D56+ULL!D56+SLU!D56+NSU!D56+GSU!D56+Nicholls!D56</f>
        <v>0</v>
      </c>
      <c r="E56" s="579">
        <f t="shared" si="11"/>
        <v>0</v>
      </c>
      <c r="F56" s="577">
        <f t="shared" si="14"/>
        <v>0</v>
      </c>
      <c r="G56" s="581">
        <f>IF(ISBLANK(F56),"  ",IF(F74&gt;0,F56/F74,IF(F56&gt;0,1,0)))</f>
        <v>0</v>
      </c>
      <c r="H56" s="9">
        <f>ULBOS!H56+McNeese!H56+LATech!H56+ULM!H56+ULL!H56+SLU!H56+NSU!H56+GSU!H56+Nicholls!H56</f>
        <v>0</v>
      </c>
      <c r="I56" s="563">
        <f t="shared" si="12"/>
        <v>0</v>
      </c>
      <c r="J56" s="53">
        <f>ULBOS!J56+McNeese!J56+LATech!J56+ULM!J56+ULL!J56+SLU!J56+NSU!J56+GSU!J56+Nicholls!J56</f>
        <v>0</v>
      </c>
      <c r="K56" s="579">
        <f t="shared" si="13"/>
        <v>0</v>
      </c>
      <c r="L56" s="577">
        <f t="shared" si="15"/>
        <v>0</v>
      </c>
      <c r="M56" s="581">
        <f>IF(ISBLANK(L56),"  ",IF(L74&gt;0,L56/L74,IF(L56&gt;0,1,0)))</f>
        <v>0</v>
      </c>
      <c r="N56" s="35"/>
    </row>
    <row r="57" spans="1:14" s="11" customFormat="1" ht="44.25">
      <c r="A57" s="89" t="s">
        <v>55</v>
      </c>
      <c r="B57" s="9">
        <f>ULBOS!B57+McNeese!B57+LATech!B57+ULM!B57+ULL!B57+SLU!B57+NSU!B57+GSU!B57+Nicholls!B57</f>
        <v>1763102.7</v>
      </c>
      <c r="C57" s="563">
        <f t="shared" si="0"/>
        <v>0.65153210879531154</v>
      </c>
      <c r="D57" s="53">
        <f>ULBOS!D57+McNeese!D57+LATech!D57+ULM!D57+ULL!D57+SLU!D57+NSU!D57+GSU!D57+Nicholls!D57</f>
        <v>942984.5</v>
      </c>
      <c r="E57" s="579">
        <f t="shared" si="11"/>
        <v>0.34846789120468841</v>
      </c>
      <c r="F57" s="577">
        <f t="shared" si="14"/>
        <v>2706087.2</v>
      </c>
      <c r="G57" s="581">
        <f>IF(ISBLANK(F57),"  ",IF(F74&gt;0,F57/F74,IF(F57&gt;0,1,0)))</f>
        <v>2.1748384142352686E-3</v>
      </c>
      <c r="H57" s="9">
        <f>ULBOS!H57+McNeese!H57+LATech!H57+ULM!H57+ULL!H57+SLU!H57+NSU!H57+GSU!H57+Nicholls!H57</f>
        <v>1199024</v>
      </c>
      <c r="I57" s="563">
        <f t="shared" si="12"/>
        <v>0.56764874087708739</v>
      </c>
      <c r="J57" s="53">
        <f>ULBOS!J57+McNeese!J57+LATech!J57+ULM!J57+ULL!J57+SLU!J57+NSU!J57+GSU!J57+Nicholls!J57</f>
        <v>913240</v>
      </c>
      <c r="K57" s="579">
        <f t="shared" si="13"/>
        <v>0.43235125912291267</v>
      </c>
      <c r="L57" s="577">
        <f t="shared" si="15"/>
        <v>2112264</v>
      </c>
      <c r="M57" s="581">
        <f>IF(ISBLANK(L57),"  ",IF(L74&gt;0,L57/L74,IF(L57&gt;0,1,0)))</f>
        <v>1.7398274089964873E-3</v>
      </c>
      <c r="N57" s="35"/>
    </row>
    <row r="58" spans="1:14" s="11" customFormat="1" ht="44.25">
      <c r="A58" s="601" t="s">
        <v>56</v>
      </c>
      <c r="B58" s="9">
        <f>ULBOS!B58+McNeese!B58+LATech!B58+ULM!B58+ULL!B58+SLU!B58+NSU!B58+GSU!B58+Nicholls!B58</f>
        <v>1487074</v>
      </c>
      <c r="C58" s="563">
        <f t="shared" si="0"/>
        <v>4.2686051483950639E-2</v>
      </c>
      <c r="D58" s="53">
        <f>ULBOS!D58+McNeese!D58+LATech!D58+ULM!D58+ULL!D58+SLU!D58+NSU!D58+GSU!D58+Nicholls!D58</f>
        <v>33350395.109999999</v>
      </c>
      <c r="E58" s="579">
        <f t="shared" si="11"/>
        <v>0.95731394851604934</v>
      </c>
      <c r="F58" s="596">
        <f t="shared" si="14"/>
        <v>34837469.109999999</v>
      </c>
      <c r="G58" s="581">
        <f>IF(ISBLANK(F58),"  ",IF(F74&gt;0,F58/F74,IF(F58&gt;0,1,0)))</f>
        <v>2.7998309173171709E-2</v>
      </c>
      <c r="H58" s="9">
        <f>ULBOS!H58+McNeese!H58+LATech!H58+ULM!H58+ULL!H58+SLU!H58+NSU!H58+GSU!H58+Nicholls!H58</f>
        <v>1325000</v>
      </c>
      <c r="I58" s="563">
        <f t="shared" si="12"/>
        <v>3.3330889906586468E-2</v>
      </c>
      <c r="J58" s="53">
        <f>ULBOS!J58+McNeese!J58+LATech!J58+ULM!J58+ULL!J58+SLU!J58+NSU!J58+GSU!J58+Nicholls!J58</f>
        <v>38427914</v>
      </c>
      <c r="K58" s="579">
        <f t="shared" si="13"/>
        <v>0.9666691100934135</v>
      </c>
      <c r="L58" s="596">
        <f t="shared" si="15"/>
        <v>39752914</v>
      </c>
      <c r="M58" s="581">
        <f>IF(ISBLANK(L58),"  ",IF(L74&gt;0,L58/L74,IF(L58&gt;0,1,0)))</f>
        <v>3.2743638751917464E-2</v>
      </c>
      <c r="N58" s="35"/>
    </row>
    <row r="59" spans="1:14" s="11" customFormat="1" ht="44.25">
      <c r="A59" s="112" t="s">
        <v>57</v>
      </c>
      <c r="B59" s="9">
        <f>ULBOS!B59+McNeese!B59+LATech!B59+ULM!B59+ULL!B59+SLU!B59+NSU!B59+GSU!B59+Nicholls!B59</f>
        <v>363148</v>
      </c>
      <c r="C59" s="563">
        <f t="shared" si="0"/>
        <v>1</v>
      </c>
      <c r="D59" s="53">
        <f>ULBOS!D59+McNeese!D59+LATech!D59+ULM!D59+ULL!D59+SLU!D59+NSU!D59+GSU!D59+Nicholls!D59</f>
        <v>0</v>
      </c>
      <c r="E59" s="579">
        <f t="shared" si="11"/>
        <v>0</v>
      </c>
      <c r="F59" s="577">
        <f t="shared" si="14"/>
        <v>363148</v>
      </c>
      <c r="G59" s="581">
        <f>IF(ISBLANK(F59),"  ",IF(F74&gt;0,F59/F74,IF(F59&gt;0,1,0)))</f>
        <v>2.9185616060439931E-4</v>
      </c>
      <c r="H59" s="9">
        <f>ULBOS!H59+McNeese!H59+LATech!H59+ULM!H59+ULL!H59+SLU!H59+NSU!H59+GSU!H59+Nicholls!H59</f>
        <v>169000</v>
      </c>
      <c r="I59" s="563">
        <f t="shared" si="12"/>
        <v>1</v>
      </c>
      <c r="J59" s="53">
        <f>ULBOS!J59+McNeese!J59+LATech!J59+ULM!J59+ULL!J59+SLU!J59+NSU!J59+GSU!J59+Nicholls!J59</f>
        <v>0</v>
      </c>
      <c r="K59" s="579">
        <f t="shared" si="13"/>
        <v>0</v>
      </c>
      <c r="L59" s="577">
        <f t="shared" si="15"/>
        <v>169000</v>
      </c>
      <c r="M59" s="581">
        <f>IF(ISBLANK(L59),"  ",IF(L74&gt;0,L59/L74,IF(L59&gt;0,1,0)))</f>
        <v>1.3920174377843222E-4</v>
      </c>
      <c r="N59" s="35"/>
    </row>
    <row r="60" spans="1:14" s="11" customFormat="1" ht="44.25">
      <c r="A60" s="112" t="s">
        <v>58</v>
      </c>
      <c r="B60" s="9">
        <f>ULBOS!B60+McNeese!B60+LATech!B60+ULM!B60+ULL!B60+SLU!B60+NSU!B60+GSU!B60+Nicholls!B60</f>
        <v>0</v>
      </c>
      <c r="C60" s="563">
        <f t="shared" si="0"/>
        <v>0</v>
      </c>
      <c r="D60" s="53">
        <f>ULBOS!D60+McNeese!D60+LATech!D60+ULM!D60+ULL!D60+SLU!D60+NSU!D60+GSU!D60+Nicholls!D60</f>
        <v>32028295.409999996</v>
      </c>
      <c r="E60" s="579">
        <f t="shared" si="11"/>
        <v>1</v>
      </c>
      <c r="F60" s="577">
        <f t="shared" si="14"/>
        <v>32028295.409999996</v>
      </c>
      <c r="G60" s="581">
        <f>IF(ISBLANK(F60),"  ",IF(F74&gt;0,F60/F74,IF(F60&gt;0,1,0)))</f>
        <v>2.5740621810022644E-2</v>
      </c>
      <c r="H60" s="9">
        <f>ULBOS!H60+McNeese!H60+LATech!H60+ULM!H60+ULL!H60+SLU!H60+NSU!H60+GSU!H60+Nicholls!H60</f>
        <v>0</v>
      </c>
      <c r="I60" s="563">
        <f t="shared" si="12"/>
        <v>0</v>
      </c>
      <c r="J60" s="53">
        <f>ULBOS!J60+McNeese!J60+LATech!J60+ULM!J60+ULL!J60+SLU!J60+NSU!J60+GSU!J60+Nicholls!J60</f>
        <v>37784208</v>
      </c>
      <c r="K60" s="579">
        <f t="shared" si="13"/>
        <v>1</v>
      </c>
      <c r="L60" s="577">
        <f t="shared" si="15"/>
        <v>37784208</v>
      </c>
      <c r="M60" s="581">
        <f>IF(ISBLANK(L60),"  ",IF(L74&gt;0,L60/L74,IF(L60&gt;0,1,0)))</f>
        <v>3.1122057046668573E-2</v>
      </c>
      <c r="N60" s="35"/>
    </row>
    <row r="61" spans="1:14" s="11" customFormat="1" ht="44.25">
      <c r="A61" s="113" t="s">
        <v>59</v>
      </c>
      <c r="B61" s="9">
        <f>ULBOS!B61+McNeese!B61+LATech!B61+ULM!B61+ULL!B61+SLU!B61+NSU!B61+GSU!B61+Nicholls!B61</f>
        <v>0</v>
      </c>
      <c r="C61" s="563">
        <f t="shared" si="0"/>
        <v>0</v>
      </c>
      <c r="D61" s="53">
        <f>ULBOS!D61+McNeese!D61+LATech!D61+ULM!D61+ULL!D61+SLU!D61+NSU!D61+GSU!D61+Nicholls!D61</f>
        <v>122323174.81</v>
      </c>
      <c r="E61" s="579">
        <f t="shared" si="11"/>
        <v>1</v>
      </c>
      <c r="F61" s="577">
        <f t="shared" si="14"/>
        <v>122323174.81</v>
      </c>
      <c r="G61" s="581">
        <f>IF(ISBLANK(F61),"  ",IF(F74&gt;0,F61/F74,IF(F61&gt;0,1,0)))</f>
        <v>9.8309152612674089E-2</v>
      </c>
      <c r="H61" s="9">
        <f>ULBOS!H61+McNeese!H61+LATech!H61+ULM!H61+ULL!H61+SLU!H61+NSU!H61+GSU!H61+Nicholls!H61</f>
        <v>0</v>
      </c>
      <c r="I61" s="563">
        <f t="shared" si="12"/>
        <v>0</v>
      </c>
      <c r="J61" s="53">
        <f>ULBOS!J61+McNeese!J61+LATech!J61+ULM!J61+ULL!J61+SLU!J61+NSU!J61+GSU!J61+Nicholls!J61</f>
        <v>123590604</v>
      </c>
      <c r="K61" s="579">
        <f t="shared" si="13"/>
        <v>1</v>
      </c>
      <c r="L61" s="577">
        <f t="shared" si="15"/>
        <v>123590604</v>
      </c>
      <c r="M61" s="581">
        <f>IF(ISBLANK(L61),"  ",IF(L74&gt;0,L61/L74,IF(L61&gt;0,1,0)))</f>
        <v>0.10179897983094485</v>
      </c>
      <c r="N61" s="35"/>
    </row>
    <row r="62" spans="1:14" s="11" customFormat="1" ht="44.25">
      <c r="A62" s="113" t="s">
        <v>60</v>
      </c>
      <c r="B62" s="9">
        <f>ULBOS!B62+McNeese!B62+LATech!B62+ULM!B62+ULL!B62+SLU!B62+NSU!B62+GSU!B62+Nicholls!B62</f>
        <v>0</v>
      </c>
      <c r="C62" s="563">
        <f t="shared" si="0"/>
        <v>0</v>
      </c>
      <c r="D62" s="53">
        <f>ULBOS!D62+McNeese!D62+LATech!D62+ULM!D62+ULL!D62+SLU!D62+NSU!D62+GSU!D62+Nicholls!D62</f>
        <v>543881</v>
      </c>
      <c r="E62" s="579">
        <f t="shared" si="11"/>
        <v>1</v>
      </c>
      <c r="F62" s="577">
        <f t="shared" si="14"/>
        <v>543881</v>
      </c>
      <c r="G62" s="581">
        <f>IF(ISBLANK(F62),"  ",IF(F74&gt;0,F62/F74,IF(F62&gt;0,1,0)))</f>
        <v>4.3710834284005774E-4</v>
      </c>
      <c r="H62" s="9">
        <f>ULBOS!H62+McNeese!H62+LATech!H62+ULM!H62+ULL!H62+SLU!H62+NSU!H62+GSU!H62+Nicholls!H62</f>
        <v>0</v>
      </c>
      <c r="I62" s="563">
        <f t="shared" si="12"/>
        <v>0</v>
      </c>
      <c r="J62" s="53">
        <f>ULBOS!J62+McNeese!J62+LATech!J62+ULM!J62+ULL!J62+SLU!J62+NSU!J62+GSU!J62+Nicholls!J62</f>
        <v>601000</v>
      </c>
      <c r="K62" s="579">
        <f t="shared" si="13"/>
        <v>1</v>
      </c>
      <c r="L62" s="577">
        <f t="shared" si="15"/>
        <v>601000</v>
      </c>
      <c r="M62" s="581">
        <f>IF(ISBLANK(L62),"  ",IF(L74&gt;0,L62/L74,IF(L62&gt;0,1,0)))</f>
        <v>4.9503105331856663E-4</v>
      </c>
      <c r="N62" s="35"/>
    </row>
    <row r="63" spans="1:14" s="11" customFormat="1" ht="44.25">
      <c r="A63" s="89" t="s">
        <v>61</v>
      </c>
      <c r="B63" s="9">
        <f>ULBOS!B63+McNeese!B63+LATech!B63+ULM!B63+ULL!B63+SLU!B63+NSU!B63+GSU!B63+Nicholls!B63</f>
        <v>0</v>
      </c>
      <c r="C63" s="563">
        <f t="shared" si="0"/>
        <v>0</v>
      </c>
      <c r="D63" s="53">
        <f>ULBOS!D63+McNeese!D63+LATech!D63+ULM!D63+ULL!D63+SLU!D63+NSU!D63+GSU!D63+Nicholls!D63</f>
        <v>26081419.060000002</v>
      </c>
      <c r="E63" s="579">
        <f t="shared" si="11"/>
        <v>1</v>
      </c>
      <c r="F63" s="577">
        <f t="shared" si="14"/>
        <v>26081419.060000002</v>
      </c>
      <c r="G63" s="581">
        <f>IF(ISBLANK(F63),"  ",IF(F74&gt;0,F63/F74,IF(F63&gt;0,1,0)))</f>
        <v>2.096121369239539E-2</v>
      </c>
      <c r="H63" s="9">
        <f>ULBOS!H63+McNeese!H63+LATech!H63+ULM!H63+ULL!H63+SLU!H63+NSU!H63+GSU!H63+Nicholls!H63</f>
        <v>0</v>
      </c>
      <c r="I63" s="563">
        <f t="shared" si="12"/>
        <v>0</v>
      </c>
      <c r="J63" s="53">
        <f>ULBOS!J63+McNeese!J63+LATech!J63+ULM!J63+ULL!J63+SLU!J63+NSU!J63+GSU!J63+Nicholls!J63</f>
        <v>25092064</v>
      </c>
      <c r="K63" s="579">
        <f t="shared" si="13"/>
        <v>1</v>
      </c>
      <c r="L63" s="577">
        <f t="shared" si="15"/>
        <v>25092064</v>
      </c>
      <c r="M63" s="581">
        <f>IF(ISBLANK(L63),"  ",IF(L74&gt;0,L63/L74,IF(L63&gt;0,1,0)))</f>
        <v>2.0667805111242742E-2</v>
      </c>
      <c r="N63" s="35"/>
    </row>
    <row r="64" spans="1:14" s="11" customFormat="1" ht="44.25">
      <c r="A64" s="601" t="s">
        <v>62</v>
      </c>
      <c r="B64" s="9">
        <f>ULBOS!B64+McNeese!B64+LATech!B64+ULM!B64+ULL!B64+SLU!B64+NSU!B64+GSU!B64+Nicholls!B64</f>
        <v>20451175.289999999</v>
      </c>
      <c r="C64" s="563">
        <f t="shared" si="0"/>
        <v>0.34645070999084149</v>
      </c>
      <c r="D64" s="53">
        <f>ULBOS!D64+McNeese!D64+LATech!D64+ULM!D64+ULL!D64+SLU!D64+NSU!D64+GSU!D64+Nicholls!D64</f>
        <v>38579372.780000001</v>
      </c>
      <c r="E64" s="579">
        <f t="shared" si="11"/>
        <v>0.65354929000915851</v>
      </c>
      <c r="F64" s="577">
        <f t="shared" si="14"/>
        <v>59030548.07</v>
      </c>
      <c r="G64" s="581">
        <f>IF(ISBLANK(F64),"  ",IF(F74&gt;0,F64/F74,IF(F64&gt;0,1,0)))</f>
        <v>4.7441894539095995E-2</v>
      </c>
      <c r="H64" s="9">
        <f>ULBOS!H64+McNeese!H64+LATech!H64+ULM!H64+ULL!H64+SLU!H64+NSU!H64+GSU!H64+Nicholls!H64</f>
        <v>58708290</v>
      </c>
      <c r="I64" s="563">
        <f t="shared" si="12"/>
        <v>0.59880518820905493</v>
      </c>
      <c r="J64" s="53">
        <f>ULBOS!J64+McNeese!J64+LATech!J64+ULM!J64+ULL!J64+SLU!J64+NSU!J64+GSU!J64+Nicholls!J64</f>
        <v>39334097</v>
      </c>
      <c r="K64" s="579">
        <f t="shared" si="13"/>
        <v>0.40119481179094507</v>
      </c>
      <c r="L64" s="577">
        <f t="shared" si="15"/>
        <v>98042387</v>
      </c>
      <c r="M64" s="581">
        <f>IF(ISBLANK(L64),"  ",IF(L74&gt;0,L64/L74,IF(L64&gt;0,1,0)))</f>
        <v>8.0755451092307071E-2</v>
      </c>
      <c r="N64" s="35"/>
    </row>
    <row r="65" spans="1:14" s="85" customFormat="1" ht="45">
      <c r="A65" s="114" t="s">
        <v>63</v>
      </c>
      <c r="B65" s="602">
        <f>B64+B63+B62+B61+B60+B59+B58+B57+B56+B55+B54</f>
        <v>316808330.33000004</v>
      </c>
      <c r="C65" s="567">
        <f t="shared" si="0"/>
        <v>0.5045281293953171</v>
      </c>
      <c r="D65" s="603">
        <f>D64+D63+D62+D61+D60+D59+D58+D57+D56+D55+D54</f>
        <v>311121634.06999999</v>
      </c>
      <c r="E65" s="599">
        <f t="shared" si="11"/>
        <v>0.49547187060468301</v>
      </c>
      <c r="F65" s="602">
        <f>F64+F63+F62+F61+F60+F59+F58+F57+F56+F55+F54</f>
        <v>627929964.39999998</v>
      </c>
      <c r="G65" s="598">
        <f>IF(ISBLANK(F65),"  ",IF(F74&gt;0,F65/F74,IF(F65&gt;0,1,0)))</f>
        <v>0.5046571330097952</v>
      </c>
      <c r="H65" s="602">
        <f>H64+H63+H62+H61+H60+H59+H58+H57+H56+H55+H54</f>
        <v>394610255</v>
      </c>
      <c r="I65" s="567">
        <f t="shared" si="12"/>
        <v>0.55156806235767497</v>
      </c>
      <c r="J65" s="603">
        <f>J64+J63+J62+J61+J60+J59+J58+J57+J56+J55+J54</f>
        <v>320823219</v>
      </c>
      <c r="K65" s="599">
        <f t="shared" si="13"/>
        <v>0.44843193764232508</v>
      </c>
      <c r="L65" s="602">
        <f>L64+L63+L62+L61+L60+L59+L58+L57+L56+L55+L54</f>
        <v>715433474</v>
      </c>
      <c r="M65" s="598">
        <f>IF(ISBLANK(L65),"  ",IF(L74&gt;0,L65/L74,IF(L65&gt;0,1,0)))</f>
        <v>0.58928749785953638</v>
      </c>
      <c r="N65" s="84"/>
    </row>
    <row r="66" spans="1:14" s="11" customFormat="1" ht="45">
      <c r="A66" s="24" t="s">
        <v>64</v>
      </c>
      <c r="B66" s="582"/>
      <c r="C66" s="591" t="s">
        <v>4</v>
      </c>
      <c r="D66" s="587"/>
      <c r="E66" s="592" t="s">
        <v>4</v>
      </c>
      <c r="F66" s="577"/>
      <c r="G66" s="593" t="s">
        <v>4</v>
      </c>
      <c r="H66" s="582"/>
      <c r="I66" s="591" t="s">
        <v>4</v>
      </c>
      <c r="J66" s="587"/>
      <c r="K66" s="592" t="s">
        <v>4</v>
      </c>
      <c r="L66" s="577"/>
      <c r="M66" s="593" t="s">
        <v>4</v>
      </c>
    </row>
    <row r="67" spans="1:14" s="11" customFormat="1" ht="44.25">
      <c r="A67" s="115" t="s">
        <v>65</v>
      </c>
      <c r="B67" s="9">
        <f>ULBOS!B67+McNeese!B67+LATech!B67+ULM!B67+ULL!B67+SLU!B67+NSU!B67+GSU!B67+Nicholls!B67</f>
        <v>0</v>
      </c>
      <c r="C67" s="52">
        <f t="shared" si="0"/>
        <v>0</v>
      </c>
      <c r="D67" s="53">
        <f>ULBOS!D67+McNeese!D67+LATech!D67+ULM!D67+ULL!D67+SLU!D67+NSU!D67+GSU!D67+Nicholls!D67</f>
        <v>789550.21000000089</v>
      </c>
      <c r="E67" s="54">
        <f>IF(ISBLANK(D67),"  ",IF(F67&gt;0,D67/F67,IF(D67&gt;0,1,0)))</f>
        <v>1</v>
      </c>
      <c r="F67" s="69">
        <f>D67+B67</f>
        <v>789550.21000000089</v>
      </c>
      <c r="G67" s="56">
        <f>IF(ISBLANK(F67),"  ",IF(F74&gt;0,F67/F74,IF(F67&gt;0,1,0)))</f>
        <v>6.3454870437121356E-4</v>
      </c>
      <c r="H67" s="9">
        <f>ULBOS!H67+McNeese!H67+LATech!H67+ULM!H67+ULL!H67+SLU!H67+NSU!H67+GSU!H67+Nicholls!H67</f>
        <v>0</v>
      </c>
      <c r="I67" s="52">
        <f>IF(ISBLANK(H67),"  ",IF(L67&gt;0,H67/L67,IF(H67&gt;0,1,0)))</f>
        <v>0</v>
      </c>
      <c r="J67" s="53">
        <f>ULBOS!J67+McNeese!J67+LATech!J67+ULM!J67+ULL!J67+SLU!J67+NSU!J67+GSU!J67+Nicholls!J67</f>
        <v>789090</v>
      </c>
      <c r="K67" s="54">
        <f>IF(ISBLANK(J67),"  ",IF(L67&gt;0,J67/L67,IF(J67&gt;0,1,0)))</f>
        <v>1</v>
      </c>
      <c r="L67" s="69">
        <f>J67+H67</f>
        <v>789090</v>
      </c>
      <c r="M67" s="56">
        <f>IF(ISBLANK(L67),"  ",IF(L74&gt;0,L67/L74,IF(L67&gt;0,1,0)))</f>
        <v>6.4995682839126079E-4</v>
      </c>
    </row>
    <row r="68" spans="1:14" s="11" customFormat="1" ht="44.25">
      <c r="A68" s="574" t="s">
        <v>66</v>
      </c>
      <c r="B68" s="9">
        <f>ULBOS!B68+McNeese!B68+LATech!B68+ULM!B68+ULL!B68+SLU!B68+NSU!B68+GSU!B68+Nicholls!B68</f>
        <v>0</v>
      </c>
      <c r="C68" s="563">
        <f t="shared" si="0"/>
        <v>0</v>
      </c>
      <c r="D68" s="53">
        <f>ULBOS!D68+McNeese!D68+LATech!D68+ULM!D68+ULL!D68+SLU!D68+NSU!D68+GSU!D68+Nicholls!D68</f>
        <v>0</v>
      </c>
      <c r="E68" s="579">
        <f>IF(ISBLANK(D68),"  ",IF(F68&gt;0,D68/F68,IF(D68&gt;0,1,0)))</f>
        <v>0</v>
      </c>
      <c r="F68" s="577">
        <f>D68+B68</f>
        <v>0</v>
      </c>
      <c r="G68" s="581">
        <f>IF(ISBLANK(F68),"  ",IF(F74&gt;0,F68/F74,IF(F68&gt;0,1,0)))</f>
        <v>0</v>
      </c>
      <c r="H68" s="9">
        <f>ULBOS!H68+McNeese!H68+LATech!H68+ULM!H68+ULL!H68+SLU!H68+NSU!H68+GSU!H68+Nicholls!H68</f>
        <v>0</v>
      </c>
      <c r="I68" s="563">
        <f>IF(ISBLANK(H68),"  ",IF(L68&gt;0,H68/L68,IF(H68&gt;0,1,0)))</f>
        <v>0</v>
      </c>
      <c r="J68" s="53">
        <f>ULBOS!J68+McNeese!J68+LATech!J68+ULM!J68+ULL!J68+SLU!J68+NSU!J68+GSU!J68+Nicholls!J68</f>
        <v>0</v>
      </c>
      <c r="K68" s="579">
        <f>IF(ISBLANK(J68),"  ",IF(L68&gt;0,J68/L68,IF(J68&gt;0,1,0)))</f>
        <v>0</v>
      </c>
      <c r="L68" s="577">
        <f>J68+H68</f>
        <v>0</v>
      </c>
      <c r="M68" s="581">
        <f>IF(ISBLANK(L68),"  ",IF(L74&gt;0,L68/L74,IF(L68&gt;0,1,0)))</f>
        <v>0</v>
      </c>
    </row>
    <row r="69" spans="1:14" s="11" customFormat="1" ht="45">
      <c r="A69" s="619" t="s">
        <v>67</v>
      </c>
      <c r="B69" s="582"/>
      <c r="C69" s="591" t="s">
        <v>4</v>
      </c>
      <c r="D69" s="587"/>
      <c r="E69" s="592" t="s">
        <v>4</v>
      </c>
      <c r="F69" s="577"/>
      <c r="G69" s="593" t="s">
        <v>4</v>
      </c>
      <c r="H69" s="582"/>
      <c r="I69" s="591" t="s">
        <v>4</v>
      </c>
      <c r="J69" s="587"/>
      <c r="K69" s="592" t="s">
        <v>4</v>
      </c>
      <c r="L69" s="577"/>
      <c r="M69" s="593" t="s">
        <v>4</v>
      </c>
    </row>
    <row r="70" spans="1:14" s="11" customFormat="1" ht="44.25">
      <c r="A70" s="89" t="s">
        <v>68</v>
      </c>
      <c r="B70" s="9">
        <f>ULBOS!B70+McNeese!B70+LATech!B70+ULM!B70+ULL!B70+SLU!B70+NSU!B70+GSU!B70+Nicholls!B70</f>
        <v>0</v>
      </c>
      <c r="C70" s="52">
        <f t="shared" si="0"/>
        <v>0</v>
      </c>
      <c r="D70" s="53">
        <f>ULBOS!D70+McNeese!D70+LATech!D70+ULM!D70+ULL!D70+SLU!D70+NSU!D70+GSU!D70+Nicholls!D70</f>
        <v>121430826</v>
      </c>
      <c r="E70" s="54">
        <f>IF(ISBLANK(D70),"  ",IF(F70&gt;0,D70/F70,IF(D70&gt;0,1,0)))</f>
        <v>1</v>
      </c>
      <c r="F70" s="69">
        <f>D70+B70</f>
        <v>121430826</v>
      </c>
      <c r="G70" s="56">
        <f>IF(ISBLANK(F70),"  ",IF(F74&gt;0,F70/F74,IF(F70&gt;0,1,0)))</f>
        <v>9.7591986339951933E-2</v>
      </c>
      <c r="H70" s="9">
        <f>ULBOS!H70+McNeese!H70+LATech!H70+ULM!H70+ULL!H70+SLU!H70+NSU!H70+GSU!H70+Nicholls!H70</f>
        <v>0</v>
      </c>
      <c r="I70" s="52">
        <f>IF(ISBLANK(H70),"  ",IF(L70&gt;0,H70/L70,IF(H70&gt;0,1,0)))</f>
        <v>0</v>
      </c>
      <c r="J70" s="53">
        <f>ULBOS!J70+McNeese!J70+LATech!J70+ULM!J70+ULL!J70+SLU!J70+NSU!J70+GSU!J70+Nicholls!J70</f>
        <v>121465377</v>
      </c>
      <c r="K70" s="54">
        <f>IF(ISBLANK(J70),"  ",IF(L70&gt;0,J70/L70,IF(J70&gt;0,1,0)))</f>
        <v>1</v>
      </c>
      <c r="L70" s="69">
        <f>J70+H70</f>
        <v>121465377</v>
      </c>
      <c r="M70" s="56">
        <f>IF(ISBLANK(L70),"  ",IF(L74&gt;0,L70/L74,IF(L70&gt;0,1,0)))</f>
        <v>0.10004847507162529</v>
      </c>
    </row>
    <row r="71" spans="1:14" s="11" customFormat="1" ht="44.25">
      <c r="A71" s="574" t="s">
        <v>69</v>
      </c>
      <c r="B71" s="9">
        <f>ULBOS!B71+McNeese!B71+LATech!B71+ULM!B71+ULL!B71+SLU!B71+NSU!B71+GSU!B71+Nicholls!B71</f>
        <v>0</v>
      </c>
      <c r="C71" s="563">
        <f t="shared" si="0"/>
        <v>0</v>
      </c>
      <c r="D71" s="53">
        <f>ULBOS!D71+McNeese!D71+LATech!D71+ULM!D71+ULL!D71+SLU!D71+NSU!D71+GSU!D71+Nicholls!D71</f>
        <v>71943475.5</v>
      </c>
      <c r="E71" s="579">
        <f>IF(ISBLANK(D71),"  ",IF(F71&gt;0,D71/F71,IF(D71&gt;0,1,0)))</f>
        <v>1</v>
      </c>
      <c r="F71" s="577">
        <f>D71+B71</f>
        <v>71943475.5</v>
      </c>
      <c r="G71" s="581">
        <f>IF(ISBLANK(F71),"  ",IF(F74&gt;0,F71/F74,IF(F71&gt;0,1,0)))</f>
        <v>5.7819804983000503E-2</v>
      </c>
      <c r="H71" s="9">
        <f>ULBOS!H71+McNeese!H71+LATech!H71+ULM!H71+ULL!H71+SLU!H71+NSU!H71+GSU!H71+Nicholls!H71</f>
        <v>0</v>
      </c>
      <c r="I71" s="563">
        <f>IF(ISBLANK(H71),"  ",IF(L71&gt;0,H71/L71,IF(H71&gt;0,1,0)))</f>
        <v>0</v>
      </c>
      <c r="J71" s="53">
        <f>ULBOS!J71+McNeese!J71+LATech!J71+ULM!J71+ULL!J71+SLU!J71+NSU!J71+GSU!J71+Nicholls!J71</f>
        <v>68836093</v>
      </c>
      <c r="K71" s="579">
        <f>IF(ISBLANK(J71),"  ",IF(L71&gt;0,J71/L71,IF(J71&gt;0,1,0)))</f>
        <v>1</v>
      </c>
      <c r="L71" s="577">
        <f>J71+H71</f>
        <v>68836093</v>
      </c>
      <c r="M71" s="581">
        <f>IF(ISBLANK(L71),"  ",IF(L74&gt;0,L71/L74,IF(L71&gt;0,1,0)))</f>
        <v>5.6698841304700189E-2</v>
      </c>
    </row>
    <row r="72" spans="1:14" s="85" customFormat="1" ht="45">
      <c r="A72" s="600" t="s">
        <v>70</v>
      </c>
      <c r="B72" s="620">
        <f>B71+B70+B68+B67</f>
        <v>0</v>
      </c>
      <c r="C72" s="567">
        <f t="shared" si="0"/>
        <v>0</v>
      </c>
      <c r="D72" s="607">
        <f>D71+D70+D68+D67</f>
        <v>194163851.71000001</v>
      </c>
      <c r="E72" s="599">
        <f>IF(ISBLANK(D72),"  ",IF(F72&gt;0,D72/F72,IF(D72&gt;0,1,0)))</f>
        <v>1</v>
      </c>
      <c r="F72" s="621">
        <f>F71+F70+F69+F68+F67</f>
        <v>194163851.71000001</v>
      </c>
      <c r="G72" s="598">
        <f>IF(ISBLANK(F72),"  ",IF(F74&gt;0,F72/F74,IF(F72&gt;0,1,0)))</f>
        <v>0.15604634002732365</v>
      </c>
      <c r="H72" s="620">
        <f>H71+H70+H68+H67</f>
        <v>0</v>
      </c>
      <c r="I72" s="567">
        <f>IF(ISBLANK(H72),"  ",IF(L72&gt;0,H72/L72,IF(H72&gt;0,1,0)))</f>
        <v>0</v>
      </c>
      <c r="J72" s="607">
        <f>J71+J70+J68+J67</f>
        <v>191090560</v>
      </c>
      <c r="K72" s="599">
        <f>IF(ISBLANK(J72),"  ",IF(L72&gt;0,J72/L72,IF(J72&gt;0,1,0)))</f>
        <v>1</v>
      </c>
      <c r="L72" s="621">
        <f>L71+L70+L69+L68+L67</f>
        <v>191090560</v>
      </c>
      <c r="M72" s="598">
        <f>IF(ISBLANK(L72),"  ",IF(L74&gt;0,L72/L74,IF(L72&gt;0,1,0)))</f>
        <v>0.15739727320471675</v>
      </c>
    </row>
    <row r="73" spans="1:14" s="85" customFormat="1" ht="45">
      <c r="A73" s="600" t="s">
        <v>71</v>
      </c>
      <c r="B73" s="629">
        <f>ULBOS!B73+McNeese!B73+LATech!B73+ULM!B73+ULL!B73+SLU!B73+NSU!B73+GSU!B73+Nicholls!B73</f>
        <v>0</v>
      </c>
      <c r="C73" s="567">
        <f t="shared" si="0"/>
        <v>0</v>
      </c>
      <c r="D73" s="635">
        <f>ULBOS!D73+McNeese!D73+LATech!D73+ULM!D73+ULL!D73+SLU!D73+NSU!D73+GSU!D73+Nicholls!D73</f>
        <v>0</v>
      </c>
      <c r="E73" s="599">
        <f>IF(ISBLANK(D73),"  ",IF(F73&gt;0,D73/F73,IF(D73&gt;0,1,0)))</f>
        <v>0</v>
      </c>
      <c r="F73" s="129">
        <f>D73+B73</f>
        <v>0</v>
      </c>
      <c r="G73" s="598">
        <f>IF(ISBLANK(F73),"  ",IF(F75&gt;0,F73/F75,IF(F73&gt;0,1,0)))</f>
        <v>0</v>
      </c>
      <c r="H73" s="629">
        <f>ULBOS!H73+McNeese!H73+LATech!H73+ULM!H73+ULL!H73+SLU!H73+NSU!H73+GSU!H73+Nicholls!H73</f>
        <v>0</v>
      </c>
      <c r="I73" s="567">
        <f>IF(ISBLANK(H73),"  ",IF(L73&gt;0,H73/L73,IF(H73&gt;0,1,0)))</f>
        <v>0</v>
      </c>
      <c r="J73" s="635">
        <f>ULBOS!J73+McNeese!J73+LATech!J73+ULM!J73+ULL!J73+SLU!J73+NSU!J73+GSU!J73+Nicholls!J73</f>
        <v>0</v>
      </c>
      <c r="K73" s="599">
        <f>IF(ISBLANK(J73),"  ",IF(L73&gt;0,J73/L73,IF(J73&gt;0,1,0)))</f>
        <v>0</v>
      </c>
      <c r="L73" s="129">
        <f>J73+H73</f>
        <v>0</v>
      </c>
      <c r="M73" s="598">
        <f>IF(ISBLANK(L73),"  ",IF(L75&gt;0,L73/L75,IF(L73&gt;0,1,0)))</f>
        <v>0</v>
      </c>
    </row>
    <row r="74" spans="1:14" s="85" customFormat="1" ht="45.75" thickBot="1">
      <c r="A74" s="622" t="s">
        <v>72</v>
      </c>
      <c r="B74" s="120">
        <f>B72+B65+B46+B39+B47+B73</f>
        <v>737360656.93000007</v>
      </c>
      <c r="C74" s="623">
        <f t="shared" si="0"/>
        <v>0.59260480661418335</v>
      </c>
      <c r="D74" s="120">
        <f>D72+D65+D46+D39+D47+D73</f>
        <v>506909805.77999997</v>
      </c>
      <c r="E74" s="624">
        <f>IF(ISBLANK(D74),"  ",IF(F74&gt;0,D74/F74,IF(D74&gt;0,1,0)))</f>
        <v>0.40739519338581659</v>
      </c>
      <c r="F74" s="120">
        <f>F72+F65+F46+F39+F47+F73</f>
        <v>1244270462.71</v>
      </c>
      <c r="G74" s="625">
        <f>IF(ISBLANK(F74),"  ",IF(F74&gt;0,F74/F74,IF(F74&gt;0,1,0)))</f>
        <v>1</v>
      </c>
      <c r="H74" s="120">
        <f>H72+H65+H46+H39+H47+H73</f>
        <v>699811152</v>
      </c>
      <c r="I74" s="623">
        <f>IF(ISBLANK(H74),"  ",IF(L74&gt;0,H74/L74,IF(H74&gt;0,1,0)))</f>
        <v>0.57641971996445851</v>
      </c>
      <c r="J74" s="120">
        <f>J72+J65+J46+J39+J47+J73</f>
        <v>514254099</v>
      </c>
      <c r="K74" s="624">
        <f>IF(ISBLANK(J74),"  ",IF(L74&gt;0,J74/L74,IF(J74&gt;0,1,0)))</f>
        <v>0.42358028003554149</v>
      </c>
      <c r="L74" s="120">
        <f>L72+L65+L46+L39+L47+L73</f>
        <v>1214065251</v>
      </c>
      <c r="M74" s="625">
        <f>IF(ISBLANK(L74),"  ",IF(L74&gt;0,L74/L74,IF(L74&gt;0,1,0)))</f>
        <v>1</v>
      </c>
    </row>
    <row r="75" spans="1:14" ht="21" thickTop="1">
      <c r="A75" s="130"/>
      <c r="B75" s="131"/>
      <c r="C75" s="132"/>
      <c r="D75" s="131"/>
      <c r="E75" s="132"/>
      <c r="F75" s="131"/>
      <c r="G75" s="132"/>
      <c r="H75" s="131"/>
      <c r="I75" s="132"/>
      <c r="J75" s="131"/>
      <c r="K75" s="132"/>
      <c r="L75" s="131"/>
      <c r="M75" s="132"/>
    </row>
    <row r="76" spans="1:14" s="11" customFormat="1" ht="44.25">
      <c r="A76" s="4" t="s">
        <v>4</v>
      </c>
      <c r="B76" s="2"/>
      <c r="C76" s="4"/>
      <c r="D76" s="2"/>
      <c r="E76" s="4"/>
      <c r="F76" s="2"/>
      <c r="G76" s="4"/>
      <c r="H76" s="2"/>
      <c r="I76" s="4"/>
      <c r="J76" s="2"/>
      <c r="K76" s="4"/>
      <c r="L76" s="2"/>
      <c r="M76" s="4"/>
    </row>
    <row r="77" spans="1:14" s="11" customFormat="1" ht="44.25">
      <c r="A77" s="4" t="s">
        <v>73</v>
      </c>
      <c r="B77" s="2"/>
      <c r="C77" s="4"/>
      <c r="D77" s="2"/>
      <c r="E77" s="4"/>
      <c r="F77" s="2"/>
      <c r="G77" s="4"/>
      <c r="H77" s="2"/>
      <c r="I77" s="4"/>
      <c r="J77" s="2"/>
      <c r="K77" s="4"/>
      <c r="L77" s="2"/>
      <c r="M77" s="4"/>
    </row>
  </sheetData>
  <pageMargins left="0.28999999999999998" right="0.26" top="0.45" bottom="0.3" header="0.3" footer="0.54"/>
  <pageSetup scale="1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7"/>
  <sheetViews>
    <sheetView topLeftCell="A25" zoomScale="30" zoomScaleNormal="30" workbookViewId="0">
      <selection activeCell="M42" sqref="M42"/>
    </sheetView>
  </sheetViews>
  <sheetFormatPr defaultColWidth="12.42578125" defaultRowHeight="15"/>
  <cols>
    <col min="1" max="1" width="186.7109375" style="133" customWidth="1"/>
    <col min="2" max="2" width="56.42578125" style="134" customWidth="1"/>
    <col min="3" max="3" width="45.5703125" style="133" customWidth="1"/>
    <col min="4" max="4" width="45.5703125" style="134" customWidth="1"/>
    <col min="5" max="5" width="45.5703125" style="133" customWidth="1"/>
    <col min="6" max="6" width="45.5703125" style="134" customWidth="1"/>
    <col min="7" max="7" width="45.5703125" style="133" customWidth="1"/>
    <col min="8" max="8" width="54.7109375" style="134" customWidth="1"/>
    <col min="9" max="9" width="45.5703125" style="133" customWidth="1"/>
    <col min="10" max="10" width="45.5703125" style="134" customWidth="1"/>
    <col min="11" max="11" width="45.5703125" style="133" customWidth="1"/>
    <col min="12" max="12" width="45.5703125" style="134" customWidth="1"/>
    <col min="13" max="13" width="45.5703125" style="133" customWidth="1"/>
    <col min="14" max="256" width="12.42578125" style="133"/>
    <col min="257" max="257" width="186.7109375" style="133" customWidth="1"/>
    <col min="258" max="258" width="56.42578125" style="133" customWidth="1"/>
    <col min="259" max="263" width="45.5703125" style="133" customWidth="1"/>
    <col min="264" max="264" width="54.7109375" style="133" customWidth="1"/>
    <col min="265" max="269" width="45.5703125" style="133" customWidth="1"/>
    <col min="270" max="512" width="12.42578125" style="133"/>
    <col min="513" max="513" width="186.7109375" style="133" customWidth="1"/>
    <col min="514" max="514" width="56.42578125" style="133" customWidth="1"/>
    <col min="515" max="519" width="45.5703125" style="133" customWidth="1"/>
    <col min="520" max="520" width="54.7109375" style="133" customWidth="1"/>
    <col min="521" max="525" width="45.5703125" style="133" customWidth="1"/>
    <col min="526" max="768" width="12.42578125" style="133"/>
    <col min="769" max="769" width="186.7109375" style="133" customWidth="1"/>
    <col min="770" max="770" width="56.42578125" style="133" customWidth="1"/>
    <col min="771" max="775" width="45.5703125" style="133" customWidth="1"/>
    <col min="776" max="776" width="54.7109375" style="133" customWidth="1"/>
    <col min="777" max="781" width="45.5703125" style="133" customWidth="1"/>
    <col min="782" max="1024" width="12.42578125" style="133"/>
    <col min="1025" max="1025" width="186.7109375" style="133" customWidth="1"/>
    <col min="1026" max="1026" width="56.42578125" style="133" customWidth="1"/>
    <col min="1027" max="1031" width="45.5703125" style="133" customWidth="1"/>
    <col min="1032" max="1032" width="54.7109375" style="133" customWidth="1"/>
    <col min="1033" max="1037" width="45.5703125" style="133" customWidth="1"/>
    <col min="1038" max="1280" width="12.42578125" style="133"/>
    <col min="1281" max="1281" width="186.7109375" style="133" customWidth="1"/>
    <col min="1282" max="1282" width="56.42578125" style="133" customWidth="1"/>
    <col min="1283" max="1287" width="45.5703125" style="133" customWidth="1"/>
    <col min="1288" max="1288" width="54.7109375" style="133" customWidth="1"/>
    <col min="1289" max="1293" width="45.5703125" style="133" customWidth="1"/>
    <col min="1294" max="1536" width="12.42578125" style="133"/>
    <col min="1537" max="1537" width="186.7109375" style="133" customWidth="1"/>
    <col min="1538" max="1538" width="56.42578125" style="133" customWidth="1"/>
    <col min="1539" max="1543" width="45.5703125" style="133" customWidth="1"/>
    <col min="1544" max="1544" width="54.7109375" style="133" customWidth="1"/>
    <col min="1545" max="1549" width="45.5703125" style="133" customWidth="1"/>
    <col min="1550" max="1792" width="12.42578125" style="133"/>
    <col min="1793" max="1793" width="186.7109375" style="133" customWidth="1"/>
    <col min="1794" max="1794" width="56.42578125" style="133" customWidth="1"/>
    <col min="1795" max="1799" width="45.5703125" style="133" customWidth="1"/>
    <col min="1800" max="1800" width="54.7109375" style="133" customWidth="1"/>
    <col min="1801" max="1805" width="45.5703125" style="133" customWidth="1"/>
    <col min="1806" max="2048" width="12.42578125" style="133"/>
    <col min="2049" max="2049" width="186.7109375" style="133" customWidth="1"/>
    <col min="2050" max="2050" width="56.42578125" style="133" customWidth="1"/>
    <col min="2051" max="2055" width="45.5703125" style="133" customWidth="1"/>
    <col min="2056" max="2056" width="54.7109375" style="133" customWidth="1"/>
    <col min="2057" max="2061" width="45.5703125" style="133" customWidth="1"/>
    <col min="2062" max="2304" width="12.42578125" style="133"/>
    <col min="2305" max="2305" width="186.7109375" style="133" customWidth="1"/>
    <col min="2306" max="2306" width="56.42578125" style="133" customWidth="1"/>
    <col min="2307" max="2311" width="45.5703125" style="133" customWidth="1"/>
    <col min="2312" max="2312" width="54.7109375" style="133" customWidth="1"/>
    <col min="2313" max="2317" width="45.5703125" style="133" customWidth="1"/>
    <col min="2318" max="2560" width="12.42578125" style="133"/>
    <col min="2561" max="2561" width="186.7109375" style="133" customWidth="1"/>
    <col min="2562" max="2562" width="56.42578125" style="133" customWidth="1"/>
    <col min="2563" max="2567" width="45.5703125" style="133" customWidth="1"/>
    <col min="2568" max="2568" width="54.7109375" style="133" customWidth="1"/>
    <col min="2569" max="2573" width="45.5703125" style="133" customWidth="1"/>
    <col min="2574" max="2816" width="12.42578125" style="133"/>
    <col min="2817" max="2817" width="186.7109375" style="133" customWidth="1"/>
    <col min="2818" max="2818" width="56.42578125" style="133" customWidth="1"/>
    <col min="2819" max="2823" width="45.5703125" style="133" customWidth="1"/>
    <col min="2824" max="2824" width="54.7109375" style="133" customWidth="1"/>
    <col min="2825" max="2829" width="45.5703125" style="133" customWidth="1"/>
    <col min="2830" max="3072" width="12.42578125" style="133"/>
    <col min="3073" max="3073" width="186.7109375" style="133" customWidth="1"/>
    <col min="3074" max="3074" width="56.42578125" style="133" customWidth="1"/>
    <col min="3075" max="3079" width="45.5703125" style="133" customWidth="1"/>
    <col min="3080" max="3080" width="54.7109375" style="133" customWidth="1"/>
    <col min="3081" max="3085" width="45.5703125" style="133" customWidth="1"/>
    <col min="3086" max="3328" width="12.42578125" style="133"/>
    <col min="3329" max="3329" width="186.7109375" style="133" customWidth="1"/>
    <col min="3330" max="3330" width="56.42578125" style="133" customWidth="1"/>
    <col min="3331" max="3335" width="45.5703125" style="133" customWidth="1"/>
    <col min="3336" max="3336" width="54.7109375" style="133" customWidth="1"/>
    <col min="3337" max="3341" width="45.5703125" style="133" customWidth="1"/>
    <col min="3342" max="3584" width="12.42578125" style="133"/>
    <col min="3585" max="3585" width="186.7109375" style="133" customWidth="1"/>
    <col min="3586" max="3586" width="56.42578125" style="133" customWidth="1"/>
    <col min="3587" max="3591" width="45.5703125" style="133" customWidth="1"/>
    <col min="3592" max="3592" width="54.7109375" style="133" customWidth="1"/>
    <col min="3593" max="3597" width="45.5703125" style="133" customWidth="1"/>
    <col min="3598" max="3840" width="12.42578125" style="133"/>
    <col min="3841" max="3841" width="186.7109375" style="133" customWidth="1"/>
    <col min="3842" max="3842" width="56.42578125" style="133" customWidth="1"/>
    <col min="3843" max="3847" width="45.5703125" style="133" customWidth="1"/>
    <col min="3848" max="3848" width="54.7109375" style="133" customWidth="1"/>
    <col min="3849" max="3853" width="45.5703125" style="133" customWidth="1"/>
    <col min="3854" max="4096" width="12.42578125" style="133"/>
    <col min="4097" max="4097" width="186.7109375" style="133" customWidth="1"/>
    <col min="4098" max="4098" width="56.42578125" style="133" customWidth="1"/>
    <col min="4099" max="4103" width="45.5703125" style="133" customWidth="1"/>
    <col min="4104" max="4104" width="54.7109375" style="133" customWidth="1"/>
    <col min="4105" max="4109" width="45.5703125" style="133" customWidth="1"/>
    <col min="4110" max="4352" width="12.42578125" style="133"/>
    <col min="4353" max="4353" width="186.7109375" style="133" customWidth="1"/>
    <col min="4354" max="4354" width="56.42578125" style="133" customWidth="1"/>
    <col min="4355" max="4359" width="45.5703125" style="133" customWidth="1"/>
    <col min="4360" max="4360" width="54.7109375" style="133" customWidth="1"/>
    <col min="4361" max="4365" width="45.5703125" style="133" customWidth="1"/>
    <col min="4366" max="4608" width="12.42578125" style="133"/>
    <col min="4609" max="4609" width="186.7109375" style="133" customWidth="1"/>
    <col min="4610" max="4610" width="56.42578125" style="133" customWidth="1"/>
    <col min="4611" max="4615" width="45.5703125" style="133" customWidth="1"/>
    <col min="4616" max="4616" width="54.7109375" style="133" customWidth="1"/>
    <col min="4617" max="4621" width="45.5703125" style="133" customWidth="1"/>
    <col min="4622" max="4864" width="12.42578125" style="133"/>
    <col min="4865" max="4865" width="186.7109375" style="133" customWidth="1"/>
    <col min="4866" max="4866" width="56.42578125" style="133" customWidth="1"/>
    <col min="4867" max="4871" width="45.5703125" style="133" customWidth="1"/>
    <col min="4872" max="4872" width="54.7109375" style="133" customWidth="1"/>
    <col min="4873" max="4877" width="45.5703125" style="133" customWidth="1"/>
    <col min="4878" max="5120" width="12.42578125" style="133"/>
    <col min="5121" max="5121" width="186.7109375" style="133" customWidth="1"/>
    <col min="5122" max="5122" width="56.42578125" style="133" customWidth="1"/>
    <col min="5123" max="5127" width="45.5703125" style="133" customWidth="1"/>
    <col min="5128" max="5128" width="54.7109375" style="133" customWidth="1"/>
    <col min="5129" max="5133" width="45.5703125" style="133" customWidth="1"/>
    <col min="5134" max="5376" width="12.42578125" style="133"/>
    <col min="5377" max="5377" width="186.7109375" style="133" customWidth="1"/>
    <col min="5378" max="5378" width="56.42578125" style="133" customWidth="1"/>
    <col min="5379" max="5383" width="45.5703125" style="133" customWidth="1"/>
    <col min="5384" max="5384" width="54.7109375" style="133" customWidth="1"/>
    <col min="5385" max="5389" width="45.5703125" style="133" customWidth="1"/>
    <col min="5390" max="5632" width="12.42578125" style="133"/>
    <col min="5633" max="5633" width="186.7109375" style="133" customWidth="1"/>
    <col min="5634" max="5634" width="56.42578125" style="133" customWidth="1"/>
    <col min="5635" max="5639" width="45.5703125" style="133" customWidth="1"/>
    <col min="5640" max="5640" width="54.7109375" style="133" customWidth="1"/>
    <col min="5641" max="5645" width="45.5703125" style="133" customWidth="1"/>
    <col min="5646" max="5888" width="12.42578125" style="133"/>
    <col min="5889" max="5889" width="186.7109375" style="133" customWidth="1"/>
    <col min="5890" max="5890" width="56.42578125" style="133" customWidth="1"/>
    <col min="5891" max="5895" width="45.5703125" style="133" customWidth="1"/>
    <col min="5896" max="5896" width="54.7109375" style="133" customWidth="1"/>
    <col min="5897" max="5901" width="45.5703125" style="133" customWidth="1"/>
    <col min="5902" max="6144" width="12.42578125" style="133"/>
    <col min="6145" max="6145" width="186.7109375" style="133" customWidth="1"/>
    <col min="6146" max="6146" width="56.42578125" style="133" customWidth="1"/>
    <col min="6147" max="6151" width="45.5703125" style="133" customWidth="1"/>
    <col min="6152" max="6152" width="54.7109375" style="133" customWidth="1"/>
    <col min="6153" max="6157" width="45.5703125" style="133" customWidth="1"/>
    <col min="6158" max="6400" width="12.42578125" style="133"/>
    <col min="6401" max="6401" width="186.7109375" style="133" customWidth="1"/>
    <col min="6402" max="6402" width="56.42578125" style="133" customWidth="1"/>
    <col min="6403" max="6407" width="45.5703125" style="133" customWidth="1"/>
    <col min="6408" max="6408" width="54.7109375" style="133" customWidth="1"/>
    <col min="6409" max="6413" width="45.5703125" style="133" customWidth="1"/>
    <col min="6414" max="6656" width="12.42578125" style="133"/>
    <col min="6657" max="6657" width="186.7109375" style="133" customWidth="1"/>
    <col min="6658" max="6658" width="56.42578125" style="133" customWidth="1"/>
    <col min="6659" max="6663" width="45.5703125" style="133" customWidth="1"/>
    <col min="6664" max="6664" width="54.7109375" style="133" customWidth="1"/>
    <col min="6665" max="6669" width="45.5703125" style="133" customWidth="1"/>
    <col min="6670" max="6912" width="12.42578125" style="133"/>
    <col min="6913" max="6913" width="186.7109375" style="133" customWidth="1"/>
    <col min="6914" max="6914" width="56.42578125" style="133" customWidth="1"/>
    <col min="6915" max="6919" width="45.5703125" style="133" customWidth="1"/>
    <col min="6920" max="6920" width="54.7109375" style="133" customWidth="1"/>
    <col min="6921" max="6925" width="45.5703125" style="133" customWidth="1"/>
    <col min="6926" max="7168" width="12.42578125" style="133"/>
    <col min="7169" max="7169" width="186.7109375" style="133" customWidth="1"/>
    <col min="7170" max="7170" width="56.42578125" style="133" customWidth="1"/>
    <col min="7171" max="7175" width="45.5703125" style="133" customWidth="1"/>
    <col min="7176" max="7176" width="54.7109375" style="133" customWidth="1"/>
    <col min="7177" max="7181" width="45.5703125" style="133" customWidth="1"/>
    <col min="7182" max="7424" width="12.42578125" style="133"/>
    <col min="7425" max="7425" width="186.7109375" style="133" customWidth="1"/>
    <col min="7426" max="7426" width="56.42578125" style="133" customWidth="1"/>
    <col min="7427" max="7431" width="45.5703125" style="133" customWidth="1"/>
    <col min="7432" max="7432" width="54.7109375" style="133" customWidth="1"/>
    <col min="7433" max="7437" width="45.5703125" style="133" customWidth="1"/>
    <col min="7438" max="7680" width="12.42578125" style="133"/>
    <col min="7681" max="7681" width="186.7109375" style="133" customWidth="1"/>
    <col min="7682" max="7682" width="56.42578125" style="133" customWidth="1"/>
    <col min="7683" max="7687" width="45.5703125" style="133" customWidth="1"/>
    <col min="7688" max="7688" width="54.7109375" style="133" customWidth="1"/>
    <col min="7689" max="7693" width="45.5703125" style="133" customWidth="1"/>
    <col min="7694" max="7936" width="12.42578125" style="133"/>
    <col min="7937" max="7937" width="186.7109375" style="133" customWidth="1"/>
    <col min="7938" max="7938" width="56.42578125" style="133" customWidth="1"/>
    <col min="7939" max="7943" width="45.5703125" style="133" customWidth="1"/>
    <col min="7944" max="7944" width="54.7109375" style="133" customWidth="1"/>
    <col min="7945" max="7949" width="45.5703125" style="133" customWidth="1"/>
    <col min="7950" max="8192" width="12.42578125" style="133"/>
    <col min="8193" max="8193" width="186.7109375" style="133" customWidth="1"/>
    <col min="8194" max="8194" width="56.42578125" style="133" customWidth="1"/>
    <col min="8195" max="8199" width="45.5703125" style="133" customWidth="1"/>
    <col min="8200" max="8200" width="54.7109375" style="133" customWidth="1"/>
    <col min="8201" max="8205" width="45.5703125" style="133" customWidth="1"/>
    <col min="8206" max="8448" width="12.42578125" style="133"/>
    <col min="8449" max="8449" width="186.7109375" style="133" customWidth="1"/>
    <col min="8450" max="8450" width="56.42578125" style="133" customWidth="1"/>
    <col min="8451" max="8455" width="45.5703125" style="133" customWidth="1"/>
    <col min="8456" max="8456" width="54.7109375" style="133" customWidth="1"/>
    <col min="8457" max="8461" width="45.5703125" style="133" customWidth="1"/>
    <col min="8462" max="8704" width="12.42578125" style="133"/>
    <col min="8705" max="8705" width="186.7109375" style="133" customWidth="1"/>
    <col min="8706" max="8706" width="56.42578125" style="133" customWidth="1"/>
    <col min="8707" max="8711" width="45.5703125" style="133" customWidth="1"/>
    <col min="8712" max="8712" width="54.7109375" style="133" customWidth="1"/>
    <col min="8713" max="8717" width="45.5703125" style="133" customWidth="1"/>
    <col min="8718" max="8960" width="12.42578125" style="133"/>
    <col min="8961" max="8961" width="186.7109375" style="133" customWidth="1"/>
    <col min="8962" max="8962" width="56.42578125" style="133" customWidth="1"/>
    <col min="8963" max="8967" width="45.5703125" style="133" customWidth="1"/>
    <col min="8968" max="8968" width="54.7109375" style="133" customWidth="1"/>
    <col min="8969" max="8973" width="45.5703125" style="133" customWidth="1"/>
    <col min="8974" max="9216" width="12.42578125" style="133"/>
    <col min="9217" max="9217" width="186.7109375" style="133" customWidth="1"/>
    <col min="9218" max="9218" width="56.42578125" style="133" customWidth="1"/>
    <col min="9219" max="9223" width="45.5703125" style="133" customWidth="1"/>
    <col min="9224" max="9224" width="54.7109375" style="133" customWidth="1"/>
    <col min="9225" max="9229" width="45.5703125" style="133" customWidth="1"/>
    <col min="9230" max="9472" width="12.42578125" style="133"/>
    <col min="9473" max="9473" width="186.7109375" style="133" customWidth="1"/>
    <col min="9474" max="9474" width="56.42578125" style="133" customWidth="1"/>
    <col min="9475" max="9479" width="45.5703125" style="133" customWidth="1"/>
    <col min="9480" max="9480" width="54.7109375" style="133" customWidth="1"/>
    <col min="9481" max="9485" width="45.5703125" style="133" customWidth="1"/>
    <col min="9486" max="9728" width="12.42578125" style="133"/>
    <col min="9729" max="9729" width="186.7109375" style="133" customWidth="1"/>
    <col min="9730" max="9730" width="56.42578125" style="133" customWidth="1"/>
    <col min="9731" max="9735" width="45.5703125" style="133" customWidth="1"/>
    <col min="9736" max="9736" width="54.7109375" style="133" customWidth="1"/>
    <col min="9737" max="9741" width="45.5703125" style="133" customWidth="1"/>
    <col min="9742" max="9984" width="12.42578125" style="133"/>
    <col min="9985" max="9985" width="186.7109375" style="133" customWidth="1"/>
    <col min="9986" max="9986" width="56.42578125" style="133" customWidth="1"/>
    <col min="9987" max="9991" width="45.5703125" style="133" customWidth="1"/>
    <col min="9992" max="9992" width="54.7109375" style="133" customWidth="1"/>
    <col min="9993" max="9997" width="45.5703125" style="133" customWidth="1"/>
    <col min="9998" max="10240" width="12.42578125" style="133"/>
    <col min="10241" max="10241" width="186.7109375" style="133" customWidth="1"/>
    <col min="10242" max="10242" width="56.42578125" style="133" customWidth="1"/>
    <col min="10243" max="10247" width="45.5703125" style="133" customWidth="1"/>
    <col min="10248" max="10248" width="54.7109375" style="133" customWidth="1"/>
    <col min="10249" max="10253" width="45.5703125" style="133" customWidth="1"/>
    <col min="10254" max="10496" width="12.42578125" style="133"/>
    <col min="10497" max="10497" width="186.7109375" style="133" customWidth="1"/>
    <col min="10498" max="10498" width="56.42578125" style="133" customWidth="1"/>
    <col min="10499" max="10503" width="45.5703125" style="133" customWidth="1"/>
    <col min="10504" max="10504" width="54.7109375" style="133" customWidth="1"/>
    <col min="10505" max="10509" width="45.5703125" style="133" customWidth="1"/>
    <col min="10510" max="10752" width="12.42578125" style="133"/>
    <col min="10753" max="10753" width="186.7109375" style="133" customWidth="1"/>
    <col min="10754" max="10754" width="56.42578125" style="133" customWidth="1"/>
    <col min="10755" max="10759" width="45.5703125" style="133" customWidth="1"/>
    <col min="10760" max="10760" width="54.7109375" style="133" customWidth="1"/>
    <col min="10761" max="10765" width="45.5703125" style="133" customWidth="1"/>
    <col min="10766" max="11008" width="12.42578125" style="133"/>
    <col min="11009" max="11009" width="186.7109375" style="133" customWidth="1"/>
    <col min="11010" max="11010" width="56.42578125" style="133" customWidth="1"/>
    <col min="11011" max="11015" width="45.5703125" style="133" customWidth="1"/>
    <col min="11016" max="11016" width="54.7109375" style="133" customWidth="1"/>
    <col min="11017" max="11021" width="45.5703125" style="133" customWidth="1"/>
    <col min="11022" max="11264" width="12.42578125" style="133"/>
    <col min="11265" max="11265" width="186.7109375" style="133" customWidth="1"/>
    <col min="11266" max="11266" width="56.42578125" style="133" customWidth="1"/>
    <col min="11267" max="11271" width="45.5703125" style="133" customWidth="1"/>
    <col min="11272" max="11272" width="54.7109375" style="133" customWidth="1"/>
    <col min="11273" max="11277" width="45.5703125" style="133" customWidth="1"/>
    <col min="11278" max="11520" width="12.42578125" style="133"/>
    <col min="11521" max="11521" width="186.7109375" style="133" customWidth="1"/>
    <col min="11522" max="11522" width="56.42578125" style="133" customWidth="1"/>
    <col min="11523" max="11527" width="45.5703125" style="133" customWidth="1"/>
    <col min="11528" max="11528" width="54.7109375" style="133" customWidth="1"/>
    <col min="11529" max="11533" width="45.5703125" style="133" customWidth="1"/>
    <col min="11534" max="11776" width="12.42578125" style="133"/>
    <col min="11777" max="11777" width="186.7109375" style="133" customWidth="1"/>
    <col min="11778" max="11778" width="56.42578125" style="133" customWidth="1"/>
    <col min="11779" max="11783" width="45.5703125" style="133" customWidth="1"/>
    <col min="11784" max="11784" width="54.7109375" style="133" customWidth="1"/>
    <col min="11785" max="11789" width="45.5703125" style="133" customWidth="1"/>
    <col min="11790" max="12032" width="12.42578125" style="133"/>
    <col min="12033" max="12033" width="186.7109375" style="133" customWidth="1"/>
    <col min="12034" max="12034" width="56.42578125" style="133" customWidth="1"/>
    <col min="12035" max="12039" width="45.5703125" style="133" customWidth="1"/>
    <col min="12040" max="12040" width="54.7109375" style="133" customWidth="1"/>
    <col min="12041" max="12045" width="45.5703125" style="133" customWidth="1"/>
    <col min="12046" max="12288" width="12.42578125" style="133"/>
    <col min="12289" max="12289" width="186.7109375" style="133" customWidth="1"/>
    <col min="12290" max="12290" width="56.42578125" style="133" customWidth="1"/>
    <col min="12291" max="12295" width="45.5703125" style="133" customWidth="1"/>
    <col min="12296" max="12296" width="54.7109375" style="133" customWidth="1"/>
    <col min="12297" max="12301" width="45.5703125" style="133" customWidth="1"/>
    <col min="12302" max="12544" width="12.42578125" style="133"/>
    <col min="12545" max="12545" width="186.7109375" style="133" customWidth="1"/>
    <col min="12546" max="12546" width="56.42578125" style="133" customWidth="1"/>
    <col min="12547" max="12551" width="45.5703125" style="133" customWidth="1"/>
    <col min="12552" max="12552" width="54.7109375" style="133" customWidth="1"/>
    <col min="12553" max="12557" width="45.5703125" style="133" customWidth="1"/>
    <col min="12558" max="12800" width="12.42578125" style="133"/>
    <col min="12801" max="12801" width="186.7109375" style="133" customWidth="1"/>
    <col min="12802" max="12802" width="56.42578125" style="133" customWidth="1"/>
    <col min="12803" max="12807" width="45.5703125" style="133" customWidth="1"/>
    <col min="12808" max="12808" width="54.7109375" style="133" customWidth="1"/>
    <col min="12809" max="12813" width="45.5703125" style="133" customWidth="1"/>
    <col min="12814" max="13056" width="12.42578125" style="133"/>
    <col min="13057" max="13057" width="186.7109375" style="133" customWidth="1"/>
    <col min="13058" max="13058" width="56.42578125" style="133" customWidth="1"/>
    <col min="13059" max="13063" width="45.5703125" style="133" customWidth="1"/>
    <col min="13064" max="13064" width="54.7109375" style="133" customWidth="1"/>
    <col min="13065" max="13069" width="45.5703125" style="133" customWidth="1"/>
    <col min="13070" max="13312" width="12.42578125" style="133"/>
    <col min="13313" max="13313" width="186.7109375" style="133" customWidth="1"/>
    <col min="13314" max="13314" width="56.42578125" style="133" customWidth="1"/>
    <col min="13315" max="13319" width="45.5703125" style="133" customWidth="1"/>
    <col min="13320" max="13320" width="54.7109375" style="133" customWidth="1"/>
    <col min="13321" max="13325" width="45.5703125" style="133" customWidth="1"/>
    <col min="13326" max="13568" width="12.42578125" style="133"/>
    <col min="13569" max="13569" width="186.7109375" style="133" customWidth="1"/>
    <col min="13570" max="13570" width="56.42578125" style="133" customWidth="1"/>
    <col min="13571" max="13575" width="45.5703125" style="133" customWidth="1"/>
    <col min="13576" max="13576" width="54.7109375" style="133" customWidth="1"/>
    <col min="13577" max="13581" width="45.5703125" style="133" customWidth="1"/>
    <col min="13582" max="13824" width="12.42578125" style="133"/>
    <col min="13825" max="13825" width="186.7109375" style="133" customWidth="1"/>
    <col min="13826" max="13826" width="56.42578125" style="133" customWidth="1"/>
    <col min="13827" max="13831" width="45.5703125" style="133" customWidth="1"/>
    <col min="13832" max="13832" width="54.7109375" style="133" customWidth="1"/>
    <col min="13833" max="13837" width="45.5703125" style="133" customWidth="1"/>
    <col min="13838" max="14080" width="12.42578125" style="133"/>
    <col min="14081" max="14081" width="186.7109375" style="133" customWidth="1"/>
    <col min="14082" max="14082" width="56.42578125" style="133" customWidth="1"/>
    <col min="14083" max="14087" width="45.5703125" style="133" customWidth="1"/>
    <col min="14088" max="14088" width="54.7109375" style="133" customWidth="1"/>
    <col min="14089" max="14093" width="45.5703125" style="133" customWidth="1"/>
    <col min="14094" max="14336" width="12.42578125" style="133"/>
    <col min="14337" max="14337" width="186.7109375" style="133" customWidth="1"/>
    <col min="14338" max="14338" width="56.42578125" style="133" customWidth="1"/>
    <col min="14339" max="14343" width="45.5703125" style="133" customWidth="1"/>
    <col min="14344" max="14344" width="54.7109375" style="133" customWidth="1"/>
    <col min="14345" max="14349" width="45.5703125" style="133" customWidth="1"/>
    <col min="14350" max="14592" width="12.42578125" style="133"/>
    <col min="14593" max="14593" width="186.7109375" style="133" customWidth="1"/>
    <col min="14594" max="14594" width="56.42578125" style="133" customWidth="1"/>
    <col min="14595" max="14599" width="45.5703125" style="133" customWidth="1"/>
    <col min="14600" max="14600" width="54.7109375" style="133" customWidth="1"/>
    <col min="14601" max="14605" width="45.5703125" style="133" customWidth="1"/>
    <col min="14606" max="14848" width="12.42578125" style="133"/>
    <col min="14849" max="14849" width="186.7109375" style="133" customWidth="1"/>
    <col min="14850" max="14850" width="56.42578125" style="133" customWidth="1"/>
    <col min="14851" max="14855" width="45.5703125" style="133" customWidth="1"/>
    <col min="14856" max="14856" width="54.7109375" style="133" customWidth="1"/>
    <col min="14857" max="14861" width="45.5703125" style="133" customWidth="1"/>
    <col min="14862" max="15104" width="12.42578125" style="133"/>
    <col min="15105" max="15105" width="186.7109375" style="133" customWidth="1"/>
    <col min="15106" max="15106" width="56.42578125" style="133" customWidth="1"/>
    <col min="15107" max="15111" width="45.5703125" style="133" customWidth="1"/>
    <col min="15112" max="15112" width="54.7109375" style="133" customWidth="1"/>
    <col min="15113" max="15117" width="45.5703125" style="133" customWidth="1"/>
    <col min="15118" max="15360" width="12.42578125" style="133"/>
    <col min="15361" max="15361" width="186.7109375" style="133" customWidth="1"/>
    <col min="15362" max="15362" width="56.42578125" style="133" customWidth="1"/>
    <col min="15363" max="15367" width="45.5703125" style="133" customWidth="1"/>
    <col min="15368" max="15368" width="54.7109375" style="133" customWidth="1"/>
    <col min="15369" max="15373" width="45.5703125" style="133" customWidth="1"/>
    <col min="15374" max="15616" width="12.42578125" style="133"/>
    <col min="15617" max="15617" width="186.7109375" style="133" customWidth="1"/>
    <col min="15618" max="15618" width="56.42578125" style="133" customWidth="1"/>
    <col min="15619" max="15623" width="45.5703125" style="133" customWidth="1"/>
    <col min="15624" max="15624" width="54.7109375" style="133" customWidth="1"/>
    <col min="15625" max="15629" width="45.5703125" style="133" customWidth="1"/>
    <col min="15630" max="15872" width="12.42578125" style="133"/>
    <col min="15873" max="15873" width="186.7109375" style="133" customWidth="1"/>
    <col min="15874" max="15874" width="56.42578125" style="133" customWidth="1"/>
    <col min="15875" max="15879" width="45.5703125" style="133" customWidth="1"/>
    <col min="15880" max="15880" width="54.7109375" style="133" customWidth="1"/>
    <col min="15881" max="15885" width="45.5703125" style="133" customWidth="1"/>
    <col min="15886" max="16128" width="12.42578125" style="133"/>
    <col min="16129" max="16129" width="186.7109375" style="133" customWidth="1"/>
    <col min="16130" max="16130" width="56.42578125" style="133" customWidth="1"/>
    <col min="16131" max="16135" width="45.5703125" style="133" customWidth="1"/>
    <col min="16136" max="16136" width="54.7109375" style="133" customWidth="1"/>
    <col min="16137" max="16141" width="45.5703125" style="133" customWidth="1"/>
    <col min="16142" max="16384" width="12.42578125" style="133"/>
  </cols>
  <sheetData>
    <row r="1" spans="1:17" s="11" customFormat="1" ht="45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147</v>
      </c>
      <c r="L1" s="9"/>
      <c r="M1" s="8"/>
      <c r="N1" s="10"/>
      <c r="O1" s="10"/>
      <c r="P1" s="10"/>
      <c r="Q1" s="10"/>
    </row>
    <row r="2" spans="1:17" s="11" customFormat="1" ht="45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s="11" customFormat="1" ht="45.75" thickBot="1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s="11" customFormat="1" ht="45" thickTop="1">
      <c r="A4" s="17"/>
      <c r="B4" s="18"/>
      <c r="C4" s="19"/>
      <c r="D4" s="18"/>
      <c r="E4" s="19"/>
      <c r="F4" s="18"/>
      <c r="G4" s="20"/>
      <c r="H4" s="18" t="s">
        <v>4</v>
      </c>
      <c r="I4" s="19"/>
      <c r="J4" s="18"/>
      <c r="K4" s="19"/>
      <c r="L4" s="18"/>
      <c r="M4" s="20"/>
    </row>
    <row r="5" spans="1:17" s="11" customFormat="1" ht="44.25">
      <c r="A5" s="21"/>
      <c r="B5" s="5"/>
      <c r="C5" s="22"/>
      <c r="D5" s="5"/>
      <c r="E5" s="22"/>
      <c r="F5" s="5"/>
      <c r="G5" s="23"/>
      <c r="H5" s="5"/>
      <c r="I5" s="22"/>
      <c r="J5" s="5"/>
      <c r="K5" s="22"/>
      <c r="L5" s="5"/>
      <c r="M5" s="23"/>
    </row>
    <row r="6" spans="1:17" s="11" customFormat="1" ht="45">
      <c r="A6" s="24"/>
      <c r="B6" s="25" t="s">
        <v>148</v>
      </c>
      <c r="C6" s="26"/>
      <c r="D6" s="27"/>
      <c r="E6" s="26"/>
      <c r="F6" s="27"/>
      <c r="G6" s="28"/>
      <c r="H6" s="25" t="s">
        <v>5</v>
      </c>
      <c r="I6" s="26"/>
      <c r="J6" s="27"/>
      <c r="K6" s="26"/>
      <c r="L6" s="27"/>
      <c r="M6" s="29" t="s">
        <v>4</v>
      </c>
    </row>
    <row r="7" spans="1:17" s="11" customFormat="1" ht="44.25">
      <c r="A7" s="21" t="s">
        <v>4</v>
      </c>
      <c r="B7" s="5" t="s">
        <v>4</v>
      </c>
      <c r="C7" s="22"/>
      <c r="D7" s="5" t="s">
        <v>4</v>
      </c>
      <c r="E7" s="22"/>
      <c r="F7" s="5" t="s">
        <v>4</v>
      </c>
      <c r="G7" s="23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 s="11" customFormat="1" ht="44.25">
      <c r="A8" s="21" t="s">
        <v>4</v>
      </c>
      <c r="B8" s="5" t="s">
        <v>4</v>
      </c>
      <c r="C8" s="22"/>
      <c r="D8" s="5" t="s">
        <v>4</v>
      </c>
      <c r="E8" s="22"/>
      <c r="F8" s="5" t="s">
        <v>4</v>
      </c>
      <c r="G8" s="23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s="11" customFormat="1" ht="45">
      <c r="A9" s="30" t="s">
        <v>4</v>
      </c>
      <c r="B9" s="570" t="s">
        <v>4</v>
      </c>
      <c r="C9" s="571" t="s">
        <v>6</v>
      </c>
      <c r="D9" s="572" t="s">
        <v>4</v>
      </c>
      <c r="E9" s="571" t="s">
        <v>6</v>
      </c>
      <c r="F9" s="572" t="s">
        <v>4</v>
      </c>
      <c r="G9" s="573" t="s">
        <v>6</v>
      </c>
      <c r="H9" s="570" t="s">
        <v>4</v>
      </c>
      <c r="I9" s="571" t="s">
        <v>6</v>
      </c>
      <c r="J9" s="572" t="s">
        <v>4</v>
      </c>
      <c r="K9" s="571" t="s">
        <v>6</v>
      </c>
      <c r="L9" s="572" t="s">
        <v>4</v>
      </c>
      <c r="M9" s="573" t="s">
        <v>6</v>
      </c>
      <c r="N9" s="35"/>
    </row>
    <row r="10" spans="1:17" s="11" customFormat="1" ht="45">
      <c r="A10" s="36" t="s">
        <v>7</v>
      </c>
      <c r="B10" s="37" t="s">
        <v>8</v>
      </c>
      <c r="C10" s="38" t="s">
        <v>9</v>
      </c>
      <c r="D10" s="39" t="s">
        <v>10</v>
      </c>
      <c r="E10" s="38" t="s">
        <v>9</v>
      </c>
      <c r="F10" s="39" t="s">
        <v>9</v>
      </c>
      <c r="G10" s="40" t="s">
        <v>9</v>
      </c>
      <c r="H10" s="37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35"/>
    </row>
    <row r="11" spans="1:17" s="11" customFormat="1" ht="44.25">
      <c r="A11" s="574" t="s">
        <v>11</v>
      </c>
      <c r="B11" s="575" t="s">
        <v>4</v>
      </c>
      <c r="C11" s="576"/>
      <c r="D11" s="577" t="s">
        <v>4</v>
      </c>
      <c r="E11" s="576"/>
      <c r="F11" s="577" t="s">
        <v>4</v>
      </c>
      <c r="G11" s="578"/>
      <c r="H11" s="575" t="s">
        <v>4</v>
      </c>
      <c r="I11" s="576"/>
      <c r="J11" s="577" t="s">
        <v>4</v>
      </c>
      <c r="K11" s="576"/>
      <c r="L11" s="577" t="s">
        <v>4</v>
      </c>
      <c r="M11" s="578" t="s">
        <v>11</v>
      </c>
      <c r="N11" s="35"/>
    </row>
    <row r="12" spans="1:17" s="11" customFormat="1" ht="45">
      <c r="A12" s="24" t="s">
        <v>12</v>
      </c>
      <c r="B12" s="46" t="s">
        <v>4</v>
      </c>
      <c r="C12" s="47" t="s">
        <v>4</v>
      </c>
      <c r="D12" s="48"/>
      <c r="E12" s="49"/>
      <c r="F12" s="48"/>
      <c r="G12" s="50"/>
      <c r="H12" s="46"/>
      <c r="I12" s="49"/>
      <c r="J12" s="48"/>
      <c r="K12" s="49"/>
      <c r="L12" s="48"/>
      <c r="M12" s="50"/>
      <c r="N12" s="35"/>
    </row>
    <row r="13" spans="1:17" s="10" customFormat="1" ht="44.25">
      <c r="A13" s="51" t="s">
        <v>13</v>
      </c>
      <c r="B13" s="9">
        <v>1171509</v>
      </c>
      <c r="C13" s="52">
        <v>1</v>
      </c>
      <c r="D13" s="53">
        <v>0</v>
      </c>
      <c r="E13" s="54">
        <v>0</v>
      </c>
      <c r="F13" s="55">
        <v>1171509</v>
      </c>
      <c r="G13" s="56">
        <v>0.3798762161052659</v>
      </c>
      <c r="H13" s="9">
        <v>1605302</v>
      </c>
      <c r="I13" s="52">
        <v>1</v>
      </c>
      <c r="J13" s="53">
        <v>0</v>
      </c>
      <c r="K13" s="54">
        <v>0</v>
      </c>
      <c r="L13" s="55">
        <v>1605302</v>
      </c>
      <c r="M13" s="56">
        <v>0.57510867688268774</v>
      </c>
      <c r="N13" s="57"/>
    </row>
    <row r="14" spans="1:17" s="11" customFormat="1" ht="44.25">
      <c r="A14" s="21" t="s">
        <v>14</v>
      </c>
      <c r="B14" s="5">
        <v>0</v>
      </c>
      <c r="C14" s="563">
        <v>0</v>
      </c>
      <c r="D14" s="59">
        <v>0</v>
      </c>
      <c r="E14" s="579">
        <v>0</v>
      </c>
      <c r="F14" s="61">
        <v>0</v>
      </c>
      <c r="G14" s="581">
        <v>0</v>
      </c>
      <c r="H14" s="5">
        <v>0</v>
      </c>
      <c r="I14" s="563">
        <v>0</v>
      </c>
      <c r="J14" s="59">
        <v>0</v>
      </c>
      <c r="K14" s="579">
        <v>0</v>
      </c>
      <c r="L14" s="580">
        <v>0</v>
      </c>
      <c r="M14" s="581">
        <v>0</v>
      </c>
      <c r="N14" s="35"/>
    </row>
    <row r="15" spans="1:17" s="11" customFormat="1" ht="44.25">
      <c r="A15" s="574" t="s">
        <v>15</v>
      </c>
      <c r="B15" s="582">
        <v>0</v>
      </c>
      <c r="C15" s="632">
        <v>0</v>
      </c>
      <c r="D15" s="587">
        <v>0</v>
      </c>
      <c r="E15" s="584">
        <v>0</v>
      </c>
      <c r="F15" s="48">
        <v>0</v>
      </c>
      <c r="G15" s="585">
        <v>0</v>
      </c>
      <c r="H15" s="582">
        <v>0</v>
      </c>
      <c r="I15" s="583">
        <v>0</v>
      </c>
      <c r="J15" s="575">
        <v>0</v>
      </c>
      <c r="K15" s="584">
        <v>0</v>
      </c>
      <c r="L15" s="48">
        <v>0</v>
      </c>
      <c r="M15" s="585">
        <v>0</v>
      </c>
      <c r="N15" s="35"/>
    </row>
    <row r="16" spans="1:17" s="11" customFormat="1" ht="44.25">
      <c r="A16" s="68" t="s">
        <v>16</v>
      </c>
      <c r="B16" s="5">
        <v>0</v>
      </c>
      <c r="C16" s="52">
        <v>0</v>
      </c>
      <c r="D16" s="59">
        <v>0</v>
      </c>
      <c r="E16" s="54">
        <v>0</v>
      </c>
      <c r="F16" s="69">
        <v>0</v>
      </c>
      <c r="G16" s="56">
        <v>0</v>
      </c>
      <c r="H16" s="5">
        <v>0</v>
      </c>
      <c r="I16" s="52">
        <v>0</v>
      </c>
      <c r="J16" s="59">
        <v>0</v>
      </c>
      <c r="K16" s="54">
        <v>0</v>
      </c>
      <c r="L16" s="69">
        <v>0</v>
      </c>
      <c r="M16" s="56">
        <v>0</v>
      </c>
      <c r="N16" s="35"/>
    </row>
    <row r="17" spans="1:14" s="11" customFormat="1" ht="44.25">
      <c r="A17" s="586" t="s">
        <v>17</v>
      </c>
      <c r="B17" s="575">
        <v>0</v>
      </c>
      <c r="C17" s="563">
        <v>0</v>
      </c>
      <c r="D17" s="587">
        <v>0</v>
      </c>
      <c r="E17" s="579">
        <v>0</v>
      </c>
      <c r="F17" s="577">
        <v>0</v>
      </c>
      <c r="G17" s="581">
        <v>0</v>
      </c>
      <c r="H17" s="575">
        <v>0</v>
      </c>
      <c r="I17" s="563">
        <v>0</v>
      </c>
      <c r="J17" s="587">
        <v>0</v>
      </c>
      <c r="K17" s="579">
        <v>0</v>
      </c>
      <c r="L17" s="577">
        <v>0</v>
      </c>
      <c r="M17" s="581">
        <v>0</v>
      </c>
      <c r="N17" s="35"/>
    </row>
    <row r="18" spans="1:14" s="11" customFormat="1" ht="44.25">
      <c r="A18" s="586" t="s">
        <v>18</v>
      </c>
      <c r="B18" s="575">
        <v>0</v>
      </c>
      <c r="C18" s="563">
        <v>0</v>
      </c>
      <c r="D18" s="587">
        <v>0</v>
      </c>
      <c r="E18" s="579">
        <v>0</v>
      </c>
      <c r="F18" s="577">
        <v>0</v>
      </c>
      <c r="G18" s="581">
        <v>0</v>
      </c>
      <c r="H18" s="575">
        <v>0</v>
      </c>
      <c r="I18" s="563">
        <v>0</v>
      </c>
      <c r="J18" s="587">
        <v>0</v>
      </c>
      <c r="K18" s="579">
        <v>0</v>
      </c>
      <c r="L18" s="577">
        <v>0</v>
      </c>
      <c r="M18" s="581">
        <v>0</v>
      </c>
      <c r="N18" s="35"/>
    </row>
    <row r="19" spans="1:14" s="11" customFormat="1" ht="44.25">
      <c r="A19" s="586" t="s">
        <v>19</v>
      </c>
      <c r="B19" s="575">
        <v>0</v>
      </c>
      <c r="C19" s="563">
        <v>0</v>
      </c>
      <c r="D19" s="587">
        <v>0</v>
      </c>
      <c r="E19" s="579">
        <v>0</v>
      </c>
      <c r="F19" s="577">
        <v>0</v>
      </c>
      <c r="G19" s="581">
        <v>0</v>
      </c>
      <c r="H19" s="575">
        <v>0</v>
      </c>
      <c r="I19" s="563">
        <v>0</v>
      </c>
      <c r="J19" s="587">
        <v>0</v>
      </c>
      <c r="K19" s="579">
        <v>0</v>
      </c>
      <c r="L19" s="577">
        <v>0</v>
      </c>
      <c r="M19" s="581">
        <v>0</v>
      </c>
      <c r="N19" s="35"/>
    </row>
    <row r="20" spans="1:14" s="11" customFormat="1" ht="44.25">
      <c r="A20" s="586" t="s">
        <v>20</v>
      </c>
      <c r="B20" s="575">
        <v>0</v>
      </c>
      <c r="C20" s="563">
        <v>0</v>
      </c>
      <c r="D20" s="587">
        <v>0</v>
      </c>
      <c r="E20" s="579">
        <v>0</v>
      </c>
      <c r="F20" s="577">
        <v>0</v>
      </c>
      <c r="G20" s="581">
        <v>0</v>
      </c>
      <c r="H20" s="575">
        <v>0</v>
      </c>
      <c r="I20" s="563">
        <v>0</v>
      </c>
      <c r="J20" s="587">
        <v>0</v>
      </c>
      <c r="K20" s="579">
        <v>0</v>
      </c>
      <c r="L20" s="577">
        <v>0</v>
      </c>
      <c r="M20" s="581">
        <v>0</v>
      </c>
      <c r="N20" s="35"/>
    </row>
    <row r="21" spans="1:14" s="11" customFormat="1" ht="44.25">
      <c r="A21" s="586" t="s">
        <v>21</v>
      </c>
      <c r="B21" s="575">
        <v>0</v>
      </c>
      <c r="C21" s="563">
        <v>0</v>
      </c>
      <c r="D21" s="587">
        <v>0</v>
      </c>
      <c r="E21" s="579">
        <v>0</v>
      </c>
      <c r="F21" s="577">
        <v>0</v>
      </c>
      <c r="G21" s="581">
        <v>0</v>
      </c>
      <c r="H21" s="575">
        <v>0</v>
      </c>
      <c r="I21" s="563">
        <v>0</v>
      </c>
      <c r="J21" s="587">
        <v>0</v>
      </c>
      <c r="K21" s="579">
        <v>0</v>
      </c>
      <c r="L21" s="577">
        <v>0</v>
      </c>
      <c r="M21" s="581">
        <v>0</v>
      </c>
      <c r="N21" s="35"/>
    </row>
    <row r="22" spans="1:14" s="11" customFormat="1" ht="44.25">
      <c r="A22" s="586" t="s">
        <v>22</v>
      </c>
      <c r="B22" s="575">
        <v>0</v>
      </c>
      <c r="C22" s="563">
        <v>0</v>
      </c>
      <c r="D22" s="587">
        <v>0</v>
      </c>
      <c r="E22" s="579">
        <v>0</v>
      </c>
      <c r="F22" s="577">
        <v>0</v>
      </c>
      <c r="G22" s="581">
        <v>0</v>
      </c>
      <c r="H22" s="575">
        <v>0</v>
      </c>
      <c r="I22" s="563">
        <v>0</v>
      </c>
      <c r="J22" s="587">
        <v>0</v>
      </c>
      <c r="K22" s="579">
        <v>0</v>
      </c>
      <c r="L22" s="577">
        <v>0</v>
      </c>
      <c r="M22" s="581">
        <v>0</v>
      </c>
      <c r="N22" s="35"/>
    </row>
    <row r="23" spans="1:14" s="11" customFormat="1" ht="44.25">
      <c r="A23" s="586" t="s">
        <v>23</v>
      </c>
      <c r="B23" s="575">
        <v>0</v>
      </c>
      <c r="C23" s="563">
        <v>0</v>
      </c>
      <c r="D23" s="587">
        <v>0</v>
      </c>
      <c r="E23" s="579">
        <v>0</v>
      </c>
      <c r="F23" s="577">
        <v>0</v>
      </c>
      <c r="G23" s="581">
        <v>0</v>
      </c>
      <c r="H23" s="575">
        <v>0</v>
      </c>
      <c r="I23" s="563">
        <v>0</v>
      </c>
      <c r="J23" s="587">
        <v>0</v>
      </c>
      <c r="K23" s="579">
        <v>0</v>
      </c>
      <c r="L23" s="577">
        <v>0</v>
      </c>
      <c r="M23" s="581">
        <v>0</v>
      </c>
      <c r="N23" s="35"/>
    </row>
    <row r="24" spans="1:14" s="11" customFormat="1" ht="44.25">
      <c r="A24" s="586" t="s">
        <v>24</v>
      </c>
      <c r="B24" s="575">
        <v>0</v>
      </c>
      <c r="C24" s="563">
        <v>0</v>
      </c>
      <c r="D24" s="587">
        <v>0</v>
      </c>
      <c r="E24" s="579">
        <v>0</v>
      </c>
      <c r="F24" s="577">
        <v>0</v>
      </c>
      <c r="G24" s="581">
        <v>0</v>
      </c>
      <c r="H24" s="575">
        <v>0</v>
      </c>
      <c r="I24" s="563">
        <v>0</v>
      </c>
      <c r="J24" s="587">
        <v>0</v>
      </c>
      <c r="K24" s="579">
        <v>0</v>
      </c>
      <c r="L24" s="577">
        <v>0</v>
      </c>
      <c r="M24" s="581">
        <v>0</v>
      </c>
      <c r="N24" s="35"/>
    </row>
    <row r="25" spans="1:14" s="11" customFormat="1" ht="44.25">
      <c r="A25" s="586" t="s">
        <v>25</v>
      </c>
      <c r="B25" s="575">
        <v>0</v>
      </c>
      <c r="C25" s="563">
        <v>0</v>
      </c>
      <c r="D25" s="587">
        <v>0</v>
      </c>
      <c r="E25" s="579">
        <v>0</v>
      </c>
      <c r="F25" s="577">
        <v>0</v>
      </c>
      <c r="G25" s="581">
        <v>0</v>
      </c>
      <c r="H25" s="575">
        <v>0</v>
      </c>
      <c r="I25" s="563">
        <v>0</v>
      </c>
      <c r="J25" s="587">
        <v>0</v>
      </c>
      <c r="K25" s="579">
        <v>0</v>
      </c>
      <c r="L25" s="577">
        <v>0</v>
      </c>
      <c r="M25" s="581">
        <v>0</v>
      </c>
      <c r="N25" s="35"/>
    </row>
    <row r="26" spans="1:14" s="11" customFormat="1" ht="44.25">
      <c r="A26" s="586" t="s">
        <v>26</v>
      </c>
      <c r="B26" s="575">
        <v>0</v>
      </c>
      <c r="C26" s="563">
        <v>0</v>
      </c>
      <c r="D26" s="587">
        <v>0</v>
      </c>
      <c r="E26" s="579">
        <v>0</v>
      </c>
      <c r="F26" s="577">
        <v>0</v>
      </c>
      <c r="G26" s="581">
        <v>0</v>
      </c>
      <c r="H26" s="575">
        <v>0</v>
      </c>
      <c r="I26" s="563">
        <v>0</v>
      </c>
      <c r="J26" s="587">
        <v>0</v>
      </c>
      <c r="K26" s="579">
        <v>0</v>
      </c>
      <c r="L26" s="577">
        <v>0</v>
      </c>
      <c r="M26" s="581">
        <v>0</v>
      </c>
      <c r="N26" s="35"/>
    </row>
    <row r="27" spans="1:14" s="11" customFormat="1" ht="44.25">
      <c r="A27" s="586" t="s">
        <v>27</v>
      </c>
      <c r="B27" s="575">
        <v>0</v>
      </c>
      <c r="C27" s="563">
        <v>0</v>
      </c>
      <c r="D27" s="587">
        <v>0</v>
      </c>
      <c r="E27" s="579">
        <v>0</v>
      </c>
      <c r="F27" s="577">
        <v>0</v>
      </c>
      <c r="G27" s="581">
        <v>0</v>
      </c>
      <c r="H27" s="575">
        <v>0</v>
      </c>
      <c r="I27" s="563">
        <v>0</v>
      </c>
      <c r="J27" s="587">
        <v>0</v>
      </c>
      <c r="K27" s="579">
        <v>0</v>
      </c>
      <c r="L27" s="577">
        <v>0</v>
      </c>
      <c r="M27" s="581">
        <v>0</v>
      </c>
      <c r="N27" s="35"/>
    </row>
    <row r="28" spans="1:14" s="11" customFormat="1" ht="44.25">
      <c r="A28" s="588" t="s">
        <v>28</v>
      </c>
      <c r="B28" s="575">
        <v>0</v>
      </c>
      <c r="C28" s="563">
        <v>0</v>
      </c>
      <c r="D28" s="587">
        <v>0</v>
      </c>
      <c r="E28" s="579">
        <v>0</v>
      </c>
      <c r="F28" s="577">
        <v>0</v>
      </c>
      <c r="G28" s="581">
        <v>0</v>
      </c>
      <c r="H28" s="575">
        <v>0</v>
      </c>
      <c r="I28" s="563">
        <v>0</v>
      </c>
      <c r="J28" s="587">
        <v>0</v>
      </c>
      <c r="K28" s="579">
        <v>0</v>
      </c>
      <c r="L28" s="577">
        <v>0</v>
      </c>
      <c r="M28" s="581">
        <v>0</v>
      </c>
      <c r="N28" s="35"/>
    </row>
    <row r="29" spans="1:14" s="11" customFormat="1" ht="44.25">
      <c r="A29" s="588" t="s">
        <v>29</v>
      </c>
      <c r="B29" s="575">
        <v>0</v>
      </c>
      <c r="C29" s="563">
        <v>0</v>
      </c>
      <c r="D29" s="587">
        <v>0</v>
      </c>
      <c r="E29" s="579">
        <v>0</v>
      </c>
      <c r="F29" s="577">
        <v>0</v>
      </c>
      <c r="G29" s="581">
        <v>0</v>
      </c>
      <c r="H29" s="575">
        <v>0</v>
      </c>
      <c r="I29" s="563">
        <v>0</v>
      </c>
      <c r="J29" s="587">
        <v>0</v>
      </c>
      <c r="K29" s="579">
        <v>0</v>
      </c>
      <c r="L29" s="577">
        <v>0</v>
      </c>
      <c r="M29" s="581">
        <v>0</v>
      </c>
      <c r="N29" s="35"/>
    </row>
    <row r="30" spans="1:14" s="11" customFormat="1" ht="44.25">
      <c r="A30" s="588" t="s">
        <v>30</v>
      </c>
      <c r="B30" s="575">
        <v>0</v>
      </c>
      <c r="C30" s="563">
        <v>0</v>
      </c>
      <c r="D30" s="587">
        <v>0</v>
      </c>
      <c r="E30" s="579">
        <v>0</v>
      </c>
      <c r="F30" s="577">
        <v>0</v>
      </c>
      <c r="G30" s="581">
        <v>0</v>
      </c>
      <c r="H30" s="575">
        <v>0</v>
      </c>
      <c r="I30" s="563">
        <v>0</v>
      </c>
      <c r="J30" s="587">
        <v>0</v>
      </c>
      <c r="K30" s="579">
        <v>0</v>
      </c>
      <c r="L30" s="577">
        <v>0</v>
      </c>
      <c r="M30" s="581">
        <v>0</v>
      </c>
      <c r="N30" s="35"/>
    </row>
    <row r="31" spans="1:14" s="11" customFormat="1" ht="44.25">
      <c r="A31" s="588" t="s">
        <v>31</v>
      </c>
      <c r="B31" s="575">
        <v>0</v>
      </c>
      <c r="C31" s="563">
        <v>0</v>
      </c>
      <c r="D31" s="587">
        <v>0</v>
      </c>
      <c r="E31" s="579">
        <v>0</v>
      </c>
      <c r="F31" s="577">
        <v>0</v>
      </c>
      <c r="G31" s="581">
        <v>0</v>
      </c>
      <c r="H31" s="575">
        <v>0</v>
      </c>
      <c r="I31" s="563">
        <v>0</v>
      </c>
      <c r="J31" s="587">
        <v>0</v>
      </c>
      <c r="K31" s="579">
        <v>0</v>
      </c>
      <c r="L31" s="577">
        <v>0</v>
      </c>
      <c r="M31" s="581">
        <v>0</v>
      </c>
      <c r="N31" s="35"/>
    </row>
    <row r="32" spans="1:14" s="11" customFormat="1" ht="44.25">
      <c r="A32" s="588" t="s">
        <v>32</v>
      </c>
      <c r="B32" s="575">
        <v>0</v>
      </c>
      <c r="C32" s="563">
        <v>0</v>
      </c>
      <c r="D32" s="587">
        <v>0</v>
      </c>
      <c r="E32" s="579">
        <v>0</v>
      </c>
      <c r="F32" s="577">
        <v>0</v>
      </c>
      <c r="G32" s="581">
        <v>0</v>
      </c>
      <c r="H32" s="575">
        <v>0</v>
      </c>
      <c r="I32" s="563">
        <v>0</v>
      </c>
      <c r="J32" s="587">
        <v>0</v>
      </c>
      <c r="K32" s="579">
        <v>0</v>
      </c>
      <c r="L32" s="577">
        <v>0</v>
      </c>
      <c r="M32" s="581">
        <v>0</v>
      </c>
      <c r="N32" s="35"/>
    </row>
    <row r="33" spans="1:14" s="11" customFormat="1" ht="44.25">
      <c r="A33" s="588" t="s">
        <v>33</v>
      </c>
      <c r="B33" s="575">
        <v>0</v>
      </c>
      <c r="C33" s="563">
        <v>0</v>
      </c>
      <c r="D33" s="587">
        <v>0</v>
      </c>
      <c r="E33" s="579">
        <v>0</v>
      </c>
      <c r="F33" s="577">
        <v>0</v>
      </c>
      <c r="G33" s="581">
        <v>0</v>
      </c>
      <c r="H33" s="575">
        <v>0</v>
      </c>
      <c r="I33" s="563">
        <v>0</v>
      </c>
      <c r="J33" s="587">
        <v>0</v>
      </c>
      <c r="K33" s="579">
        <v>0</v>
      </c>
      <c r="L33" s="577">
        <v>0</v>
      </c>
      <c r="M33" s="581">
        <v>0</v>
      </c>
      <c r="N33" s="35"/>
    </row>
    <row r="34" spans="1:14" s="11" customFormat="1" ht="45">
      <c r="A34" s="589" t="s">
        <v>34</v>
      </c>
      <c r="B34" s="590"/>
      <c r="C34" s="591" t="s">
        <v>4</v>
      </c>
      <c r="D34" s="587"/>
      <c r="E34" s="592" t="s">
        <v>4</v>
      </c>
      <c r="F34" s="577"/>
      <c r="G34" s="593" t="s">
        <v>4</v>
      </c>
      <c r="H34" s="590" t="s">
        <v>4</v>
      </c>
      <c r="I34" s="591" t="s">
        <v>4</v>
      </c>
      <c r="J34" s="587"/>
      <c r="K34" s="592" t="s">
        <v>4</v>
      </c>
      <c r="L34" s="577"/>
      <c r="M34" s="593" t="s">
        <v>4</v>
      </c>
      <c r="N34" s="35"/>
    </row>
    <row r="35" spans="1:14" s="11" customFormat="1" ht="44.25">
      <c r="A35" s="68" t="s">
        <v>35</v>
      </c>
      <c r="B35" s="575">
        <v>0</v>
      </c>
      <c r="C35" s="563">
        <v>0</v>
      </c>
      <c r="D35" s="587">
        <v>0</v>
      </c>
      <c r="E35" s="579">
        <v>0</v>
      </c>
      <c r="F35" s="577">
        <v>0</v>
      </c>
      <c r="G35" s="581">
        <v>0</v>
      </c>
      <c r="H35" s="575">
        <v>0</v>
      </c>
      <c r="I35" s="563">
        <v>0</v>
      </c>
      <c r="J35" s="587">
        <v>0</v>
      </c>
      <c r="K35" s="579">
        <v>0</v>
      </c>
      <c r="L35" s="577">
        <v>0</v>
      </c>
      <c r="M35" s="581">
        <v>0</v>
      </c>
      <c r="N35" s="35"/>
    </row>
    <row r="36" spans="1:14" s="11" customFormat="1" ht="45">
      <c r="A36" s="589" t="s">
        <v>36</v>
      </c>
      <c r="B36" s="590"/>
      <c r="C36" s="591" t="s">
        <v>4</v>
      </c>
      <c r="D36" s="587"/>
      <c r="E36" s="592" t="s">
        <v>4</v>
      </c>
      <c r="F36" s="577"/>
      <c r="G36" s="593" t="s">
        <v>4</v>
      </c>
      <c r="H36" s="590"/>
      <c r="I36" s="591" t="s">
        <v>4</v>
      </c>
      <c r="J36" s="587"/>
      <c r="K36" s="592" t="s">
        <v>4</v>
      </c>
      <c r="L36" s="577"/>
      <c r="M36" s="593" t="s">
        <v>4</v>
      </c>
      <c r="N36" s="35"/>
    </row>
    <row r="37" spans="1:14" s="11" customFormat="1" ht="44.25">
      <c r="A37" s="586" t="s">
        <v>35</v>
      </c>
      <c r="B37" s="594">
        <v>0</v>
      </c>
      <c r="C37" s="563">
        <v>0</v>
      </c>
      <c r="D37" s="595">
        <v>0</v>
      </c>
      <c r="E37" s="579">
        <v>0</v>
      </c>
      <c r="F37" s="596">
        <v>0</v>
      </c>
      <c r="G37" s="581">
        <v>0</v>
      </c>
      <c r="H37" s="594">
        <v>0</v>
      </c>
      <c r="I37" s="563">
        <v>0</v>
      </c>
      <c r="J37" s="595">
        <v>0</v>
      </c>
      <c r="K37" s="579">
        <v>0</v>
      </c>
      <c r="L37" s="596">
        <v>0</v>
      </c>
      <c r="M37" s="581">
        <v>0</v>
      </c>
      <c r="N37" s="35"/>
    </row>
    <row r="38" spans="1:14" s="11" customFormat="1" ht="44.25">
      <c r="A38" s="586" t="s">
        <v>76</v>
      </c>
      <c r="B38" s="594"/>
      <c r="C38" s="563" t="s">
        <v>11</v>
      </c>
      <c r="D38" s="595"/>
      <c r="E38" s="579" t="s">
        <v>11</v>
      </c>
      <c r="F38" s="577">
        <v>0</v>
      </c>
      <c r="G38" s="581">
        <v>0</v>
      </c>
      <c r="H38" s="594"/>
      <c r="I38" s="563" t="s">
        <v>11</v>
      </c>
      <c r="J38" s="595"/>
      <c r="K38" s="579" t="s">
        <v>11</v>
      </c>
      <c r="L38" s="577">
        <v>0</v>
      </c>
      <c r="M38" s="581">
        <v>0</v>
      </c>
      <c r="N38" s="35"/>
    </row>
    <row r="39" spans="1:14" s="85" customFormat="1" ht="45">
      <c r="A39" s="589" t="s">
        <v>37</v>
      </c>
      <c r="B39" s="597">
        <v>1171509</v>
      </c>
      <c r="C39" s="567">
        <v>1</v>
      </c>
      <c r="D39" s="597">
        <v>0</v>
      </c>
      <c r="E39" s="599">
        <v>0</v>
      </c>
      <c r="F39" s="597">
        <v>1171509</v>
      </c>
      <c r="G39" s="598">
        <v>0.3798762161052659</v>
      </c>
      <c r="H39" s="597">
        <v>1605302</v>
      </c>
      <c r="I39" s="567">
        <v>1</v>
      </c>
      <c r="J39" s="597">
        <v>0</v>
      </c>
      <c r="K39" s="599">
        <v>0</v>
      </c>
      <c r="L39" s="597">
        <v>1605302</v>
      </c>
      <c r="M39" s="598">
        <v>0.57510867688268774</v>
      </c>
      <c r="N39" s="84"/>
    </row>
    <row r="40" spans="1:14" s="11" customFormat="1" ht="45">
      <c r="A40" s="600" t="s">
        <v>38</v>
      </c>
      <c r="B40" s="582"/>
      <c r="C40" s="591" t="s">
        <v>4</v>
      </c>
      <c r="D40" s="587"/>
      <c r="E40" s="592" t="s">
        <v>4</v>
      </c>
      <c r="F40" s="577"/>
      <c r="G40" s="593" t="s">
        <v>4</v>
      </c>
      <c r="H40" s="582"/>
      <c r="I40" s="591" t="s">
        <v>4</v>
      </c>
      <c r="J40" s="587"/>
      <c r="K40" s="592" t="s">
        <v>4</v>
      </c>
      <c r="L40" s="577"/>
      <c r="M40" s="593" t="s">
        <v>4</v>
      </c>
      <c r="N40" s="35"/>
    </row>
    <row r="41" spans="1:14" s="11" customFormat="1" ht="44.25">
      <c r="A41" s="21" t="s">
        <v>39</v>
      </c>
      <c r="B41" s="46">
        <v>0</v>
      </c>
      <c r="C41" s="52">
        <v>0</v>
      </c>
      <c r="D41" s="87">
        <v>0</v>
      </c>
      <c r="E41" s="54">
        <v>0</v>
      </c>
      <c r="F41" s="48">
        <v>0</v>
      </c>
      <c r="G41" s="56">
        <v>0</v>
      </c>
      <c r="H41" s="46">
        <v>0</v>
      </c>
      <c r="I41" s="52">
        <v>0</v>
      </c>
      <c r="J41" s="87">
        <v>0</v>
      </c>
      <c r="K41" s="54">
        <v>0</v>
      </c>
      <c r="L41" s="48">
        <v>0</v>
      </c>
      <c r="M41" s="56">
        <v>0</v>
      </c>
      <c r="N41" s="35"/>
    </row>
    <row r="42" spans="1:14" s="11" customFormat="1" ht="44.25">
      <c r="A42" s="601" t="s">
        <v>40</v>
      </c>
      <c r="B42" s="575">
        <v>0</v>
      </c>
      <c r="C42" s="563">
        <v>0</v>
      </c>
      <c r="D42" s="587">
        <v>0</v>
      </c>
      <c r="E42" s="579">
        <v>0</v>
      </c>
      <c r="F42" s="577">
        <v>0</v>
      </c>
      <c r="G42" s="581">
        <v>0</v>
      </c>
      <c r="H42" s="575">
        <v>0</v>
      </c>
      <c r="I42" s="563">
        <v>0</v>
      </c>
      <c r="J42" s="587">
        <v>0</v>
      </c>
      <c r="K42" s="579">
        <v>0</v>
      </c>
      <c r="L42" s="577">
        <v>0</v>
      </c>
      <c r="M42" s="581">
        <v>0</v>
      </c>
      <c r="N42" s="35"/>
    </row>
    <row r="43" spans="1:14" s="11" customFormat="1" ht="44.25">
      <c r="A43" s="89" t="s">
        <v>41</v>
      </c>
      <c r="B43" s="575">
        <v>0</v>
      </c>
      <c r="C43" s="563">
        <v>0</v>
      </c>
      <c r="D43" s="587">
        <v>0</v>
      </c>
      <c r="E43" s="579">
        <v>0</v>
      </c>
      <c r="F43" s="596">
        <v>0</v>
      </c>
      <c r="G43" s="581">
        <v>0</v>
      </c>
      <c r="H43" s="575">
        <v>0</v>
      </c>
      <c r="I43" s="563">
        <v>0</v>
      </c>
      <c r="J43" s="587">
        <v>0</v>
      </c>
      <c r="K43" s="579">
        <v>0</v>
      </c>
      <c r="L43" s="596">
        <v>0</v>
      </c>
      <c r="M43" s="581">
        <v>0</v>
      </c>
      <c r="N43" s="35"/>
    </row>
    <row r="44" spans="1:14" s="11" customFormat="1" ht="44.25">
      <c r="A44" s="574" t="s">
        <v>42</v>
      </c>
      <c r="B44" s="575">
        <v>0</v>
      </c>
      <c r="C44" s="563">
        <v>0</v>
      </c>
      <c r="D44" s="587">
        <v>0</v>
      </c>
      <c r="E44" s="579">
        <v>0</v>
      </c>
      <c r="F44" s="596">
        <v>0</v>
      </c>
      <c r="G44" s="581">
        <v>0</v>
      </c>
      <c r="H44" s="575">
        <v>0</v>
      </c>
      <c r="I44" s="563">
        <v>0</v>
      </c>
      <c r="J44" s="587">
        <v>0</v>
      </c>
      <c r="K44" s="579">
        <v>0</v>
      </c>
      <c r="L44" s="596">
        <v>0</v>
      </c>
      <c r="M44" s="581">
        <v>0</v>
      </c>
      <c r="N44" s="35"/>
    </row>
    <row r="45" spans="1:14" s="11" customFormat="1" ht="44.25">
      <c r="A45" s="601" t="s">
        <v>43</v>
      </c>
      <c r="B45" s="575">
        <v>1756819</v>
      </c>
      <c r="C45" s="563">
        <v>1</v>
      </c>
      <c r="D45" s="587">
        <v>0</v>
      </c>
      <c r="E45" s="579">
        <v>0</v>
      </c>
      <c r="F45" s="596">
        <v>1756819</v>
      </c>
      <c r="G45" s="581">
        <v>0.56967018956050464</v>
      </c>
      <c r="H45" s="575">
        <v>36000</v>
      </c>
      <c r="I45" s="563">
        <v>1</v>
      </c>
      <c r="J45" s="587">
        <v>0</v>
      </c>
      <c r="K45" s="579">
        <v>0</v>
      </c>
      <c r="L45" s="596">
        <v>36000</v>
      </c>
      <c r="M45" s="581">
        <v>1.2897207109800373E-2</v>
      </c>
      <c r="N45" s="35"/>
    </row>
    <row r="46" spans="1:14" s="85" customFormat="1" ht="45">
      <c r="A46" s="600" t="s">
        <v>44</v>
      </c>
      <c r="B46" s="602">
        <v>1756819</v>
      </c>
      <c r="C46" s="567">
        <v>1</v>
      </c>
      <c r="D46" s="603">
        <v>0</v>
      </c>
      <c r="E46" s="599">
        <v>0</v>
      </c>
      <c r="F46" s="604">
        <v>1756819</v>
      </c>
      <c r="G46" s="598">
        <v>0.56967018956050464</v>
      </c>
      <c r="H46" s="602">
        <v>36000</v>
      </c>
      <c r="I46" s="567">
        <v>1</v>
      </c>
      <c r="J46" s="603">
        <v>0</v>
      </c>
      <c r="K46" s="599">
        <v>0</v>
      </c>
      <c r="L46" s="604">
        <v>36000</v>
      </c>
      <c r="M46" s="598">
        <v>1.2897207109800373E-2</v>
      </c>
      <c r="N46" s="84"/>
    </row>
    <row r="47" spans="1:14" s="85" customFormat="1" ht="45">
      <c r="A47" s="605" t="s">
        <v>45</v>
      </c>
      <c r="B47" s="606">
        <v>0</v>
      </c>
      <c r="C47" s="567">
        <v>0</v>
      </c>
      <c r="D47" s="606">
        <v>0</v>
      </c>
      <c r="E47" s="599">
        <v>0</v>
      </c>
      <c r="F47" s="608">
        <v>0</v>
      </c>
      <c r="G47" s="598">
        <v>0</v>
      </c>
      <c r="H47" s="606">
        <v>0</v>
      </c>
      <c r="I47" s="567">
        <v>0</v>
      </c>
      <c r="J47" s="606">
        <v>0</v>
      </c>
      <c r="K47" s="599">
        <v>0</v>
      </c>
      <c r="L47" s="608">
        <v>0</v>
      </c>
      <c r="M47" s="598">
        <v>0</v>
      </c>
      <c r="N47" s="84"/>
    </row>
    <row r="48" spans="1:14" s="11" customFormat="1" ht="45">
      <c r="A48" s="24" t="s">
        <v>46</v>
      </c>
      <c r="B48" s="96"/>
      <c r="C48" s="97" t="s">
        <v>4</v>
      </c>
      <c r="D48" s="59"/>
      <c r="E48" s="98" t="s">
        <v>4</v>
      </c>
      <c r="F48" s="48"/>
      <c r="G48" s="99" t="s">
        <v>4</v>
      </c>
      <c r="H48" s="96"/>
      <c r="I48" s="97" t="s">
        <v>4</v>
      </c>
      <c r="J48" s="59"/>
      <c r="K48" s="98" t="s">
        <v>4</v>
      </c>
      <c r="L48" s="48"/>
      <c r="M48" s="99" t="s">
        <v>4</v>
      </c>
      <c r="N48" s="35"/>
    </row>
    <row r="49" spans="1:14" s="11" customFormat="1" ht="44.25">
      <c r="A49" s="21" t="s">
        <v>47</v>
      </c>
      <c r="B49" s="96">
        <v>0</v>
      </c>
      <c r="C49" s="52">
        <v>0</v>
      </c>
      <c r="D49" s="59">
        <v>0</v>
      </c>
      <c r="E49" s="54">
        <v>0</v>
      </c>
      <c r="F49" s="100">
        <v>0</v>
      </c>
      <c r="G49" s="56">
        <v>0</v>
      </c>
      <c r="H49" s="96">
        <v>0</v>
      </c>
      <c r="I49" s="52">
        <v>0</v>
      </c>
      <c r="J49" s="59">
        <v>0</v>
      </c>
      <c r="K49" s="54">
        <v>0</v>
      </c>
      <c r="L49" s="100">
        <v>0</v>
      </c>
      <c r="M49" s="56">
        <v>0</v>
      </c>
      <c r="N49" s="35"/>
    </row>
    <row r="50" spans="1:14" s="11" customFormat="1" ht="44.25">
      <c r="A50" s="574" t="s">
        <v>48</v>
      </c>
      <c r="B50" s="582">
        <v>0</v>
      </c>
      <c r="C50" s="563">
        <v>0</v>
      </c>
      <c r="D50" s="587">
        <v>0</v>
      </c>
      <c r="E50" s="579">
        <v>0</v>
      </c>
      <c r="F50" s="609">
        <v>0</v>
      </c>
      <c r="G50" s="581">
        <v>0</v>
      </c>
      <c r="H50" s="582">
        <v>0</v>
      </c>
      <c r="I50" s="563">
        <v>0</v>
      </c>
      <c r="J50" s="587">
        <v>0</v>
      </c>
      <c r="K50" s="579">
        <v>0</v>
      </c>
      <c r="L50" s="609">
        <v>0</v>
      </c>
      <c r="M50" s="581">
        <v>0</v>
      </c>
      <c r="N50" s="35"/>
    </row>
    <row r="51" spans="1:14" s="11" customFormat="1" ht="44.25">
      <c r="A51" s="610" t="s">
        <v>49</v>
      </c>
      <c r="B51" s="440">
        <v>0</v>
      </c>
      <c r="C51" s="563">
        <v>0</v>
      </c>
      <c r="D51" s="441">
        <v>0</v>
      </c>
      <c r="E51" s="579">
        <v>0</v>
      </c>
      <c r="F51" s="613">
        <v>0</v>
      </c>
      <c r="G51" s="581">
        <v>0</v>
      </c>
      <c r="H51" s="611">
        <v>0</v>
      </c>
      <c r="I51" s="563">
        <v>0</v>
      </c>
      <c r="J51" s="612">
        <v>0</v>
      </c>
      <c r="K51" s="579">
        <v>0</v>
      </c>
      <c r="L51" s="613">
        <v>0</v>
      </c>
      <c r="M51" s="581">
        <v>0</v>
      </c>
      <c r="N51" s="35"/>
    </row>
    <row r="52" spans="1:14" s="11" customFormat="1" ht="44.25">
      <c r="A52" s="610" t="s">
        <v>50</v>
      </c>
      <c r="B52" s="440">
        <v>0</v>
      </c>
      <c r="C52" s="563">
        <v>0</v>
      </c>
      <c r="D52" s="441">
        <v>0</v>
      </c>
      <c r="E52" s="579">
        <v>0</v>
      </c>
      <c r="F52" s="613">
        <v>0</v>
      </c>
      <c r="G52" s="581">
        <v>0</v>
      </c>
      <c r="H52" s="611">
        <v>0</v>
      </c>
      <c r="I52" s="563">
        <v>0</v>
      </c>
      <c r="J52" s="612">
        <v>0</v>
      </c>
      <c r="K52" s="579">
        <v>0</v>
      </c>
      <c r="L52" s="613">
        <v>0</v>
      </c>
      <c r="M52" s="581">
        <v>0</v>
      </c>
      <c r="N52" s="35"/>
    </row>
    <row r="53" spans="1:14" s="11" customFormat="1" ht="44.25">
      <c r="A53" s="574" t="s">
        <v>51</v>
      </c>
      <c r="B53" s="582">
        <v>0</v>
      </c>
      <c r="C53" s="563">
        <v>0</v>
      </c>
      <c r="D53" s="587">
        <v>0</v>
      </c>
      <c r="E53" s="579">
        <v>0</v>
      </c>
      <c r="F53" s="609">
        <v>0</v>
      </c>
      <c r="G53" s="581">
        <v>0</v>
      </c>
      <c r="H53" s="582">
        <v>0</v>
      </c>
      <c r="I53" s="563">
        <v>0</v>
      </c>
      <c r="J53" s="587">
        <v>0</v>
      </c>
      <c r="K53" s="579">
        <v>0</v>
      </c>
      <c r="L53" s="609">
        <v>0</v>
      </c>
      <c r="M53" s="581">
        <v>0</v>
      </c>
      <c r="N53" s="35"/>
    </row>
    <row r="54" spans="1:14" s="85" customFormat="1" ht="45">
      <c r="A54" s="605" t="s">
        <v>52</v>
      </c>
      <c r="B54" s="614">
        <v>0</v>
      </c>
      <c r="C54" s="567">
        <v>0</v>
      </c>
      <c r="D54" s="603">
        <v>0</v>
      </c>
      <c r="E54" s="599">
        <v>0</v>
      </c>
      <c r="F54" s="615">
        <v>0</v>
      </c>
      <c r="G54" s="598">
        <v>0</v>
      </c>
      <c r="H54" s="614">
        <v>0</v>
      </c>
      <c r="I54" s="567">
        <v>0</v>
      </c>
      <c r="J54" s="603">
        <v>0</v>
      </c>
      <c r="K54" s="599">
        <v>0</v>
      </c>
      <c r="L54" s="615">
        <v>0</v>
      </c>
      <c r="M54" s="598">
        <v>0</v>
      </c>
      <c r="N54" s="84"/>
    </row>
    <row r="55" spans="1:14" s="11" customFormat="1" ht="44.25">
      <c r="A55" s="51" t="s">
        <v>53</v>
      </c>
      <c r="B55" s="616">
        <v>0</v>
      </c>
      <c r="C55" s="563">
        <v>0</v>
      </c>
      <c r="D55" s="617">
        <v>0</v>
      </c>
      <c r="E55" s="579">
        <v>0</v>
      </c>
      <c r="F55" s="618">
        <v>0</v>
      </c>
      <c r="G55" s="581">
        <v>0</v>
      </c>
      <c r="H55" s="616">
        <v>0</v>
      </c>
      <c r="I55" s="563">
        <v>0</v>
      </c>
      <c r="J55" s="617">
        <v>0</v>
      </c>
      <c r="K55" s="579">
        <v>0</v>
      </c>
      <c r="L55" s="618">
        <v>0</v>
      </c>
      <c r="M55" s="581">
        <v>0</v>
      </c>
      <c r="N55" s="35"/>
    </row>
    <row r="56" spans="1:14" s="11" customFormat="1" ht="44.25">
      <c r="A56" s="111" t="s">
        <v>54</v>
      </c>
      <c r="B56" s="575">
        <v>0</v>
      </c>
      <c r="C56" s="563">
        <v>0</v>
      </c>
      <c r="D56" s="587">
        <v>0</v>
      </c>
      <c r="E56" s="579">
        <v>0</v>
      </c>
      <c r="F56" s="577">
        <v>0</v>
      </c>
      <c r="G56" s="581">
        <v>0</v>
      </c>
      <c r="H56" s="575">
        <v>0</v>
      </c>
      <c r="I56" s="563">
        <v>0</v>
      </c>
      <c r="J56" s="587">
        <v>0</v>
      </c>
      <c r="K56" s="579">
        <v>0</v>
      </c>
      <c r="L56" s="577">
        <v>0</v>
      </c>
      <c r="M56" s="581">
        <v>0</v>
      </c>
      <c r="N56" s="35"/>
    </row>
    <row r="57" spans="1:14" s="11" customFormat="1" ht="44.25">
      <c r="A57" s="89" t="s">
        <v>55</v>
      </c>
      <c r="B57" s="575">
        <v>0</v>
      </c>
      <c r="C57" s="563">
        <v>0</v>
      </c>
      <c r="D57" s="587">
        <v>0</v>
      </c>
      <c r="E57" s="579">
        <v>0</v>
      </c>
      <c r="F57" s="577">
        <v>0</v>
      </c>
      <c r="G57" s="581">
        <v>0</v>
      </c>
      <c r="H57" s="575">
        <v>0</v>
      </c>
      <c r="I57" s="563">
        <v>0</v>
      </c>
      <c r="J57" s="587">
        <v>0</v>
      </c>
      <c r="K57" s="579">
        <v>0</v>
      </c>
      <c r="L57" s="577">
        <v>0</v>
      </c>
      <c r="M57" s="581">
        <v>0</v>
      </c>
      <c r="N57" s="35"/>
    </row>
    <row r="58" spans="1:14" s="11" customFormat="1" ht="44.25">
      <c r="A58" s="601" t="s">
        <v>56</v>
      </c>
      <c r="B58" s="594">
        <v>0</v>
      </c>
      <c r="C58" s="563">
        <v>0</v>
      </c>
      <c r="D58" s="595">
        <v>0</v>
      </c>
      <c r="E58" s="579">
        <v>0</v>
      </c>
      <c r="F58" s="596">
        <v>0</v>
      </c>
      <c r="G58" s="581">
        <v>0</v>
      </c>
      <c r="H58" s="594">
        <v>0</v>
      </c>
      <c r="I58" s="563">
        <v>0</v>
      </c>
      <c r="J58" s="595">
        <v>0</v>
      </c>
      <c r="K58" s="579">
        <v>0</v>
      </c>
      <c r="L58" s="596">
        <v>0</v>
      </c>
      <c r="M58" s="581">
        <v>0</v>
      </c>
      <c r="N58" s="35"/>
    </row>
    <row r="59" spans="1:14" s="11" customFormat="1" ht="44.25">
      <c r="A59" s="112" t="s">
        <v>57</v>
      </c>
      <c r="B59" s="575">
        <v>0</v>
      </c>
      <c r="C59" s="563">
        <v>0</v>
      </c>
      <c r="D59" s="587">
        <v>0</v>
      </c>
      <c r="E59" s="579">
        <v>0</v>
      </c>
      <c r="F59" s="577">
        <v>0</v>
      </c>
      <c r="G59" s="581">
        <v>0</v>
      </c>
      <c r="H59" s="575">
        <v>0</v>
      </c>
      <c r="I59" s="563">
        <v>0</v>
      </c>
      <c r="J59" s="587">
        <v>0</v>
      </c>
      <c r="K59" s="579">
        <v>0</v>
      </c>
      <c r="L59" s="577">
        <v>0</v>
      </c>
      <c r="M59" s="581">
        <v>0</v>
      </c>
      <c r="N59" s="35"/>
    </row>
    <row r="60" spans="1:14" s="11" customFormat="1" ht="44.25">
      <c r="A60" s="112" t="s">
        <v>58</v>
      </c>
      <c r="B60" s="575">
        <v>0</v>
      </c>
      <c r="C60" s="563">
        <v>0</v>
      </c>
      <c r="D60" s="587">
        <v>0</v>
      </c>
      <c r="E60" s="579">
        <v>0</v>
      </c>
      <c r="F60" s="577">
        <v>0</v>
      </c>
      <c r="G60" s="581">
        <v>0</v>
      </c>
      <c r="H60" s="575">
        <v>0</v>
      </c>
      <c r="I60" s="563">
        <v>0</v>
      </c>
      <c r="J60" s="587">
        <v>0</v>
      </c>
      <c r="K60" s="579">
        <v>0</v>
      </c>
      <c r="L60" s="577">
        <v>0</v>
      </c>
      <c r="M60" s="581">
        <v>0</v>
      </c>
      <c r="N60" s="35"/>
    </row>
    <row r="61" spans="1:14" s="11" customFormat="1" ht="44.25">
      <c r="A61" s="113" t="s">
        <v>59</v>
      </c>
      <c r="B61" s="575">
        <v>0</v>
      </c>
      <c r="C61" s="563">
        <v>0</v>
      </c>
      <c r="D61" s="587">
        <v>0</v>
      </c>
      <c r="E61" s="579">
        <v>0</v>
      </c>
      <c r="F61" s="577">
        <v>0</v>
      </c>
      <c r="G61" s="581">
        <v>0</v>
      </c>
      <c r="H61" s="575">
        <v>0</v>
      </c>
      <c r="I61" s="563">
        <v>0</v>
      </c>
      <c r="J61" s="587">
        <v>0</v>
      </c>
      <c r="K61" s="579">
        <v>0</v>
      </c>
      <c r="L61" s="577">
        <v>0</v>
      </c>
      <c r="M61" s="581">
        <v>0</v>
      </c>
      <c r="N61" s="35"/>
    </row>
    <row r="62" spans="1:14" s="11" customFormat="1" ht="44.25">
      <c r="A62" s="113" t="s">
        <v>60</v>
      </c>
      <c r="B62" s="575">
        <v>0</v>
      </c>
      <c r="C62" s="563">
        <v>0</v>
      </c>
      <c r="D62" s="587">
        <v>0</v>
      </c>
      <c r="E62" s="579">
        <v>0</v>
      </c>
      <c r="F62" s="577">
        <v>0</v>
      </c>
      <c r="G62" s="581">
        <v>0</v>
      </c>
      <c r="H62" s="575">
        <v>0</v>
      </c>
      <c r="I62" s="563">
        <v>0</v>
      </c>
      <c r="J62" s="587">
        <v>0</v>
      </c>
      <c r="K62" s="579">
        <v>0</v>
      </c>
      <c r="L62" s="577">
        <v>0</v>
      </c>
      <c r="M62" s="581">
        <v>0</v>
      </c>
      <c r="N62" s="35"/>
    </row>
    <row r="63" spans="1:14" s="11" customFormat="1" ht="44.25">
      <c r="A63" s="89" t="s">
        <v>61</v>
      </c>
      <c r="B63" s="575">
        <v>0</v>
      </c>
      <c r="C63" s="563">
        <v>0</v>
      </c>
      <c r="D63" s="587">
        <v>0</v>
      </c>
      <c r="E63" s="579">
        <v>0</v>
      </c>
      <c r="F63" s="577">
        <v>0</v>
      </c>
      <c r="G63" s="581">
        <v>0</v>
      </c>
      <c r="H63" s="575">
        <v>0</v>
      </c>
      <c r="I63" s="563">
        <v>0</v>
      </c>
      <c r="J63" s="587">
        <v>0</v>
      </c>
      <c r="K63" s="579">
        <v>0</v>
      </c>
      <c r="L63" s="577">
        <v>0</v>
      </c>
      <c r="M63" s="581">
        <v>0</v>
      </c>
      <c r="N63" s="35"/>
    </row>
    <row r="64" spans="1:14" s="11" customFormat="1" ht="44.25">
      <c r="A64" s="601" t="s">
        <v>62</v>
      </c>
      <c r="B64" s="575">
        <v>155595</v>
      </c>
      <c r="C64" s="563">
        <v>1</v>
      </c>
      <c r="D64" s="587">
        <v>0</v>
      </c>
      <c r="E64" s="579">
        <v>0</v>
      </c>
      <c r="F64" s="577">
        <v>155595</v>
      </c>
      <c r="G64" s="581">
        <v>5.0453594334229489E-2</v>
      </c>
      <c r="H64" s="575">
        <v>1150000</v>
      </c>
      <c r="I64" s="563">
        <v>1</v>
      </c>
      <c r="J64" s="587">
        <v>0</v>
      </c>
      <c r="K64" s="579">
        <v>0</v>
      </c>
      <c r="L64" s="577">
        <v>1150000</v>
      </c>
      <c r="M64" s="581">
        <v>0.4119941160075119</v>
      </c>
      <c r="N64" s="35"/>
    </row>
    <row r="65" spans="1:14" s="85" customFormat="1" ht="45">
      <c r="A65" s="114" t="s">
        <v>63</v>
      </c>
      <c r="B65" s="602">
        <v>155595</v>
      </c>
      <c r="C65" s="567">
        <v>1</v>
      </c>
      <c r="D65" s="603">
        <v>0</v>
      </c>
      <c r="E65" s="599">
        <v>0</v>
      </c>
      <c r="F65" s="602">
        <v>155595</v>
      </c>
      <c r="G65" s="598">
        <v>5.0453594334229489E-2</v>
      </c>
      <c r="H65" s="602">
        <v>1150000</v>
      </c>
      <c r="I65" s="567">
        <v>1</v>
      </c>
      <c r="J65" s="603">
        <v>0</v>
      </c>
      <c r="K65" s="599">
        <v>0</v>
      </c>
      <c r="L65" s="602">
        <v>1150000</v>
      </c>
      <c r="M65" s="598">
        <v>0.4119941160075119</v>
      </c>
      <c r="N65" s="84"/>
    </row>
    <row r="66" spans="1:14" s="11" customFormat="1" ht="45">
      <c r="A66" s="24" t="s">
        <v>64</v>
      </c>
      <c r="B66" s="582"/>
      <c r="C66" s="591" t="s">
        <v>4</v>
      </c>
      <c r="D66" s="587"/>
      <c r="E66" s="592" t="s">
        <v>4</v>
      </c>
      <c r="F66" s="577"/>
      <c r="G66" s="593" t="s">
        <v>4</v>
      </c>
      <c r="H66" s="582"/>
      <c r="I66" s="591" t="s">
        <v>4</v>
      </c>
      <c r="J66" s="587"/>
      <c r="K66" s="592" t="s">
        <v>4</v>
      </c>
      <c r="L66" s="577"/>
      <c r="M66" s="593" t="s">
        <v>4</v>
      </c>
    </row>
    <row r="67" spans="1:14" s="11" customFormat="1" ht="44.25">
      <c r="A67" s="115" t="s">
        <v>65</v>
      </c>
      <c r="B67" s="5">
        <v>0</v>
      </c>
      <c r="C67" s="52">
        <v>0</v>
      </c>
      <c r="D67" s="59">
        <v>0</v>
      </c>
      <c r="E67" s="54">
        <v>0</v>
      </c>
      <c r="F67" s="69">
        <v>0</v>
      </c>
      <c r="G67" s="56">
        <v>0</v>
      </c>
      <c r="H67" s="5">
        <v>0</v>
      </c>
      <c r="I67" s="52">
        <v>0</v>
      </c>
      <c r="J67" s="59">
        <v>0</v>
      </c>
      <c r="K67" s="54">
        <v>0</v>
      </c>
      <c r="L67" s="69">
        <v>0</v>
      </c>
      <c r="M67" s="56">
        <v>0</v>
      </c>
    </row>
    <row r="68" spans="1:14" s="11" customFormat="1" ht="44.25">
      <c r="A68" s="574" t="s">
        <v>66</v>
      </c>
      <c r="B68" s="575">
        <v>0</v>
      </c>
      <c r="C68" s="563">
        <v>0</v>
      </c>
      <c r="D68" s="587">
        <v>0</v>
      </c>
      <c r="E68" s="579">
        <v>0</v>
      </c>
      <c r="F68" s="577">
        <v>0</v>
      </c>
      <c r="G68" s="581">
        <v>0</v>
      </c>
      <c r="H68" s="575">
        <v>0</v>
      </c>
      <c r="I68" s="563">
        <v>0</v>
      </c>
      <c r="J68" s="587">
        <v>0</v>
      </c>
      <c r="K68" s="579">
        <v>0</v>
      </c>
      <c r="L68" s="577">
        <v>0</v>
      </c>
      <c r="M68" s="581">
        <v>0</v>
      </c>
    </row>
    <row r="69" spans="1:14" s="11" customFormat="1" ht="45">
      <c r="A69" s="619" t="s">
        <v>67</v>
      </c>
      <c r="B69" s="582"/>
      <c r="C69" s="591" t="s">
        <v>4</v>
      </c>
      <c r="D69" s="587"/>
      <c r="E69" s="592" t="s">
        <v>4</v>
      </c>
      <c r="F69" s="577"/>
      <c r="G69" s="593" t="s">
        <v>4</v>
      </c>
      <c r="H69" s="582"/>
      <c r="I69" s="591" t="s">
        <v>4</v>
      </c>
      <c r="J69" s="587"/>
      <c r="K69" s="592" t="s">
        <v>4</v>
      </c>
      <c r="L69" s="577"/>
      <c r="M69" s="593" t="s">
        <v>4</v>
      </c>
    </row>
    <row r="70" spans="1:14" s="11" customFormat="1" ht="44.25">
      <c r="A70" s="89" t="s">
        <v>68</v>
      </c>
      <c r="B70" s="5">
        <v>0</v>
      </c>
      <c r="C70" s="52">
        <v>0</v>
      </c>
      <c r="D70" s="59">
        <v>0</v>
      </c>
      <c r="E70" s="54">
        <v>0</v>
      </c>
      <c r="F70" s="69">
        <v>0</v>
      </c>
      <c r="G70" s="56">
        <v>0</v>
      </c>
      <c r="H70" s="5">
        <v>0</v>
      </c>
      <c r="I70" s="52">
        <v>0</v>
      </c>
      <c r="J70" s="59">
        <v>0</v>
      </c>
      <c r="K70" s="54">
        <v>0</v>
      </c>
      <c r="L70" s="69">
        <v>0</v>
      </c>
      <c r="M70" s="56">
        <v>0</v>
      </c>
    </row>
    <row r="71" spans="1:14" s="11" customFormat="1" ht="44.25">
      <c r="A71" s="574" t="s">
        <v>69</v>
      </c>
      <c r="B71" s="575">
        <v>0</v>
      </c>
      <c r="C71" s="563">
        <v>0</v>
      </c>
      <c r="D71" s="587">
        <v>0</v>
      </c>
      <c r="E71" s="579">
        <v>0</v>
      </c>
      <c r="F71" s="577">
        <v>0</v>
      </c>
      <c r="G71" s="581">
        <v>0</v>
      </c>
      <c r="H71" s="575">
        <v>0</v>
      </c>
      <c r="I71" s="563">
        <v>0</v>
      </c>
      <c r="J71" s="587">
        <v>0</v>
      </c>
      <c r="K71" s="579">
        <v>0</v>
      </c>
      <c r="L71" s="577">
        <v>0</v>
      </c>
      <c r="M71" s="581">
        <v>0</v>
      </c>
    </row>
    <row r="72" spans="1:14" s="85" customFormat="1" ht="45">
      <c r="A72" s="600" t="s">
        <v>70</v>
      </c>
      <c r="B72" s="620">
        <v>0</v>
      </c>
      <c r="C72" s="567">
        <v>0</v>
      </c>
      <c r="D72" s="607">
        <v>0</v>
      </c>
      <c r="E72" s="599">
        <v>0</v>
      </c>
      <c r="F72" s="615">
        <v>0</v>
      </c>
      <c r="G72" s="721">
        <v>0</v>
      </c>
      <c r="H72" s="620">
        <v>0</v>
      </c>
      <c r="I72" s="567">
        <v>0</v>
      </c>
      <c r="J72" s="607">
        <v>0</v>
      </c>
      <c r="K72" s="599">
        <v>0</v>
      </c>
      <c r="L72" s="621">
        <v>0</v>
      </c>
      <c r="M72" s="598">
        <v>0</v>
      </c>
    </row>
    <row r="73" spans="1:14" s="85" customFormat="1" ht="45">
      <c r="A73" s="600" t="s">
        <v>71</v>
      </c>
      <c r="B73" s="620">
        <v>0</v>
      </c>
      <c r="C73" s="599">
        <v>0</v>
      </c>
      <c r="D73" s="606">
        <v>0</v>
      </c>
      <c r="E73" s="599">
        <v>0</v>
      </c>
      <c r="F73" s="722">
        <v>0</v>
      </c>
      <c r="G73" s="598">
        <v>0</v>
      </c>
      <c r="H73" s="620">
        <v>0</v>
      </c>
      <c r="I73" s="599">
        <v>0</v>
      </c>
      <c r="J73" s="606">
        <v>0</v>
      </c>
      <c r="K73" s="599">
        <v>0</v>
      </c>
      <c r="L73" s="129">
        <v>0</v>
      </c>
      <c r="M73" s="598">
        <v>0</v>
      </c>
    </row>
    <row r="74" spans="1:14" s="85" customFormat="1" ht="45.75" thickBot="1">
      <c r="A74" s="622" t="s">
        <v>72</v>
      </c>
      <c r="B74" s="120">
        <v>3083923</v>
      </c>
      <c r="C74" s="623">
        <v>1</v>
      </c>
      <c r="D74" s="120">
        <v>0</v>
      </c>
      <c r="E74" s="624">
        <v>0</v>
      </c>
      <c r="F74" s="120">
        <v>3083923</v>
      </c>
      <c r="G74" s="625">
        <v>1</v>
      </c>
      <c r="H74" s="120">
        <v>2791302</v>
      </c>
      <c r="I74" s="623">
        <v>1</v>
      </c>
      <c r="J74" s="120">
        <v>0</v>
      </c>
      <c r="K74" s="624">
        <v>0</v>
      </c>
      <c r="L74" s="120">
        <v>2791302</v>
      </c>
      <c r="M74" s="625">
        <v>1</v>
      </c>
    </row>
    <row r="75" spans="1:14" ht="21" thickTop="1">
      <c r="A75" s="130"/>
      <c r="B75" s="131"/>
      <c r="C75" s="132"/>
      <c r="D75" s="131"/>
      <c r="E75" s="132"/>
      <c r="F75" s="131"/>
      <c r="G75" s="132"/>
      <c r="H75" s="131"/>
      <c r="I75" s="132"/>
      <c r="J75" s="131"/>
      <c r="K75" s="132"/>
      <c r="L75" s="131"/>
      <c r="M75" s="132"/>
    </row>
    <row r="76" spans="1:14" s="11" customFormat="1" ht="44.25">
      <c r="A76" s="4" t="s">
        <v>4</v>
      </c>
      <c r="B76" s="2"/>
      <c r="C76" s="4"/>
      <c r="D76" s="2"/>
      <c r="E76" s="4"/>
      <c r="F76" s="2"/>
      <c r="G76" s="4"/>
      <c r="H76" s="2"/>
      <c r="I76" s="4"/>
      <c r="J76" s="2"/>
      <c r="K76" s="4"/>
      <c r="L76" s="2"/>
      <c r="M76" s="4"/>
    </row>
    <row r="77" spans="1:14" s="11" customFormat="1" ht="44.25">
      <c r="A77" s="4" t="s">
        <v>73</v>
      </c>
      <c r="B77" s="2"/>
      <c r="C77" s="4"/>
      <c r="D77" s="2"/>
      <c r="E77" s="4"/>
      <c r="F77" s="2"/>
      <c r="G77" s="4"/>
      <c r="H77" s="2"/>
      <c r="I77" s="4"/>
      <c r="J77" s="2"/>
      <c r="K77" s="4"/>
      <c r="L77" s="2"/>
      <c r="M77" s="4"/>
    </row>
  </sheetData>
  <pageMargins left="0.28999999999999998" right="0.26" top="0.45" bottom="0.3" header="0.3" footer="0.54"/>
  <pageSetup scale="1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53</vt:i4>
      </vt:variant>
      <vt:variant>
        <vt:lpstr>Named Ranges</vt:lpstr>
      </vt:variant>
      <vt:variant>
        <vt:i4>52</vt:i4>
      </vt:variant>
    </vt:vector>
  </HeadingPairs>
  <TitlesOfParts>
    <vt:vector size="105" baseType="lpstr">
      <vt:lpstr>PSE</vt:lpstr>
      <vt:lpstr>2 Year</vt:lpstr>
      <vt:lpstr>4 Year</vt:lpstr>
      <vt:lpstr>2&amp;4 Year</vt:lpstr>
      <vt:lpstr>BOR</vt:lpstr>
      <vt:lpstr>LUMCON</vt:lpstr>
      <vt:lpstr>LOSFA</vt:lpstr>
      <vt:lpstr>UL System</vt:lpstr>
      <vt:lpstr>ULBOS</vt:lpstr>
      <vt:lpstr>McNeese</vt:lpstr>
      <vt:lpstr>LATech</vt:lpstr>
      <vt:lpstr>ULM</vt:lpstr>
      <vt:lpstr>ULL</vt:lpstr>
      <vt:lpstr>SLU</vt:lpstr>
      <vt:lpstr>NSU</vt:lpstr>
      <vt:lpstr>GSU</vt:lpstr>
      <vt:lpstr>Nicholls</vt:lpstr>
      <vt:lpstr>LSU System</vt:lpstr>
      <vt:lpstr>LSUBOS</vt:lpstr>
      <vt:lpstr>LSUBR</vt:lpstr>
      <vt:lpstr>LSUS</vt:lpstr>
      <vt:lpstr>LSUA</vt:lpstr>
      <vt:lpstr>UNO</vt:lpstr>
      <vt:lpstr>LSUE</vt:lpstr>
      <vt:lpstr>LSULaw</vt:lpstr>
      <vt:lpstr>LSUAg</vt:lpstr>
      <vt:lpstr>Penn</vt:lpstr>
      <vt:lpstr>EAConway</vt:lpstr>
      <vt:lpstr>HPLong</vt:lpstr>
      <vt:lpstr>HSCNO</vt:lpstr>
      <vt:lpstr>HSCS</vt:lpstr>
      <vt:lpstr>SU System</vt:lpstr>
      <vt:lpstr>SUBOS</vt:lpstr>
      <vt:lpstr>SUBR</vt:lpstr>
      <vt:lpstr>SUNO</vt:lpstr>
      <vt:lpstr>SUS</vt:lpstr>
      <vt:lpstr>SULaw</vt:lpstr>
      <vt:lpstr>SUAg</vt:lpstr>
      <vt:lpstr>LCTC Ststem</vt:lpstr>
      <vt:lpstr>LCTCBOS</vt:lpstr>
      <vt:lpstr>Online</vt:lpstr>
      <vt:lpstr>BPCC</vt:lpstr>
      <vt:lpstr>BRCC</vt:lpstr>
      <vt:lpstr>Delgado</vt:lpstr>
      <vt:lpstr>Fletcher</vt:lpstr>
      <vt:lpstr>LDCC</vt:lpstr>
      <vt:lpstr>Nunez</vt:lpstr>
      <vt:lpstr>NorthshoreTCC</vt:lpstr>
      <vt:lpstr>RPCC</vt:lpstr>
      <vt:lpstr>SLCC</vt:lpstr>
      <vt:lpstr>Sowela</vt:lpstr>
      <vt:lpstr>LTC</vt:lpstr>
      <vt:lpstr>Sheet1</vt:lpstr>
      <vt:lpstr>'2 Year'!Print_Area</vt:lpstr>
      <vt:lpstr>'2&amp;4 Year'!Print_Area</vt:lpstr>
      <vt:lpstr>'4 Year'!Print_Area</vt:lpstr>
      <vt:lpstr>BOR!Print_Area</vt:lpstr>
      <vt:lpstr>BPCC!Print_Area</vt:lpstr>
      <vt:lpstr>BRCC!Print_Area</vt:lpstr>
      <vt:lpstr>Delgado!Print_Area</vt:lpstr>
      <vt:lpstr>EAConway!Print_Area</vt:lpstr>
      <vt:lpstr>Fletcher!Print_Area</vt:lpstr>
      <vt:lpstr>GSU!Print_Area</vt:lpstr>
      <vt:lpstr>HPLong!Print_Area</vt:lpstr>
      <vt:lpstr>HSCNO!Print_Area</vt:lpstr>
      <vt:lpstr>HSCS!Print_Area</vt:lpstr>
      <vt:lpstr>LATech!Print_Area</vt:lpstr>
      <vt:lpstr>'LCTC Ststem'!Print_Area</vt:lpstr>
      <vt:lpstr>LCTCBOS!Print_Area</vt:lpstr>
      <vt:lpstr>LDCC!Print_Area</vt:lpstr>
      <vt:lpstr>LOSFA!Print_Area</vt:lpstr>
      <vt:lpstr>'LSU System'!Print_Area</vt:lpstr>
      <vt:lpstr>LSUA!Print_Area</vt:lpstr>
      <vt:lpstr>LSUAg!Print_Area</vt:lpstr>
      <vt:lpstr>LSUBOS!Print_Area</vt:lpstr>
      <vt:lpstr>LSUBR!Print_Area</vt:lpstr>
      <vt:lpstr>LSUE!Print_Area</vt:lpstr>
      <vt:lpstr>LSULaw!Print_Area</vt:lpstr>
      <vt:lpstr>LSUS!Print_Area</vt:lpstr>
      <vt:lpstr>LTC!Print_Area</vt:lpstr>
      <vt:lpstr>LUMCON!Print_Area</vt:lpstr>
      <vt:lpstr>McNeese!Print_Area</vt:lpstr>
      <vt:lpstr>Nicholls!Print_Area</vt:lpstr>
      <vt:lpstr>NorthshoreTCC!Print_Area</vt:lpstr>
      <vt:lpstr>NSU!Print_Area</vt:lpstr>
      <vt:lpstr>Nunez!Print_Area</vt:lpstr>
      <vt:lpstr>Online!Print_Area</vt:lpstr>
      <vt:lpstr>Penn!Print_Area</vt:lpstr>
      <vt:lpstr>PSE!Print_Area</vt:lpstr>
      <vt:lpstr>RPCC!Print_Area</vt:lpstr>
      <vt:lpstr>SLCC!Print_Area</vt:lpstr>
      <vt:lpstr>SLU!Print_Area</vt:lpstr>
      <vt:lpstr>Sowela!Print_Area</vt:lpstr>
      <vt:lpstr>'SU System'!Print_Area</vt:lpstr>
      <vt:lpstr>SUAg!Print_Area</vt:lpstr>
      <vt:lpstr>SUBOS!Print_Area</vt:lpstr>
      <vt:lpstr>SUBR!Print_Area</vt:lpstr>
      <vt:lpstr>SULaw!Print_Area</vt:lpstr>
      <vt:lpstr>SUNO!Print_Area</vt:lpstr>
      <vt:lpstr>SUS!Print_Area</vt:lpstr>
      <vt:lpstr>'UL System'!Print_Area</vt:lpstr>
      <vt:lpstr>ULBOS!Print_Area</vt:lpstr>
      <vt:lpstr>ULL!Print_Area</vt:lpstr>
      <vt:lpstr>ULM!Print_Area</vt:lpstr>
      <vt:lpstr>UNO!Print_Area</vt:lpstr>
    </vt:vector>
  </TitlesOfParts>
  <Company>Louisiana Board of Regents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lori.parker</dc:creator>
  <cp:lastModifiedBy>Lori.Parker</cp:lastModifiedBy>
  <cp:lastPrinted>2011-10-12T19:49:17Z</cp:lastPrinted>
  <dcterms:created xsi:type="dcterms:W3CDTF">2011-08-25T20:14:51Z</dcterms:created>
  <dcterms:modified xsi:type="dcterms:W3CDTF">2011-10-14T14:41:49Z</dcterms:modified>
</cp:coreProperties>
</file>