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7875"/>
  </bookViews>
  <sheets>
    <sheet name="PSE" sheetId="54" r:id="rId1"/>
    <sheet name="2 Yr" sheetId="53" r:id="rId2"/>
    <sheet name="4 Yr" sheetId="52" r:id="rId3"/>
    <sheet name="2yr+4Yr" sheetId="51" r:id="rId4"/>
    <sheet name="BOR" sheetId="8" r:id="rId5"/>
    <sheet name="LUMCON" sheetId="7" r:id="rId6"/>
    <sheet name="LOSFA" sheetId="6" r:id="rId7"/>
    <sheet name="UL System" sheetId="5" r:id="rId8"/>
    <sheet name="UL BOS" sheetId="32" r:id="rId9"/>
    <sheet name="GSU" sheetId="31" r:id="rId10"/>
    <sheet name="Nicholls" sheetId="30" r:id="rId11"/>
    <sheet name="NwSU" sheetId="29" r:id="rId12"/>
    <sheet name="McNeese" sheetId="1" r:id="rId13"/>
    <sheet name="LATech" sheetId="2" r:id="rId14"/>
    <sheet name="SLU" sheetId="3" r:id="rId15"/>
    <sheet name="ULL" sheetId="28" r:id="rId16"/>
    <sheet name="ULM" sheetId="27" r:id="rId17"/>
    <sheet name="LSU System" sheetId="4" r:id="rId18"/>
    <sheet name="LSUBOS" sheetId="26" r:id="rId19"/>
    <sheet name="LSU" sheetId="25" r:id="rId20"/>
    <sheet name="LSUA" sheetId="24" r:id="rId21"/>
    <sheet name="LSUE" sheetId="23" r:id="rId22"/>
    <sheet name="LSUS" sheetId="22" r:id="rId23"/>
    <sheet name="LSUHSCNO" sheetId="21" r:id="rId24"/>
    <sheet name="LSUHSCS" sheetId="20" r:id="rId25"/>
    <sheet name="LSULaw" sheetId="19" r:id="rId26"/>
    <sheet name="LSUAg" sheetId="18" r:id="rId27"/>
    <sheet name="PBRC" sheetId="17" r:id="rId28"/>
    <sheet name="HPLong" sheetId="16" r:id="rId29"/>
    <sheet name="EAConway" sheetId="15" r:id="rId30"/>
    <sheet name="UNO" sheetId="14" r:id="rId31"/>
    <sheet name="SU System" sheetId="9" r:id="rId32"/>
    <sheet name="SU BOS" sheetId="38" r:id="rId33"/>
    <sheet name="SUAg" sheetId="37" r:id="rId34"/>
    <sheet name="SUBR" sheetId="36" r:id="rId35"/>
    <sheet name="SU Law" sheetId="35" r:id="rId36"/>
    <sheet name="SUNO" sheetId="34" r:id="rId37"/>
    <sheet name="SUSLA" sheetId="33" r:id="rId38"/>
    <sheet name="LCTCS" sheetId="10" r:id="rId39"/>
    <sheet name="BOS" sheetId="11" r:id="rId40"/>
    <sheet name="Online" sheetId="12" r:id="rId41"/>
    <sheet name="BRCC" sheetId="39" r:id="rId42"/>
    <sheet name="BPCC" sheetId="40" r:id="rId43"/>
    <sheet name="Delgado" sheetId="49" r:id="rId44"/>
    <sheet name="Fletcher" sheetId="41" r:id="rId45"/>
    <sheet name="LDCC" sheetId="42" r:id="rId46"/>
    <sheet name="LTC" sheetId="43" r:id="rId47"/>
    <sheet name="Nunez" sheetId="48" r:id="rId48"/>
    <sheet name="RPCC" sheetId="44" r:id="rId49"/>
    <sheet name="SLCC" sheetId="45" r:id="rId50"/>
    <sheet name="Sowela" sheetId="46" r:id="rId51"/>
    <sheet name="Sheet15" sheetId="47" r:id="rId52"/>
    <sheet name="Sheet1" sheetId="55" r:id="rId53"/>
  </sheets>
  <definedNames>
    <definedName name="_xlnm.Print_Area" localSheetId="1">'2 Yr'!$A$1:$H$85</definedName>
    <definedName name="_xlnm.Print_Area" localSheetId="3">'2yr+4Yr'!$A$1:$H$85</definedName>
    <definedName name="_xlnm.Print_Area" localSheetId="2">'4 Yr'!$A$1:$H$85</definedName>
    <definedName name="_xlnm.Print_Area" localSheetId="4">BOR!$A$1:$H$85</definedName>
    <definedName name="_xlnm.Print_Area" localSheetId="39">BOS!$A$1:$H$84</definedName>
    <definedName name="_xlnm.Print_Area" localSheetId="42">BPCC!$A$1:$H$84</definedName>
    <definedName name="_xlnm.Print_Area" localSheetId="41">BRCC!$A$1:$H$84</definedName>
    <definedName name="_xlnm.Print_Area" localSheetId="43">Delgado!$A$1:$H$84</definedName>
    <definedName name="_xlnm.Print_Area" localSheetId="29">EAConway!$A$1:$H$84</definedName>
    <definedName name="_xlnm.Print_Area" localSheetId="44">Fletcher!$A$1:$H$84</definedName>
    <definedName name="_xlnm.Print_Area" localSheetId="9">GSU!$A$1:$H$84</definedName>
    <definedName name="_xlnm.Print_Area" localSheetId="28">HPLong!$A$1:$H$84</definedName>
    <definedName name="_xlnm.Print_Area" localSheetId="13">LATech!$A$1:$H$86</definedName>
    <definedName name="_xlnm.Print_Area" localSheetId="38">LCTCS!$A$1:$H$84</definedName>
    <definedName name="_xlnm.Print_Area" localSheetId="45">LDCC!$A$1:$H$84</definedName>
    <definedName name="_xlnm.Print_Area" localSheetId="6">LOSFA!$A$1:$H$85</definedName>
    <definedName name="_xlnm.Print_Area" localSheetId="19">LSU!$A$1:$H$84</definedName>
    <definedName name="_xlnm.Print_Area" localSheetId="17">'LSU System'!$A$1:$H$84</definedName>
    <definedName name="_xlnm.Print_Area" localSheetId="20">LSUA!$A$1:$H$84</definedName>
    <definedName name="_xlnm.Print_Area" localSheetId="26">LSUAg!$A$1:$H$84</definedName>
    <definedName name="_xlnm.Print_Area" localSheetId="18">LSUBOS!$A$1:$H$84</definedName>
    <definedName name="_xlnm.Print_Area" localSheetId="21">LSUE!$A$1:$H$84</definedName>
    <definedName name="_xlnm.Print_Area" localSheetId="23">LSUHSCNO!$A$1:$H$84</definedName>
    <definedName name="_xlnm.Print_Area" localSheetId="24">LSUHSCS!$A$1:$H$84</definedName>
    <definedName name="_xlnm.Print_Area" localSheetId="25">LSULaw!$A$1:$H$84</definedName>
    <definedName name="_xlnm.Print_Area" localSheetId="22">LSUS!$A$1:$H$84</definedName>
    <definedName name="_xlnm.Print_Area" localSheetId="46">LTC!$A$1:$H$84</definedName>
    <definedName name="_xlnm.Print_Area" localSheetId="5">LUMCON!$A$1:$H$84</definedName>
    <definedName name="_xlnm.Print_Area" localSheetId="12">McNeese!$A$1:$H$86</definedName>
    <definedName name="_xlnm.Print_Area" localSheetId="10">Nicholls!$A$1:$H$84</definedName>
    <definedName name="_xlnm.Print_Area" localSheetId="47">Nunez!$A$1:$H$84</definedName>
    <definedName name="_xlnm.Print_Area" localSheetId="11">NwSU!$A$1:$H$84</definedName>
    <definedName name="_xlnm.Print_Area" localSheetId="40">Online!$A$1:$H$84</definedName>
    <definedName name="_xlnm.Print_Area" localSheetId="27">PBRC!$A$1:$H$84</definedName>
    <definedName name="_xlnm.Print_Area" localSheetId="0">PSE!$A$1:$H$87</definedName>
    <definedName name="_xlnm.Print_Area" localSheetId="48">RPCC!$A$1:$H$84</definedName>
    <definedName name="_xlnm.Print_Area" localSheetId="49">SLCC!$A$1:$H$84</definedName>
    <definedName name="_xlnm.Print_Area" localSheetId="14">SLU!$A$1:$H$84</definedName>
    <definedName name="_xlnm.Print_Area" localSheetId="50">Sowela!$A$1:$H$84</definedName>
    <definedName name="_xlnm.Print_Area" localSheetId="32">'SU BOS'!$A$1:$H$84</definedName>
    <definedName name="_xlnm.Print_Area" localSheetId="35">'SU Law'!$A$1:$H$84</definedName>
    <definedName name="_xlnm.Print_Area" localSheetId="31">'SU System'!$A$1:$H$84</definedName>
    <definedName name="_xlnm.Print_Area" localSheetId="33">SUAg!$A$1:$H$84</definedName>
    <definedName name="_xlnm.Print_Area" localSheetId="34">SUBR!$A$1:$H$84</definedName>
    <definedName name="_xlnm.Print_Area" localSheetId="36">SUNO!$A$1:$H$83</definedName>
    <definedName name="_xlnm.Print_Area" localSheetId="37">SUSLA!$A$1:$H$84</definedName>
    <definedName name="_xlnm.Print_Area" localSheetId="8">'UL BOS'!$A$1:$H$84</definedName>
    <definedName name="_xlnm.Print_Area" localSheetId="7">'UL System'!$A$1:$H$84</definedName>
    <definedName name="_xlnm.Print_Area" localSheetId="15">ULL!$A$1:$H$84</definedName>
    <definedName name="_xlnm.Print_Area" localSheetId="16">ULM!$A$1:$H$84</definedName>
    <definedName name="_xlnm.Print_Area" localSheetId="30">UNO!$A$1:$H$84</definedName>
  </definedNames>
  <calcPr calcId="125725"/>
</workbook>
</file>

<file path=xl/calcChain.xml><?xml version="1.0" encoding="utf-8"?>
<calcChain xmlns="http://schemas.openxmlformats.org/spreadsheetml/2006/main">
  <c r="B33" i="5"/>
  <c r="D25" i="51" l="1"/>
  <c r="C25"/>
  <c r="B25"/>
  <c r="H31"/>
  <c r="F31"/>
  <c r="G25"/>
  <c r="H25" s="1"/>
  <c r="E25"/>
  <c r="F25" s="1"/>
  <c r="D83" i="52"/>
  <c r="D81"/>
  <c r="D80"/>
  <c r="D79"/>
  <c r="D77"/>
  <c r="D76"/>
  <c r="D75"/>
  <c r="D74"/>
  <c r="D72"/>
  <c r="D71"/>
  <c r="D70"/>
  <c r="D68"/>
  <c r="D67"/>
  <c r="D66"/>
  <c r="D62"/>
  <c r="D61"/>
  <c r="D60"/>
  <c r="D59"/>
  <c r="D57"/>
  <c r="D56"/>
  <c r="D55"/>
  <c r="D54"/>
  <c r="D53"/>
  <c r="D52"/>
  <c r="D51"/>
  <c r="D50"/>
  <c r="D44"/>
  <c r="D42"/>
  <c r="D40"/>
  <c r="D38"/>
  <c r="D36"/>
  <c r="D34"/>
  <c r="D31"/>
  <c r="D30"/>
  <c r="D28"/>
  <c r="D26"/>
  <c r="D24"/>
  <c r="D23"/>
  <c r="D22"/>
  <c r="D21"/>
  <c r="D20"/>
  <c r="D19"/>
  <c r="D18"/>
  <c r="D17"/>
  <c r="D16"/>
  <c r="D15"/>
  <c r="D14"/>
  <c r="D13"/>
  <c r="D12"/>
  <c r="D11"/>
  <c r="D9"/>
  <c r="D8"/>
  <c r="C83"/>
  <c r="C81"/>
  <c r="C80"/>
  <c r="C79"/>
  <c r="C77"/>
  <c r="C76"/>
  <c r="C75"/>
  <c r="C74"/>
  <c r="C72"/>
  <c r="C71"/>
  <c r="C70"/>
  <c r="C68"/>
  <c r="C67"/>
  <c r="C66"/>
  <c r="C62"/>
  <c r="C61"/>
  <c r="C60"/>
  <c r="C59"/>
  <c r="C57"/>
  <c r="C56"/>
  <c r="C55"/>
  <c r="C54"/>
  <c r="C53"/>
  <c r="C52"/>
  <c r="C51"/>
  <c r="C50"/>
  <c r="C44"/>
  <c r="G44" s="1"/>
  <c r="H44" s="1"/>
  <c r="C42"/>
  <c r="C40"/>
  <c r="C38"/>
  <c r="C36"/>
  <c r="C34"/>
  <c r="C31"/>
  <c r="C30"/>
  <c r="C28"/>
  <c r="C26"/>
  <c r="C24"/>
  <c r="C23"/>
  <c r="C22"/>
  <c r="C21"/>
  <c r="C20"/>
  <c r="C19"/>
  <c r="C18"/>
  <c r="C17"/>
  <c r="C16"/>
  <c r="C15"/>
  <c r="C14"/>
  <c r="C13"/>
  <c r="C12"/>
  <c r="C11"/>
  <c r="C9"/>
  <c r="C8"/>
  <c r="B83"/>
  <c r="E83" s="1"/>
  <c r="F83" s="1"/>
  <c r="B81"/>
  <c r="B80"/>
  <c r="B79"/>
  <c r="B77"/>
  <c r="B76"/>
  <c r="B75"/>
  <c r="B78" s="1"/>
  <c r="B74"/>
  <c r="B72"/>
  <c r="B71"/>
  <c r="B70"/>
  <c r="B68"/>
  <c r="B67"/>
  <c r="B69" s="1"/>
  <c r="B66"/>
  <c r="B62"/>
  <c r="B61"/>
  <c r="B60"/>
  <c r="B59"/>
  <c r="B57"/>
  <c r="B56"/>
  <c r="B55"/>
  <c r="B54"/>
  <c r="B53"/>
  <c r="B52"/>
  <c r="B51"/>
  <c r="B58" s="1"/>
  <c r="B50"/>
  <c r="B42"/>
  <c r="B40"/>
  <c r="B38"/>
  <c r="B36"/>
  <c r="B34"/>
  <c r="B31"/>
  <c r="B30"/>
  <c r="B28"/>
  <c r="B26"/>
  <c r="B24"/>
  <c r="B23"/>
  <c r="B22"/>
  <c r="B21"/>
  <c r="B20"/>
  <c r="B19"/>
  <c r="B18"/>
  <c r="B17"/>
  <c r="B16"/>
  <c r="B15"/>
  <c r="B14"/>
  <c r="B13"/>
  <c r="B12"/>
  <c r="B11"/>
  <c r="B10" s="1"/>
  <c r="B9"/>
  <c r="B8"/>
  <c r="G83"/>
  <c r="H83" s="1"/>
  <c r="G81"/>
  <c r="H81" s="1"/>
  <c r="G80"/>
  <c r="H80" s="1"/>
  <c r="B82"/>
  <c r="G77"/>
  <c r="H77" s="1"/>
  <c r="G76"/>
  <c r="H76" s="1"/>
  <c r="G75"/>
  <c r="H75" s="1"/>
  <c r="G74"/>
  <c r="H74" s="1"/>
  <c r="G72"/>
  <c r="H72" s="1"/>
  <c r="G71"/>
  <c r="H71" s="1"/>
  <c r="B73"/>
  <c r="G68"/>
  <c r="H68" s="1"/>
  <c r="G67"/>
  <c r="H67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B44"/>
  <c r="G40"/>
  <c r="H40" s="1"/>
  <c r="G38"/>
  <c r="H38" s="1"/>
  <c r="G36"/>
  <c r="H36" s="1"/>
  <c r="G34"/>
  <c r="H34" s="1"/>
  <c r="H31"/>
  <c r="F31"/>
  <c r="G30"/>
  <c r="H30" s="1"/>
  <c r="G28"/>
  <c r="H28" s="1"/>
  <c r="G26"/>
  <c r="H26" s="1"/>
  <c r="G25"/>
  <c r="H25" s="1"/>
  <c r="E25"/>
  <c r="F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9"/>
  <c r="H9" s="1"/>
  <c r="G8"/>
  <c r="H8" s="1"/>
  <c r="D83" i="53"/>
  <c r="D81"/>
  <c r="D80"/>
  <c r="D79"/>
  <c r="D77"/>
  <c r="D76"/>
  <c r="D75"/>
  <c r="D74"/>
  <c r="D72"/>
  <c r="D71"/>
  <c r="D70"/>
  <c r="D68"/>
  <c r="D67"/>
  <c r="D66"/>
  <c r="D62"/>
  <c r="D61"/>
  <c r="D60"/>
  <c r="D59"/>
  <c r="D57"/>
  <c r="D56"/>
  <c r="D55"/>
  <c r="D54"/>
  <c r="D53"/>
  <c r="D52"/>
  <c r="D51"/>
  <c r="D50"/>
  <c r="D44"/>
  <c r="D44" i="51" s="1"/>
  <c r="D42" i="53"/>
  <c r="D40"/>
  <c r="D38"/>
  <c r="D36"/>
  <c r="D34"/>
  <c r="D31"/>
  <c r="D30"/>
  <c r="D28"/>
  <c r="D26"/>
  <c r="D24"/>
  <c r="D23"/>
  <c r="D22"/>
  <c r="D21"/>
  <c r="D20"/>
  <c r="D19"/>
  <c r="D18"/>
  <c r="D17"/>
  <c r="D16"/>
  <c r="D15"/>
  <c r="D14"/>
  <c r="D13"/>
  <c r="D12"/>
  <c r="D11"/>
  <c r="D9"/>
  <c r="D8"/>
  <c r="C83"/>
  <c r="C81"/>
  <c r="C80"/>
  <c r="C79"/>
  <c r="C77"/>
  <c r="C76"/>
  <c r="C75"/>
  <c r="C74"/>
  <c r="C72"/>
  <c r="C71"/>
  <c r="C70"/>
  <c r="C68"/>
  <c r="C67"/>
  <c r="C66"/>
  <c r="C62"/>
  <c r="C61"/>
  <c r="C60"/>
  <c r="C59"/>
  <c r="C57"/>
  <c r="C56"/>
  <c r="C55"/>
  <c r="C54"/>
  <c r="C53"/>
  <c r="C52"/>
  <c r="C51"/>
  <c r="C50"/>
  <c r="C44"/>
  <c r="C44" i="51" s="1"/>
  <c r="C42" i="53"/>
  <c r="C40"/>
  <c r="C38"/>
  <c r="C36"/>
  <c r="C34"/>
  <c r="C31"/>
  <c r="C30"/>
  <c r="C28"/>
  <c r="C26"/>
  <c r="C24"/>
  <c r="C23"/>
  <c r="C22"/>
  <c r="C21"/>
  <c r="C20"/>
  <c r="C19"/>
  <c r="C18"/>
  <c r="C17"/>
  <c r="C16"/>
  <c r="C15"/>
  <c r="C14"/>
  <c r="C13"/>
  <c r="C12"/>
  <c r="C11"/>
  <c r="C9"/>
  <c r="C8"/>
  <c r="B83"/>
  <c r="B81"/>
  <c r="B80"/>
  <c r="B79"/>
  <c r="B77"/>
  <c r="B76"/>
  <c r="B75"/>
  <c r="B74"/>
  <c r="B72"/>
  <c r="B71"/>
  <c r="B70"/>
  <c r="B68"/>
  <c r="B67"/>
  <c r="B66"/>
  <c r="B62"/>
  <c r="B61"/>
  <c r="B60"/>
  <c r="B59"/>
  <c r="B57"/>
  <c r="B56"/>
  <c r="B55"/>
  <c r="B54"/>
  <c r="B53"/>
  <c r="B52"/>
  <c r="B51"/>
  <c r="B50"/>
  <c r="B44"/>
  <c r="B44" i="51" s="1"/>
  <c r="B42" i="53"/>
  <c r="B40"/>
  <c r="B38"/>
  <c r="B36"/>
  <c r="B34"/>
  <c r="B31"/>
  <c r="B30"/>
  <c r="B28"/>
  <c r="B26"/>
  <c r="B24"/>
  <c r="B23"/>
  <c r="B22"/>
  <c r="B21"/>
  <c r="B20"/>
  <c r="B19"/>
  <c r="B18"/>
  <c r="B17"/>
  <c r="B16"/>
  <c r="B15"/>
  <c r="B14"/>
  <c r="B13"/>
  <c r="B12"/>
  <c r="B11"/>
  <c r="B9"/>
  <c r="B8"/>
  <c r="E83"/>
  <c r="F83" s="1"/>
  <c r="G83"/>
  <c r="H83" s="1"/>
  <c r="E81"/>
  <c r="F81" s="1"/>
  <c r="G81"/>
  <c r="H81" s="1"/>
  <c r="G80"/>
  <c r="H80" s="1"/>
  <c r="B82"/>
  <c r="E79"/>
  <c r="F79" s="1"/>
  <c r="E77"/>
  <c r="F77" s="1"/>
  <c r="G77"/>
  <c r="H77" s="1"/>
  <c r="E75"/>
  <c r="F75" s="1"/>
  <c r="G75"/>
  <c r="H75" s="1"/>
  <c r="B78"/>
  <c r="E71"/>
  <c r="F71" s="1"/>
  <c r="B73"/>
  <c r="G68"/>
  <c r="H68" s="1"/>
  <c r="E67"/>
  <c r="F67" s="1"/>
  <c r="B69"/>
  <c r="E61"/>
  <c r="F61" s="1"/>
  <c r="G60"/>
  <c r="H60" s="1"/>
  <c r="E59"/>
  <c r="F59" s="1"/>
  <c r="G59"/>
  <c r="H59" s="1"/>
  <c r="E57"/>
  <c r="F57" s="1"/>
  <c r="G57"/>
  <c r="H57" s="1"/>
  <c r="E55"/>
  <c r="F55" s="1"/>
  <c r="G55"/>
  <c r="H55" s="1"/>
  <c r="E53"/>
  <c r="F53" s="1"/>
  <c r="G53"/>
  <c r="H53" s="1"/>
  <c r="E51"/>
  <c r="F51" s="1"/>
  <c r="G51"/>
  <c r="H51" s="1"/>
  <c r="B58"/>
  <c r="E42"/>
  <c r="F42" s="1"/>
  <c r="G40"/>
  <c r="H40" s="1"/>
  <c r="E38"/>
  <c r="F38" s="1"/>
  <c r="G38"/>
  <c r="H38" s="1"/>
  <c r="G36"/>
  <c r="H36" s="1"/>
  <c r="E34"/>
  <c r="F34" s="1"/>
  <c r="G34"/>
  <c r="H34" s="1"/>
  <c r="H31"/>
  <c r="F31"/>
  <c r="E28"/>
  <c r="F28" s="1"/>
  <c r="G28"/>
  <c r="H28" s="1"/>
  <c r="E25"/>
  <c r="F25" s="1"/>
  <c r="G25"/>
  <c r="H25" s="1"/>
  <c r="G24"/>
  <c r="H24" s="1"/>
  <c r="E23"/>
  <c r="F23" s="1"/>
  <c r="G23"/>
  <c r="H23" s="1"/>
  <c r="G22"/>
  <c r="H22" s="1"/>
  <c r="E21"/>
  <c r="F21" s="1"/>
  <c r="G21"/>
  <c r="H21" s="1"/>
  <c r="G20"/>
  <c r="H20" s="1"/>
  <c r="E19"/>
  <c r="F19" s="1"/>
  <c r="G19"/>
  <c r="H19" s="1"/>
  <c r="G18"/>
  <c r="H18" s="1"/>
  <c r="E17"/>
  <c r="F17" s="1"/>
  <c r="G17"/>
  <c r="H17" s="1"/>
  <c r="G16"/>
  <c r="H16" s="1"/>
  <c r="E15"/>
  <c r="F15" s="1"/>
  <c r="G15"/>
  <c r="H15" s="1"/>
  <c r="G14"/>
  <c r="H14" s="1"/>
  <c r="E13"/>
  <c r="F13" s="1"/>
  <c r="G13"/>
  <c r="H13" s="1"/>
  <c r="G12"/>
  <c r="H12" s="1"/>
  <c r="E11"/>
  <c r="F11" s="1"/>
  <c r="B10"/>
  <c r="E9"/>
  <c r="F9" s="1"/>
  <c r="G9"/>
  <c r="H9" s="1"/>
  <c r="G8"/>
  <c r="H8" s="1"/>
  <c r="B25" i="54"/>
  <c r="C25"/>
  <c r="D73" i="53" l="1"/>
  <c r="D10"/>
  <c r="D58"/>
  <c r="D69"/>
  <c r="D73" i="52"/>
  <c r="D10"/>
  <c r="D58"/>
  <c r="D69"/>
  <c r="D78"/>
  <c r="D82"/>
  <c r="D84" s="1"/>
  <c r="D78" i="53"/>
  <c r="C73"/>
  <c r="D82"/>
  <c r="C10"/>
  <c r="C58"/>
  <c r="C69"/>
  <c r="C78"/>
  <c r="C69" i="52"/>
  <c r="C78"/>
  <c r="C82"/>
  <c r="C84" s="1"/>
  <c r="C73"/>
  <c r="G44" i="51"/>
  <c r="H44" s="1"/>
  <c r="C63" i="53"/>
  <c r="C82"/>
  <c r="B9" i="51"/>
  <c r="B12"/>
  <c r="B14"/>
  <c r="B16"/>
  <c r="B18"/>
  <c r="B20"/>
  <c r="B22"/>
  <c r="B24"/>
  <c r="B28"/>
  <c r="B31"/>
  <c r="B36"/>
  <c r="B40"/>
  <c r="B50"/>
  <c r="B52"/>
  <c r="B54"/>
  <c r="B56"/>
  <c r="B59"/>
  <c r="B61"/>
  <c r="B66"/>
  <c r="B68"/>
  <c r="B71"/>
  <c r="B74"/>
  <c r="B76"/>
  <c r="B79"/>
  <c r="B81"/>
  <c r="C8"/>
  <c r="C11"/>
  <c r="C13"/>
  <c r="C15"/>
  <c r="C17"/>
  <c r="C19"/>
  <c r="C21"/>
  <c r="C23"/>
  <c r="C26"/>
  <c r="C30"/>
  <c r="C34"/>
  <c r="C38"/>
  <c r="C42"/>
  <c r="C52"/>
  <c r="C54"/>
  <c r="C56"/>
  <c r="C59"/>
  <c r="C61"/>
  <c r="C68"/>
  <c r="C71"/>
  <c r="C76"/>
  <c r="C81"/>
  <c r="D8"/>
  <c r="D12"/>
  <c r="D14"/>
  <c r="D16"/>
  <c r="D18"/>
  <c r="D20"/>
  <c r="D22"/>
  <c r="D24"/>
  <c r="D28"/>
  <c r="D36"/>
  <c r="D40"/>
  <c r="D51"/>
  <c r="D53"/>
  <c r="D55"/>
  <c r="D57"/>
  <c r="D60"/>
  <c r="D67"/>
  <c r="D72"/>
  <c r="D75"/>
  <c r="D77"/>
  <c r="D80"/>
  <c r="D83"/>
  <c r="D32" i="53"/>
  <c r="B8" i="51"/>
  <c r="B11"/>
  <c r="B13"/>
  <c r="B15"/>
  <c r="B17"/>
  <c r="B19"/>
  <c r="B21"/>
  <c r="B23"/>
  <c r="B26"/>
  <c r="B30"/>
  <c r="B34"/>
  <c r="B38"/>
  <c r="B42"/>
  <c r="B51"/>
  <c r="B53"/>
  <c r="B55"/>
  <c r="E55" s="1"/>
  <c r="F55" s="1"/>
  <c r="B57"/>
  <c r="B60"/>
  <c r="B62"/>
  <c r="B67"/>
  <c r="B69" s="1"/>
  <c r="B70"/>
  <c r="B72"/>
  <c r="B75"/>
  <c r="B77"/>
  <c r="B80"/>
  <c r="C9"/>
  <c r="C12"/>
  <c r="C14"/>
  <c r="G14" s="1"/>
  <c r="H14" s="1"/>
  <c r="C16"/>
  <c r="C18"/>
  <c r="G18" s="1"/>
  <c r="H18" s="1"/>
  <c r="C20"/>
  <c r="C22"/>
  <c r="G22" s="1"/>
  <c r="H22" s="1"/>
  <c r="C24"/>
  <c r="C28"/>
  <c r="G28" s="1"/>
  <c r="H28" s="1"/>
  <c r="C31"/>
  <c r="C36"/>
  <c r="G36" s="1"/>
  <c r="H36" s="1"/>
  <c r="C40"/>
  <c r="C51"/>
  <c r="G51" s="1"/>
  <c r="H51" s="1"/>
  <c r="C53"/>
  <c r="C55"/>
  <c r="G55" s="1"/>
  <c r="H55" s="1"/>
  <c r="C57"/>
  <c r="C60"/>
  <c r="G60" s="1"/>
  <c r="H60" s="1"/>
  <c r="C62"/>
  <c r="C67"/>
  <c r="G67" s="1"/>
  <c r="H67" s="1"/>
  <c r="C72"/>
  <c r="C75"/>
  <c r="G75" s="1"/>
  <c r="H75" s="1"/>
  <c r="C77"/>
  <c r="C80"/>
  <c r="G80" s="1"/>
  <c r="H80" s="1"/>
  <c r="C83"/>
  <c r="D9"/>
  <c r="G9" s="1"/>
  <c r="H9" s="1"/>
  <c r="D11"/>
  <c r="D13"/>
  <c r="E13" s="1"/>
  <c r="F13" s="1"/>
  <c r="D15"/>
  <c r="D17"/>
  <c r="E17" s="1"/>
  <c r="F17" s="1"/>
  <c r="D19"/>
  <c r="D21"/>
  <c r="E21" s="1"/>
  <c r="F21" s="1"/>
  <c r="D23"/>
  <c r="D26"/>
  <c r="E26" s="1"/>
  <c r="F26" s="1"/>
  <c r="D30"/>
  <c r="D34"/>
  <c r="E34" s="1"/>
  <c r="F34" s="1"/>
  <c r="D38"/>
  <c r="D42"/>
  <c r="E42" s="1"/>
  <c r="F42" s="1"/>
  <c r="D52"/>
  <c r="D54"/>
  <c r="G54" s="1"/>
  <c r="H54" s="1"/>
  <c r="D56"/>
  <c r="D59"/>
  <c r="G59" s="1"/>
  <c r="H59" s="1"/>
  <c r="D61"/>
  <c r="D68"/>
  <c r="G68" s="1"/>
  <c r="H68" s="1"/>
  <c r="D71"/>
  <c r="D76"/>
  <c r="G76" s="1"/>
  <c r="H76" s="1"/>
  <c r="D81"/>
  <c r="C58" i="52"/>
  <c r="C63" s="1"/>
  <c r="B82" i="51"/>
  <c r="G8"/>
  <c r="H8" s="1"/>
  <c r="G12"/>
  <c r="H12" s="1"/>
  <c r="G16"/>
  <c r="H16" s="1"/>
  <c r="G20"/>
  <c r="H20" s="1"/>
  <c r="G24"/>
  <c r="H24" s="1"/>
  <c r="G40"/>
  <c r="H40" s="1"/>
  <c r="G53"/>
  <c r="H53" s="1"/>
  <c r="G57"/>
  <c r="H57" s="1"/>
  <c r="G72"/>
  <c r="H72" s="1"/>
  <c r="G77"/>
  <c r="H77" s="1"/>
  <c r="G83"/>
  <c r="H83" s="1"/>
  <c r="G11"/>
  <c r="H11" s="1"/>
  <c r="G15"/>
  <c r="H15" s="1"/>
  <c r="G19"/>
  <c r="H19" s="1"/>
  <c r="G23"/>
  <c r="H23" s="1"/>
  <c r="G30"/>
  <c r="H30" s="1"/>
  <c r="G38"/>
  <c r="H38" s="1"/>
  <c r="G52"/>
  <c r="H52" s="1"/>
  <c r="G56"/>
  <c r="H56" s="1"/>
  <c r="G61"/>
  <c r="H61" s="1"/>
  <c r="G71"/>
  <c r="H71" s="1"/>
  <c r="G81"/>
  <c r="H81" s="1"/>
  <c r="C10" i="52"/>
  <c r="C50" i="51"/>
  <c r="C66"/>
  <c r="C74"/>
  <c r="C79"/>
  <c r="D50"/>
  <c r="D66"/>
  <c r="E66" s="1"/>
  <c r="F66" s="1"/>
  <c r="D74"/>
  <c r="E74" s="1"/>
  <c r="F74" s="1"/>
  <c r="D79"/>
  <c r="D32" i="52"/>
  <c r="D63"/>
  <c r="B83" i="51"/>
  <c r="E83" s="1"/>
  <c r="F83" s="1"/>
  <c r="C70"/>
  <c r="C73" s="1"/>
  <c r="D31"/>
  <c r="D62"/>
  <c r="E62" s="1"/>
  <c r="F62" s="1"/>
  <c r="D70"/>
  <c r="D73" s="1"/>
  <c r="E8"/>
  <c r="F8" s="1"/>
  <c r="E14"/>
  <c r="F14" s="1"/>
  <c r="E18"/>
  <c r="F18" s="1"/>
  <c r="E22"/>
  <c r="F22" s="1"/>
  <c r="E28"/>
  <c r="F28" s="1"/>
  <c r="E38"/>
  <c r="F38" s="1"/>
  <c r="G42"/>
  <c r="H42" s="1"/>
  <c r="E53"/>
  <c r="F53" s="1"/>
  <c r="E57"/>
  <c r="F57" s="1"/>
  <c r="E61"/>
  <c r="F61" s="1"/>
  <c r="E71"/>
  <c r="F71" s="1"/>
  <c r="E77"/>
  <c r="F77" s="1"/>
  <c r="G79"/>
  <c r="H79" s="1"/>
  <c r="E81"/>
  <c r="F81" s="1"/>
  <c r="E11"/>
  <c r="F11" s="1"/>
  <c r="E15"/>
  <c r="F15" s="1"/>
  <c r="E19"/>
  <c r="F19" s="1"/>
  <c r="E23"/>
  <c r="F23" s="1"/>
  <c r="E30"/>
  <c r="F30" s="1"/>
  <c r="E36"/>
  <c r="F36" s="1"/>
  <c r="E40"/>
  <c r="F40" s="1"/>
  <c r="E44"/>
  <c r="F44" s="1"/>
  <c r="E50"/>
  <c r="F50" s="1"/>
  <c r="E60"/>
  <c r="F60" s="1"/>
  <c r="G62"/>
  <c r="H62" s="1"/>
  <c r="E70"/>
  <c r="F70" s="1"/>
  <c r="E72"/>
  <c r="F72" s="1"/>
  <c r="D46" i="52"/>
  <c r="B32"/>
  <c r="B46" s="1"/>
  <c r="E69"/>
  <c r="F69" s="1"/>
  <c r="E82"/>
  <c r="F82" s="1"/>
  <c r="B84"/>
  <c r="G73"/>
  <c r="H73" s="1"/>
  <c r="E73"/>
  <c r="F73" s="1"/>
  <c r="B63"/>
  <c r="E8"/>
  <c r="F8" s="1"/>
  <c r="E10"/>
  <c r="F10" s="1"/>
  <c r="E12"/>
  <c r="F12" s="1"/>
  <c r="E14"/>
  <c r="F14" s="1"/>
  <c r="E16"/>
  <c r="F16" s="1"/>
  <c r="E18"/>
  <c r="F18" s="1"/>
  <c r="E20"/>
  <c r="F20" s="1"/>
  <c r="E22"/>
  <c r="F22" s="1"/>
  <c r="E24"/>
  <c r="F24" s="1"/>
  <c r="E28"/>
  <c r="F28" s="1"/>
  <c r="E34"/>
  <c r="F34" s="1"/>
  <c r="E38"/>
  <c r="F38" s="1"/>
  <c r="E42"/>
  <c r="F42" s="1"/>
  <c r="G42"/>
  <c r="H42" s="1"/>
  <c r="E51"/>
  <c r="F51" s="1"/>
  <c r="E53"/>
  <c r="F53" s="1"/>
  <c r="E55"/>
  <c r="F55" s="1"/>
  <c r="E57"/>
  <c r="F57" s="1"/>
  <c r="E59"/>
  <c r="F59" s="1"/>
  <c r="E61"/>
  <c r="F61" s="1"/>
  <c r="E67"/>
  <c r="F67" s="1"/>
  <c r="E71"/>
  <c r="F71" s="1"/>
  <c r="E75"/>
  <c r="F75" s="1"/>
  <c r="E77"/>
  <c r="F77" s="1"/>
  <c r="E79"/>
  <c r="F79" s="1"/>
  <c r="G79"/>
  <c r="H79" s="1"/>
  <c r="E81"/>
  <c r="F81" s="1"/>
  <c r="E9"/>
  <c r="F9" s="1"/>
  <c r="E11"/>
  <c r="F11" s="1"/>
  <c r="E13"/>
  <c r="F13" s="1"/>
  <c r="E15"/>
  <c r="F15" s="1"/>
  <c r="E17"/>
  <c r="F17" s="1"/>
  <c r="E19"/>
  <c r="F19" s="1"/>
  <c r="E21"/>
  <c r="F21" s="1"/>
  <c r="E23"/>
  <c r="F23" s="1"/>
  <c r="E26"/>
  <c r="F26" s="1"/>
  <c r="E30"/>
  <c r="F30" s="1"/>
  <c r="E36"/>
  <c r="F36" s="1"/>
  <c r="E40"/>
  <c r="F40" s="1"/>
  <c r="E44"/>
  <c r="F44" s="1"/>
  <c r="E50"/>
  <c r="F50" s="1"/>
  <c r="E52"/>
  <c r="F52" s="1"/>
  <c r="E54"/>
  <c r="F54" s="1"/>
  <c r="E56"/>
  <c r="F56" s="1"/>
  <c r="E60"/>
  <c r="F60" s="1"/>
  <c r="E62"/>
  <c r="F62" s="1"/>
  <c r="G62"/>
  <c r="H62" s="1"/>
  <c r="E66"/>
  <c r="F66" s="1"/>
  <c r="G66"/>
  <c r="H66" s="1"/>
  <c r="E68"/>
  <c r="F68" s="1"/>
  <c r="E70"/>
  <c r="F70" s="1"/>
  <c r="G70"/>
  <c r="H70" s="1"/>
  <c r="E72"/>
  <c r="F72" s="1"/>
  <c r="E74"/>
  <c r="F74" s="1"/>
  <c r="E76"/>
  <c r="F76" s="1"/>
  <c r="E80"/>
  <c r="F80" s="1"/>
  <c r="D63" i="53"/>
  <c r="D46"/>
  <c r="D84"/>
  <c r="C84"/>
  <c r="C32"/>
  <c r="C46" s="1"/>
  <c r="G10"/>
  <c r="H10" s="1"/>
  <c r="G26"/>
  <c r="H26" s="1"/>
  <c r="G30"/>
  <c r="H30" s="1"/>
  <c r="G44"/>
  <c r="H44" s="1"/>
  <c r="G50"/>
  <c r="H50" s="1"/>
  <c r="G52"/>
  <c r="H52" s="1"/>
  <c r="G54"/>
  <c r="H54" s="1"/>
  <c r="G56"/>
  <c r="H56" s="1"/>
  <c r="G72"/>
  <c r="H72" s="1"/>
  <c r="G74"/>
  <c r="H74" s="1"/>
  <c r="G76"/>
  <c r="H76" s="1"/>
  <c r="B63"/>
  <c r="B32"/>
  <c r="B46" s="1"/>
  <c r="G69"/>
  <c r="H69" s="1"/>
  <c r="E69"/>
  <c r="F69" s="1"/>
  <c r="G73"/>
  <c r="H73" s="1"/>
  <c r="E73"/>
  <c r="F73" s="1"/>
  <c r="B84"/>
  <c r="G11"/>
  <c r="H11" s="1"/>
  <c r="G42"/>
  <c r="H42" s="1"/>
  <c r="G61"/>
  <c r="H61" s="1"/>
  <c r="G67"/>
  <c r="H67" s="1"/>
  <c r="G71"/>
  <c r="H71" s="1"/>
  <c r="G79"/>
  <c r="H79" s="1"/>
  <c r="E8"/>
  <c r="F8" s="1"/>
  <c r="E10"/>
  <c r="F10" s="1"/>
  <c r="E12"/>
  <c r="F12" s="1"/>
  <c r="E14"/>
  <c r="F14" s="1"/>
  <c r="E16"/>
  <c r="F16" s="1"/>
  <c r="E18"/>
  <c r="F18" s="1"/>
  <c r="E20"/>
  <c r="F20" s="1"/>
  <c r="E22"/>
  <c r="F22" s="1"/>
  <c r="E24"/>
  <c r="F24" s="1"/>
  <c r="E26"/>
  <c r="F26" s="1"/>
  <c r="E30"/>
  <c r="F30" s="1"/>
  <c r="E36"/>
  <c r="F36" s="1"/>
  <c r="E40"/>
  <c r="F40" s="1"/>
  <c r="E44"/>
  <c r="F44" s="1"/>
  <c r="E50"/>
  <c r="F50" s="1"/>
  <c r="E52"/>
  <c r="F52" s="1"/>
  <c r="E54"/>
  <c r="F54" s="1"/>
  <c r="E56"/>
  <c r="F56" s="1"/>
  <c r="E60"/>
  <c r="F60" s="1"/>
  <c r="E62"/>
  <c r="F62" s="1"/>
  <c r="G62"/>
  <c r="H62" s="1"/>
  <c r="E66"/>
  <c r="F66" s="1"/>
  <c r="G66"/>
  <c r="H66" s="1"/>
  <c r="E68"/>
  <c r="F68" s="1"/>
  <c r="E70"/>
  <c r="F70" s="1"/>
  <c r="G70"/>
  <c r="H70" s="1"/>
  <c r="E72"/>
  <c r="F72" s="1"/>
  <c r="E74"/>
  <c r="F74" s="1"/>
  <c r="E76"/>
  <c r="F76" s="1"/>
  <c r="E80"/>
  <c r="F80" s="1"/>
  <c r="E80" i="51" l="1"/>
  <c r="F80" s="1"/>
  <c r="E75"/>
  <c r="F75" s="1"/>
  <c r="G66"/>
  <c r="H66" s="1"/>
  <c r="E76"/>
  <c r="F76" s="1"/>
  <c r="E54"/>
  <c r="F54" s="1"/>
  <c r="C78"/>
  <c r="C58"/>
  <c r="C63" s="1"/>
  <c r="G34"/>
  <c r="H34" s="1"/>
  <c r="G26"/>
  <c r="H26" s="1"/>
  <c r="G21"/>
  <c r="H21" s="1"/>
  <c r="G17"/>
  <c r="H17" s="1"/>
  <c r="G13"/>
  <c r="H13" s="1"/>
  <c r="D10"/>
  <c r="D32" s="1"/>
  <c r="D46" s="1"/>
  <c r="B58"/>
  <c r="E67"/>
  <c r="F67" s="1"/>
  <c r="C10"/>
  <c r="C32" s="1"/>
  <c r="C46" s="1"/>
  <c r="B78"/>
  <c r="E56"/>
  <c r="F56" s="1"/>
  <c r="E52"/>
  <c r="F52" s="1"/>
  <c r="E24"/>
  <c r="F24" s="1"/>
  <c r="E20"/>
  <c r="F20" s="1"/>
  <c r="E16"/>
  <c r="F16" s="1"/>
  <c r="E12"/>
  <c r="F12" s="1"/>
  <c r="G69" i="52"/>
  <c r="H69" s="1"/>
  <c r="B63" i="51"/>
  <c r="G10"/>
  <c r="H10" s="1"/>
  <c r="G82" i="52"/>
  <c r="H82" s="1"/>
  <c r="G70" i="51"/>
  <c r="H70" s="1"/>
  <c r="E68"/>
  <c r="F68" s="1"/>
  <c r="E9"/>
  <c r="F9" s="1"/>
  <c r="E59"/>
  <c r="F59" s="1"/>
  <c r="E51"/>
  <c r="F51" s="1"/>
  <c r="D82"/>
  <c r="D69"/>
  <c r="C82"/>
  <c r="C69"/>
  <c r="G10" i="52"/>
  <c r="H10" s="1"/>
  <c r="E79" i="51"/>
  <c r="F79" s="1"/>
  <c r="C32" i="52"/>
  <c r="G73" i="51"/>
  <c r="H73" s="1"/>
  <c r="B10"/>
  <c r="B73"/>
  <c r="D78"/>
  <c r="G74"/>
  <c r="H74" s="1"/>
  <c r="D58"/>
  <c r="D63" s="1"/>
  <c r="G50"/>
  <c r="H50" s="1"/>
  <c r="G58"/>
  <c r="H58" s="1"/>
  <c r="E32" i="52"/>
  <c r="F32" s="1"/>
  <c r="G78"/>
  <c r="H78" s="1"/>
  <c r="E78"/>
  <c r="F78" s="1"/>
  <c r="E46"/>
  <c r="F46" s="1"/>
  <c r="G58"/>
  <c r="H58" s="1"/>
  <c r="E58"/>
  <c r="F58" s="1"/>
  <c r="G82" i="53"/>
  <c r="H82" s="1"/>
  <c r="E82"/>
  <c r="F82" s="1"/>
  <c r="G78"/>
  <c r="H78" s="1"/>
  <c r="E78"/>
  <c r="F78" s="1"/>
  <c r="G58"/>
  <c r="H58" s="1"/>
  <c r="E58"/>
  <c r="F58" s="1"/>
  <c r="G32"/>
  <c r="H32" s="1"/>
  <c r="E32"/>
  <c r="F32" s="1"/>
  <c r="D25" i="54"/>
  <c r="G25" s="1"/>
  <c r="H25" s="1"/>
  <c r="H31"/>
  <c r="F31"/>
  <c r="D82" i="10"/>
  <c r="C82"/>
  <c r="D80"/>
  <c r="C80"/>
  <c r="D79"/>
  <c r="C79"/>
  <c r="D78"/>
  <c r="D81" s="1"/>
  <c r="C78"/>
  <c r="C81" s="1"/>
  <c r="D76"/>
  <c r="C76"/>
  <c r="D75"/>
  <c r="C75"/>
  <c r="D74"/>
  <c r="C74"/>
  <c r="D73"/>
  <c r="D77" s="1"/>
  <c r="C73"/>
  <c r="C77" s="1"/>
  <c r="D71"/>
  <c r="C71"/>
  <c r="D70"/>
  <c r="C70"/>
  <c r="D69"/>
  <c r="D72" s="1"/>
  <c r="C69"/>
  <c r="C72" s="1"/>
  <c r="D67"/>
  <c r="C67"/>
  <c r="D66"/>
  <c r="C66"/>
  <c r="D65"/>
  <c r="D68" s="1"/>
  <c r="C65"/>
  <c r="C68" s="1"/>
  <c r="D61"/>
  <c r="C61"/>
  <c r="D60"/>
  <c r="C60"/>
  <c r="D59"/>
  <c r="C59"/>
  <c r="D58"/>
  <c r="C58"/>
  <c r="D56"/>
  <c r="C56"/>
  <c r="D55"/>
  <c r="C55"/>
  <c r="D54"/>
  <c r="C54"/>
  <c r="D53"/>
  <c r="C53"/>
  <c r="D52"/>
  <c r="C52"/>
  <c r="D51"/>
  <c r="C51"/>
  <c r="D50"/>
  <c r="C50"/>
  <c r="D49"/>
  <c r="D57" s="1"/>
  <c r="C49"/>
  <c r="C57" s="1"/>
  <c r="D43"/>
  <c r="C43"/>
  <c r="D41"/>
  <c r="C41"/>
  <c r="D39"/>
  <c r="C39"/>
  <c r="D37"/>
  <c r="C37"/>
  <c r="D35"/>
  <c r="C35"/>
  <c r="D33"/>
  <c r="C33"/>
  <c r="D30"/>
  <c r="C30"/>
  <c r="D29"/>
  <c r="C29"/>
  <c r="D27"/>
  <c r="C27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B82"/>
  <c r="B80"/>
  <c r="B79"/>
  <c r="B78"/>
  <c r="B76"/>
  <c r="B75"/>
  <c r="B74"/>
  <c r="B73"/>
  <c r="B71"/>
  <c r="B70"/>
  <c r="B69"/>
  <c r="B67"/>
  <c r="B66"/>
  <c r="B65"/>
  <c r="B61"/>
  <c r="B60"/>
  <c r="B59"/>
  <c r="E59" s="1"/>
  <c r="F59" s="1"/>
  <c r="B58"/>
  <c r="B56"/>
  <c r="E56" s="1"/>
  <c r="F56" s="1"/>
  <c r="B55"/>
  <c r="B54"/>
  <c r="E54" s="1"/>
  <c r="F54" s="1"/>
  <c r="B53"/>
  <c r="B52"/>
  <c r="E52" s="1"/>
  <c r="F52" s="1"/>
  <c r="B51"/>
  <c r="B50"/>
  <c r="E50" s="1"/>
  <c r="F50" s="1"/>
  <c r="B49"/>
  <c r="B43"/>
  <c r="E43" s="1"/>
  <c r="F43" s="1"/>
  <c r="B41"/>
  <c r="B39"/>
  <c r="E39" s="1"/>
  <c r="F39" s="1"/>
  <c r="B37"/>
  <c r="B35"/>
  <c r="E35" s="1"/>
  <c r="F35" s="1"/>
  <c r="B33"/>
  <c r="B30"/>
  <c r="B29"/>
  <c r="B27"/>
  <c r="B25"/>
  <c r="B24"/>
  <c r="B23"/>
  <c r="E23" s="1"/>
  <c r="F23" s="1"/>
  <c r="B22"/>
  <c r="B21"/>
  <c r="E21" s="1"/>
  <c r="F21" s="1"/>
  <c r="B20"/>
  <c r="B19"/>
  <c r="E19" s="1"/>
  <c r="F19" s="1"/>
  <c r="B18"/>
  <c r="B17"/>
  <c r="E17" s="1"/>
  <c r="F17" s="1"/>
  <c r="B16"/>
  <c r="E16" s="1"/>
  <c r="F16" s="1"/>
  <c r="B15"/>
  <c r="E15" s="1"/>
  <c r="F15" s="1"/>
  <c r="B14"/>
  <c r="E14" s="1"/>
  <c r="F14" s="1"/>
  <c r="B13"/>
  <c r="E13" s="1"/>
  <c r="F13" s="1"/>
  <c r="B12"/>
  <c r="B11"/>
  <c r="B9"/>
  <c r="B8"/>
  <c r="E8" s="1"/>
  <c r="F8" s="1"/>
  <c r="E9"/>
  <c r="F9" s="1"/>
  <c r="G15"/>
  <c r="H15" s="1"/>
  <c r="E18"/>
  <c r="F18" s="1"/>
  <c r="G19"/>
  <c r="H19" s="1"/>
  <c r="E20"/>
  <c r="F20" s="1"/>
  <c r="G20"/>
  <c r="H20" s="1"/>
  <c r="E22"/>
  <c r="F22" s="1"/>
  <c r="G23"/>
  <c r="H23" s="1"/>
  <c r="E24"/>
  <c r="F24" s="1"/>
  <c r="G24"/>
  <c r="H24" s="1"/>
  <c r="E25"/>
  <c r="F25" s="1"/>
  <c r="G27"/>
  <c r="H27" s="1"/>
  <c r="E29"/>
  <c r="F29" s="1"/>
  <c r="F30"/>
  <c r="H30"/>
  <c r="G43"/>
  <c r="H43" s="1"/>
  <c r="E49"/>
  <c r="F49" s="1"/>
  <c r="G50"/>
  <c r="H50" s="1"/>
  <c r="E51"/>
  <c r="F51" s="1"/>
  <c r="G52"/>
  <c r="H52" s="1"/>
  <c r="E53"/>
  <c r="F53" s="1"/>
  <c r="G53"/>
  <c r="H53" s="1"/>
  <c r="E55"/>
  <c r="F55" s="1"/>
  <c r="G55"/>
  <c r="H55" s="1"/>
  <c r="B57"/>
  <c r="B62" s="1"/>
  <c r="E58"/>
  <c r="F58" s="1"/>
  <c r="G58"/>
  <c r="H58" s="1"/>
  <c r="G59"/>
  <c r="H59" s="1"/>
  <c r="E60"/>
  <c r="F60" s="1"/>
  <c r="G60"/>
  <c r="H60" s="1"/>
  <c r="E61"/>
  <c r="F61" s="1"/>
  <c r="E65"/>
  <c r="F65" s="1"/>
  <c r="E66"/>
  <c r="F66" s="1"/>
  <c r="G66"/>
  <c r="H66" s="1"/>
  <c r="E67"/>
  <c r="F67" s="1"/>
  <c r="B68"/>
  <c r="E69"/>
  <c r="F69" s="1"/>
  <c r="E70"/>
  <c r="F70" s="1"/>
  <c r="G70"/>
  <c r="H70" s="1"/>
  <c r="E71"/>
  <c r="F71" s="1"/>
  <c r="B72"/>
  <c r="E73"/>
  <c r="F73" s="1"/>
  <c r="E74"/>
  <c r="F74" s="1"/>
  <c r="G74"/>
  <c r="H74" s="1"/>
  <c r="E75"/>
  <c r="F75" s="1"/>
  <c r="E76"/>
  <c r="F76" s="1"/>
  <c r="G76"/>
  <c r="H76" s="1"/>
  <c r="B77"/>
  <c r="E78"/>
  <c r="F78" s="1"/>
  <c r="E79"/>
  <c r="F79" s="1"/>
  <c r="G79"/>
  <c r="H79" s="1"/>
  <c r="E80"/>
  <c r="F80" s="1"/>
  <c r="B81"/>
  <c r="E82"/>
  <c r="F82" s="1"/>
  <c r="D82" i="9"/>
  <c r="D80"/>
  <c r="D79"/>
  <c r="D78"/>
  <c r="D76"/>
  <c r="D75"/>
  <c r="D74"/>
  <c r="D73"/>
  <c r="D71"/>
  <c r="D70"/>
  <c r="D69"/>
  <c r="D72" s="1"/>
  <c r="D67"/>
  <c r="D66"/>
  <c r="D65"/>
  <c r="D61"/>
  <c r="D60"/>
  <c r="D59"/>
  <c r="D58"/>
  <c r="D56"/>
  <c r="D55"/>
  <c r="D54"/>
  <c r="D53"/>
  <c r="D52"/>
  <c r="D51"/>
  <c r="D50"/>
  <c r="D49"/>
  <c r="D43"/>
  <c r="D41"/>
  <c r="D39"/>
  <c r="D37"/>
  <c r="D35"/>
  <c r="D33"/>
  <c r="D30"/>
  <c r="D29"/>
  <c r="D27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C82"/>
  <c r="C80"/>
  <c r="G80" s="1"/>
  <c r="H80" s="1"/>
  <c r="C79"/>
  <c r="C78"/>
  <c r="C81" s="1"/>
  <c r="C76"/>
  <c r="C75"/>
  <c r="G75" s="1"/>
  <c r="H75" s="1"/>
  <c r="C74"/>
  <c r="C73"/>
  <c r="C77" s="1"/>
  <c r="C71"/>
  <c r="C70"/>
  <c r="C72" s="1"/>
  <c r="C69"/>
  <c r="C67"/>
  <c r="G67" s="1"/>
  <c r="H67" s="1"/>
  <c r="C66"/>
  <c r="C65"/>
  <c r="C68" s="1"/>
  <c r="C61"/>
  <c r="C60"/>
  <c r="G60" s="1"/>
  <c r="H60" s="1"/>
  <c r="C59"/>
  <c r="C58"/>
  <c r="G58" s="1"/>
  <c r="H58" s="1"/>
  <c r="C56"/>
  <c r="C55"/>
  <c r="G55" s="1"/>
  <c r="H55" s="1"/>
  <c r="C54"/>
  <c r="C53"/>
  <c r="G53" s="1"/>
  <c r="H53" s="1"/>
  <c r="C52"/>
  <c r="C51"/>
  <c r="G51" s="1"/>
  <c r="H51" s="1"/>
  <c r="C50"/>
  <c r="C49"/>
  <c r="C57" s="1"/>
  <c r="C43"/>
  <c r="C41"/>
  <c r="C39"/>
  <c r="C37"/>
  <c r="C35"/>
  <c r="C33"/>
  <c r="C30"/>
  <c r="C29"/>
  <c r="G29" s="1"/>
  <c r="H29" s="1"/>
  <c r="C27"/>
  <c r="C25"/>
  <c r="G25" s="1"/>
  <c r="H25" s="1"/>
  <c r="C24"/>
  <c r="C23"/>
  <c r="G23" s="1"/>
  <c r="H23" s="1"/>
  <c r="C22"/>
  <c r="C21"/>
  <c r="G21" s="1"/>
  <c r="H21" s="1"/>
  <c r="C20"/>
  <c r="C19"/>
  <c r="G19" s="1"/>
  <c r="H19" s="1"/>
  <c r="C18"/>
  <c r="C17"/>
  <c r="G17" s="1"/>
  <c r="H17" s="1"/>
  <c r="C16"/>
  <c r="C15"/>
  <c r="G15" s="1"/>
  <c r="H15" s="1"/>
  <c r="C14"/>
  <c r="C13"/>
  <c r="G13" s="1"/>
  <c r="H13" s="1"/>
  <c r="C12"/>
  <c r="C11"/>
  <c r="G11" s="1"/>
  <c r="H11" s="1"/>
  <c r="C9"/>
  <c r="C8"/>
  <c r="B82"/>
  <c r="B80"/>
  <c r="B79"/>
  <c r="B78"/>
  <c r="B81" s="1"/>
  <c r="B76"/>
  <c r="B75"/>
  <c r="B74"/>
  <c r="B73"/>
  <c r="B71"/>
  <c r="B70"/>
  <c r="B69"/>
  <c r="B67"/>
  <c r="B66"/>
  <c r="B65"/>
  <c r="B61"/>
  <c r="B60"/>
  <c r="B59"/>
  <c r="B58"/>
  <c r="B56"/>
  <c r="B55"/>
  <c r="B54"/>
  <c r="B53"/>
  <c r="B52"/>
  <c r="B51"/>
  <c r="B50"/>
  <c r="B49"/>
  <c r="B43"/>
  <c r="B41"/>
  <c r="B39"/>
  <c r="B37"/>
  <c r="B35"/>
  <c r="B30"/>
  <c r="B29"/>
  <c r="B27"/>
  <c r="B25"/>
  <c r="B24"/>
  <c r="B23"/>
  <c r="B22"/>
  <c r="B21"/>
  <c r="B20"/>
  <c r="B19"/>
  <c r="B18"/>
  <c r="B17"/>
  <c r="B16"/>
  <c r="B15"/>
  <c r="B14"/>
  <c r="B13"/>
  <c r="B12"/>
  <c r="B11"/>
  <c r="B9"/>
  <c r="B8"/>
  <c r="G82"/>
  <c r="H82" s="1"/>
  <c r="G79"/>
  <c r="H79" s="1"/>
  <c r="G76"/>
  <c r="H76" s="1"/>
  <c r="G74"/>
  <c r="H74" s="1"/>
  <c r="G71"/>
  <c r="H71" s="1"/>
  <c r="B72"/>
  <c r="G66"/>
  <c r="H66" s="1"/>
  <c r="G59"/>
  <c r="H59" s="1"/>
  <c r="G56"/>
  <c r="H56" s="1"/>
  <c r="G54"/>
  <c r="H54" s="1"/>
  <c r="G52"/>
  <c r="H52" s="1"/>
  <c r="G50"/>
  <c r="H50" s="1"/>
  <c r="G43"/>
  <c r="H43" s="1"/>
  <c r="G39"/>
  <c r="H39" s="1"/>
  <c r="G37"/>
  <c r="H37" s="1"/>
  <c r="G35"/>
  <c r="H35" s="1"/>
  <c r="G33"/>
  <c r="H33" s="1"/>
  <c r="H30"/>
  <c r="F30"/>
  <c r="G27"/>
  <c r="H27" s="1"/>
  <c r="G24"/>
  <c r="H24" s="1"/>
  <c r="G22"/>
  <c r="H22" s="1"/>
  <c r="G20"/>
  <c r="H20" s="1"/>
  <c r="G18"/>
  <c r="H18" s="1"/>
  <c r="G16"/>
  <c r="H16" s="1"/>
  <c r="G14"/>
  <c r="H14" s="1"/>
  <c r="G12"/>
  <c r="H12" s="1"/>
  <c r="B10"/>
  <c r="G9"/>
  <c r="H9" s="1"/>
  <c r="G8"/>
  <c r="H8" s="1"/>
  <c r="D82" i="4"/>
  <c r="D80"/>
  <c r="D79"/>
  <c r="D78"/>
  <c r="D76"/>
  <c r="D75"/>
  <c r="D74"/>
  <c r="D73"/>
  <c r="D71"/>
  <c r="D70"/>
  <c r="D69"/>
  <c r="D67"/>
  <c r="D66"/>
  <c r="D65"/>
  <c r="D61"/>
  <c r="D60"/>
  <c r="D59"/>
  <c r="D58"/>
  <c r="D56"/>
  <c r="D55"/>
  <c r="D54"/>
  <c r="D53"/>
  <c r="D52"/>
  <c r="D51"/>
  <c r="D50"/>
  <c r="D49"/>
  <c r="D43"/>
  <c r="D41"/>
  <c r="D39"/>
  <c r="D37"/>
  <c r="D35"/>
  <c r="D30"/>
  <c r="D29"/>
  <c r="D27"/>
  <c r="D25"/>
  <c r="D24"/>
  <c r="D23"/>
  <c r="D22"/>
  <c r="D21"/>
  <c r="D20"/>
  <c r="D19"/>
  <c r="D18"/>
  <c r="D17"/>
  <c r="D16"/>
  <c r="D15"/>
  <c r="D14"/>
  <c r="D13"/>
  <c r="D12"/>
  <c r="D11"/>
  <c r="D9"/>
  <c r="D8"/>
  <c r="C82"/>
  <c r="C80"/>
  <c r="C79"/>
  <c r="C78"/>
  <c r="C76"/>
  <c r="C75"/>
  <c r="C74"/>
  <c r="C73"/>
  <c r="C71"/>
  <c r="C70"/>
  <c r="C69"/>
  <c r="C67"/>
  <c r="C66"/>
  <c r="C65"/>
  <c r="C61"/>
  <c r="C60"/>
  <c r="C59"/>
  <c r="C58"/>
  <c r="C56"/>
  <c r="C55"/>
  <c r="G55" s="1"/>
  <c r="H55" s="1"/>
  <c r="C54"/>
  <c r="C53"/>
  <c r="G53" s="1"/>
  <c r="H53" s="1"/>
  <c r="C52"/>
  <c r="C51"/>
  <c r="G51" s="1"/>
  <c r="H51" s="1"/>
  <c r="C50"/>
  <c r="C49"/>
  <c r="C43"/>
  <c r="C41"/>
  <c r="C39"/>
  <c r="C37"/>
  <c r="G37" s="1"/>
  <c r="H37" s="1"/>
  <c r="C35"/>
  <c r="G33"/>
  <c r="H33" s="1"/>
  <c r="C30"/>
  <c r="C29"/>
  <c r="C27"/>
  <c r="G27" s="1"/>
  <c r="H27" s="1"/>
  <c r="C25"/>
  <c r="C24"/>
  <c r="C23"/>
  <c r="C22"/>
  <c r="C21"/>
  <c r="C20"/>
  <c r="C19"/>
  <c r="C18"/>
  <c r="C17"/>
  <c r="C16"/>
  <c r="C15"/>
  <c r="C14"/>
  <c r="C13"/>
  <c r="C12"/>
  <c r="C11"/>
  <c r="C9"/>
  <c r="C8"/>
  <c r="B82"/>
  <c r="E82" s="1"/>
  <c r="F82" s="1"/>
  <c r="B80"/>
  <c r="B79"/>
  <c r="B78"/>
  <c r="B76"/>
  <c r="B75"/>
  <c r="B74"/>
  <c r="B73"/>
  <c r="B71"/>
  <c r="B70"/>
  <c r="B69"/>
  <c r="B67"/>
  <c r="B66"/>
  <c r="B68" s="1"/>
  <c r="B65"/>
  <c r="B61"/>
  <c r="B60"/>
  <c r="B59"/>
  <c r="B58"/>
  <c r="B56"/>
  <c r="B55"/>
  <c r="B54"/>
  <c r="B53"/>
  <c r="B52"/>
  <c r="B51"/>
  <c r="B50"/>
  <c r="B57" s="1"/>
  <c r="B49"/>
  <c r="B43"/>
  <c r="B41"/>
  <c r="B39"/>
  <c r="B37"/>
  <c r="B35"/>
  <c r="B30"/>
  <c r="B29"/>
  <c r="B25"/>
  <c r="B24"/>
  <c r="B23"/>
  <c r="B22"/>
  <c r="B21"/>
  <c r="B20"/>
  <c r="B19"/>
  <c r="B18"/>
  <c r="B17"/>
  <c r="B16"/>
  <c r="B15"/>
  <c r="B14"/>
  <c r="B13"/>
  <c r="B12"/>
  <c r="B11"/>
  <c r="B9"/>
  <c r="B8"/>
  <c r="G82"/>
  <c r="H82" s="1"/>
  <c r="G80"/>
  <c r="H80" s="1"/>
  <c r="G79"/>
  <c r="H79" s="1"/>
  <c r="G76"/>
  <c r="H76" s="1"/>
  <c r="G75"/>
  <c r="H75" s="1"/>
  <c r="G74"/>
  <c r="H74" s="1"/>
  <c r="G73"/>
  <c r="H73" s="1"/>
  <c r="G71"/>
  <c r="H71" s="1"/>
  <c r="G70"/>
  <c r="H70" s="1"/>
  <c r="G67"/>
  <c r="H67" s="1"/>
  <c r="G66"/>
  <c r="H66" s="1"/>
  <c r="G60"/>
  <c r="H60" s="1"/>
  <c r="G59"/>
  <c r="H59" s="1"/>
  <c r="G58"/>
  <c r="H58" s="1"/>
  <c r="G56"/>
  <c r="H56" s="1"/>
  <c r="G54"/>
  <c r="H54" s="1"/>
  <c r="G52"/>
  <c r="H52" s="1"/>
  <c r="G50"/>
  <c r="H50" s="1"/>
  <c r="G43"/>
  <c r="H43" s="1"/>
  <c r="G39"/>
  <c r="H39" s="1"/>
  <c r="G35"/>
  <c r="H35" s="1"/>
  <c r="H30"/>
  <c r="F30"/>
  <c r="G29"/>
  <c r="H29" s="1"/>
  <c r="B27"/>
  <c r="G24"/>
  <c r="H24" s="1"/>
  <c r="G22"/>
  <c r="H22" s="1"/>
  <c r="G20"/>
  <c r="H20" s="1"/>
  <c r="G18"/>
  <c r="H18" s="1"/>
  <c r="G16"/>
  <c r="H16" s="1"/>
  <c r="G14"/>
  <c r="H14" s="1"/>
  <c r="G12"/>
  <c r="H12" s="1"/>
  <c r="G9"/>
  <c r="H9" s="1"/>
  <c r="G8"/>
  <c r="H8" s="1"/>
  <c r="D82" i="5"/>
  <c r="D80"/>
  <c r="D79"/>
  <c r="D78"/>
  <c r="D76"/>
  <c r="D75"/>
  <c r="D74"/>
  <c r="D73"/>
  <c r="D71"/>
  <c r="D70"/>
  <c r="D69"/>
  <c r="D67"/>
  <c r="D66"/>
  <c r="D65"/>
  <c r="D61"/>
  <c r="D60"/>
  <c r="D59"/>
  <c r="D58"/>
  <c r="D56"/>
  <c r="D55"/>
  <c r="D54"/>
  <c r="D53"/>
  <c r="D52"/>
  <c r="D51"/>
  <c r="D50"/>
  <c r="D49"/>
  <c r="D43"/>
  <c r="D41"/>
  <c r="D39"/>
  <c r="D37"/>
  <c r="D35"/>
  <c r="D33"/>
  <c r="D30"/>
  <c r="D29"/>
  <c r="D27"/>
  <c r="D25"/>
  <c r="D24"/>
  <c r="D23"/>
  <c r="D22"/>
  <c r="D21"/>
  <c r="D20"/>
  <c r="D19"/>
  <c r="D18"/>
  <c r="D17"/>
  <c r="D16"/>
  <c r="D15"/>
  <c r="D14"/>
  <c r="D13"/>
  <c r="D12"/>
  <c r="D11"/>
  <c r="D9"/>
  <c r="D8"/>
  <c r="C82"/>
  <c r="C80"/>
  <c r="C79"/>
  <c r="C78"/>
  <c r="C76"/>
  <c r="C75"/>
  <c r="C74"/>
  <c r="C73"/>
  <c r="C71"/>
  <c r="C70"/>
  <c r="G70" s="1"/>
  <c r="H70" s="1"/>
  <c r="C69"/>
  <c r="C67"/>
  <c r="G67" s="1"/>
  <c r="H67" s="1"/>
  <c r="C66"/>
  <c r="C65"/>
  <c r="C61"/>
  <c r="C60"/>
  <c r="C59"/>
  <c r="C58"/>
  <c r="C56"/>
  <c r="C55"/>
  <c r="C54"/>
  <c r="C53"/>
  <c r="C52"/>
  <c r="C51"/>
  <c r="C50"/>
  <c r="C49"/>
  <c r="C43"/>
  <c r="C41"/>
  <c r="C39"/>
  <c r="C37"/>
  <c r="C35"/>
  <c r="C33"/>
  <c r="G33" s="1"/>
  <c r="H33" s="1"/>
  <c r="C30"/>
  <c r="C29"/>
  <c r="C27"/>
  <c r="C25"/>
  <c r="C24"/>
  <c r="C23"/>
  <c r="C22"/>
  <c r="C21"/>
  <c r="C20"/>
  <c r="C19"/>
  <c r="C18"/>
  <c r="C17"/>
  <c r="C16"/>
  <c r="C15"/>
  <c r="C14"/>
  <c r="C13"/>
  <c r="C12"/>
  <c r="C11"/>
  <c r="G11" s="1"/>
  <c r="H11" s="1"/>
  <c r="C9"/>
  <c r="C8"/>
  <c r="B82"/>
  <c r="B80"/>
  <c r="E80" s="1"/>
  <c r="F80" s="1"/>
  <c r="B79"/>
  <c r="B78"/>
  <c r="B76"/>
  <c r="B75"/>
  <c r="B74"/>
  <c r="B73"/>
  <c r="B71"/>
  <c r="B70"/>
  <c r="B69"/>
  <c r="B67"/>
  <c r="B66"/>
  <c r="B65"/>
  <c r="B61"/>
  <c r="B60"/>
  <c r="B59"/>
  <c r="B58"/>
  <c r="B56"/>
  <c r="B55"/>
  <c r="B54"/>
  <c r="B53"/>
  <c r="B52"/>
  <c r="B51"/>
  <c r="B50"/>
  <c r="B49"/>
  <c r="B43"/>
  <c r="B41"/>
  <c r="B39"/>
  <c r="B37"/>
  <c r="E37" s="1"/>
  <c r="F37" s="1"/>
  <c r="B35"/>
  <c r="B30"/>
  <c r="B29"/>
  <c r="B27"/>
  <c r="B25"/>
  <c r="B24"/>
  <c r="B23"/>
  <c r="B22"/>
  <c r="B21"/>
  <c r="B20"/>
  <c r="B19"/>
  <c r="B18"/>
  <c r="B17"/>
  <c r="E17" s="1"/>
  <c r="F17" s="1"/>
  <c r="B16"/>
  <c r="B15"/>
  <c r="E15" s="1"/>
  <c r="F15" s="1"/>
  <c r="B14"/>
  <c r="B13"/>
  <c r="B12"/>
  <c r="B11"/>
  <c r="B9"/>
  <c r="B8"/>
  <c r="G80"/>
  <c r="H80" s="1"/>
  <c r="G76"/>
  <c r="H76" s="1"/>
  <c r="G75"/>
  <c r="H75" s="1"/>
  <c r="G74"/>
  <c r="H74" s="1"/>
  <c r="G73"/>
  <c r="H73" s="1"/>
  <c r="G71"/>
  <c r="H71" s="1"/>
  <c r="G60"/>
  <c r="H60" s="1"/>
  <c r="G58"/>
  <c r="H58" s="1"/>
  <c r="G55"/>
  <c r="H55" s="1"/>
  <c r="G53"/>
  <c r="H53" s="1"/>
  <c r="G51"/>
  <c r="H51" s="1"/>
  <c r="G49"/>
  <c r="H49" s="1"/>
  <c r="G39"/>
  <c r="H39" s="1"/>
  <c r="G37"/>
  <c r="H37" s="1"/>
  <c r="G35"/>
  <c r="H35" s="1"/>
  <c r="H30"/>
  <c r="F30"/>
  <c r="G29"/>
  <c r="H29" s="1"/>
  <c r="G27"/>
  <c r="H27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5"/>
  <c r="H15" s="1"/>
  <c r="G14"/>
  <c r="H14" s="1"/>
  <c r="G13"/>
  <c r="H13" s="1"/>
  <c r="G12"/>
  <c r="H12" s="1"/>
  <c r="G9"/>
  <c r="H9" s="1"/>
  <c r="G8"/>
  <c r="H8" s="1"/>
  <c r="B10" i="4" l="1"/>
  <c r="C57"/>
  <c r="C68"/>
  <c r="G49" i="9"/>
  <c r="H49" s="1"/>
  <c r="G70"/>
  <c r="H70" s="1"/>
  <c r="G73"/>
  <c r="H73" s="1"/>
  <c r="D84" i="51"/>
  <c r="D57" i="4"/>
  <c r="D68"/>
  <c r="D77"/>
  <c r="B10" i="5"/>
  <c r="G46" i="51"/>
  <c r="H46" s="1"/>
  <c r="C84"/>
  <c r="G32"/>
  <c r="H32" s="1"/>
  <c r="G16" i="5"/>
  <c r="H16" s="1"/>
  <c r="G43"/>
  <c r="H43" s="1"/>
  <c r="G50"/>
  <c r="H50" s="1"/>
  <c r="G52"/>
  <c r="H52" s="1"/>
  <c r="G54"/>
  <c r="H54" s="1"/>
  <c r="G56"/>
  <c r="H56" s="1"/>
  <c r="G59"/>
  <c r="H59" s="1"/>
  <c r="G66"/>
  <c r="H66" s="1"/>
  <c r="G79"/>
  <c r="H79" s="1"/>
  <c r="G82"/>
  <c r="H82" s="1"/>
  <c r="E69" i="51"/>
  <c r="F69" s="1"/>
  <c r="G69"/>
  <c r="H69" s="1"/>
  <c r="E82"/>
  <c r="F82" s="1"/>
  <c r="G82"/>
  <c r="H82" s="1"/>
  <c r="E12" i="5"/>
  <c r="F12" s="1"/>
  <c r="B72"/>
  <c r="B81"/>
  <c r="C46" i="52"/>
  <c r="G46" s="1"/>
  <c r="H46" s="1"/>
  <c r="G32"/>
  <c r="H32" s="1"/>
  <c r="B57" i="5"/>
  <c r="B68"/>
  <c r="B77"/>
  <c r="B8" i="54"/>
  <c r="B11"/>
  <c r="B13"/>
  <c r="B15"/>
  <c r="B17"/>
  <c r="B19"/>
  <c r="B21"/>
  <c r="B23"/>
  <c r="B26"/>
  <c r="B31"/>
  <c r="C9"/>
  <c r="C12"/>
  <c r="C14"/>
  <c r="C16"/>
  <c r="C18"/>
  <c r="C20"/>
  <c r="C22"/>
  <c r="C24"/>
  <c r="C31"/>
  <c r="D9"/>
  <c r="D12"/>
  <c r="D14"/>
  <c r="D16"/>
  <c r="D18"/>
  <c r="D20"/>
  <c r="D22"/>
  <c r="D24"/>
  <c r="C28"/>
  <c r="B9"/>
  <c r="B12"/>
  <c r="B14"/>
  <c r="B16"/>
  <c r="B18"/>
  <c r="B20"/>
  <c r="B22"/>
  <c r="B24"/>
  <c r="B30"/>
  <c r="C8"/>
  <c r="C30"/>
  <c r="D8"/>
  <c r="E8" s="1"/>
  <c r="F8" s="1"/>
  <c r="D13"/>
  <c r="D15"/>
  <c r="D17"/>
  <c r="D19"/>
  <c r="D21"/>
  <c r="D23"/>
  <c r="B28"/>
  <c r="B57" i="9"/>
  <c r="B68"/>
  <c r="B77"/>
  <c r="C10"/>
  <c r="G10" s="1"/>
  <c r="H10" s="1"/>
  <c r="D28" i="54"/>
  <c r="E78" i="51"/>
  <c r="F78" s="1"/>
  <c r="G78"/>
  <c r="H78" s="1"/>
  <c r="B32"/>
  <c r="E10"/>
  <c r="F10" s="1"/>
  <c r="E73"/>
  <c r="F73" s="1"/>
  <c r="B84"/>
  <c r="E84" s="1"/>
  <c r="F84" s="1"/>
  <c r="C77" i="4"/>
  <c r="C81"/>
  <c r="E58" i="51"/>
  <c r="F58" s="1"/>
  <c r="B77" i="4"/>
  <c r="B72"/>
  <c r="B81"/>
  <c r="B38" i="54"/>
  <c r="B42"/>
  <c r="B50"/>
  <c r="B52"/>
  <c r="B54"/>
  <c r="B56"/>
  <c r="B59"/>
  <c r="B61"/>
  <c r="B66"/>
  <c r="B68"/>
  <c r="B71"/>
  <c r="B74"/>
  <c r="B76"/>
  <c r="B79"/>
  <c r="B81"/>
  <c r="C34"/>
  <c r="C36"/>
  <c r="C38"/>
  <c r="C40"/>
  <c r="C42"/>
  <c r="C44"/>
  <c r="C51"/>
  <c r="C52"/>
  <c r="C53"/>
  <c r="C54"/>
  <c r="C55"/>
  <c r="C56"/>
  <c r="C57"/>
  <c r="C59"/>
  <c r="C60"/>
  <c r="C61"/>
  <c r="C62"/>
  <c r="C67"/>
  <c r="C68"/>
  <c r="C71"/>
  <c r="C72"/>
  <c r="C75"/>
  <c r="C76"/>
  <c r="C77"/>
  <c r="C80"/>
  <c r="C81"/>
  <c r="C83"/>
  <c r="C10" i="4"/>
  <c r="C11" i="54"/>
  <c r="G13" i="4"/>
  <c r="H13" s="1"/>
  <c r="C13" i="54"/>
  <c r="G13" s="1"/>
  <c r="H13" s="1"/>
  <c r="G15" i="4"/>
  <c r="H15" s="1"/>
  <c r="C15" i="54"/>
  <c r="G17" i="4"/>
  <c r="H17" s="1"/>
  <c r="C17" i="54"/>
  <c r="G19" i="4"/>
  <c r="H19" s="1"/>
  <c r="C19" i="54"/>
  <c r="G21" i="4"/>
  <c r="H21" s="1"/>
  <c r="C21" i="54"/>
  <c r="G23" i="4"/>
  <c r="H23" s="1"/>
  <c r="C23" i="54"/>
  <c r="G25" i="4"/>
  <c r="H25" s="1"/>
  <c r="C26" i="54"/>
  <c r="D10" i="4"/>
  <c r="D11" i="54"/>
  <c r="G11" s="1"/>
  <c r="H11" s="1"/>
  <c r="B36"/>
  <c r="B40"/>
  <c r="B44"/>
  <c r="B51"/>
  <c r="B53"/>
  <c r="B55"/>
  <c r="B57"/>
  <c r="B60"/>
  <c r="B62"/>
  <c r="B67"/>
  <c r="B70"/>
  <c r="B72"/>
  <c r="B75"/>
  <c r="B77"/>
  <c r="B80"/>
  <c r="B83"/>
  <c r="D26"/>
  <c r="E26" s="1"/>
  <c r="F26" s="1"/>
  <c r="D30"/>
  <c r="E30" s="1"/>
  <c r="F30" s="1"/>
  <c r="D31"/>
  <c r="D34"/>
  <c r="G34" s="1"/>
  <c r="H34" s="1"/>
  <c r="D36"/>
  <c r="G36" s="1"/>
  <c r="H36" s="1"/>
  <c r="D38"/>
  <c r="G38" s="1"/>
  <c r="H38" s="1"/>
  <c r="D40"/>
  <c r="G40" s="1"/>
  <c r="H40" s="1"/>
  <c r="D42"/>
  <c r="E42" s="1"/>
  <c r="F42" s="1"/>
  <c r="D44"/>
  <c r="E44" s="1"/>
  <c r="F44" s="1"/>
  <c r="D51"/>
  <c r="E51" s="1"/>
  <c r="F51" s="1"/>
  <c r="D52"/>
  <c r="G52" s="1"/>
  <c r="H52" s="1"/>
  <c r="D53"/>
  <c r="D54"/>
  <c r="G54" s="1"/>
  <c r="H54" s="1"/>
  <c r="D55"/>
  <c r="E55" s="1"/>
  <c r="F55" s="1"/>
  <c r="D56"/>
  <c r="D57"/>
  <c r="D59"/>
  <c r="E59" s="1"/>
  <c r="F59" s="1"/>
  <c r="D60"/>
  <c r="G60" s="1"/>
  <c r="H60" s="1"/>
  <c r="D61"/>
  <c r="G61" s="1"/>
  <c r="H61" s="1"/>
  <c r="D62"/>
  <c r="D67"/>
  <c r="D68"/>
  <c r="G68" s="1"/>
  <c r="H68" s="1"/>
  <c r="D71"/>
  <c r="G71" s="1"/>
  <c r="H71" s="1"/>
  <c r="D72"/>
  <c r="G72" s="1"/>
  <c r="H72" s="1"/>
  <c r="D75"/>
  <c r="E75" s="1"/>
  <c r="F75" s="1"/>
  <c r="D76"/>
  <c r="G76" s="1"/>
  <c r="H76" s="1"/>
  <c r="D77"/>
  <c r="G77" s="1"/>
  <c r="H77" s="1"/>
  <c r="D80"/>
  <c r="G80" s="1"/>
  <c r="H80" s="1"/>
  <c r="D81"/>
  <c r="G81" s="1"/>
  <c r="H81" s="1"/>
  <c r="D83"/>
  <c r="G83" s="1"/>
  <c r="H83" s="1"/>
  <c r="G84" i="51"/>
  <c r="H84" s="1"/>
  <c r="G63"/>
  <c r="H63" s="1"/>
  <c r="E63"/>
  <c r="F63" s="1"/>
  <c r="G84" i="52"/>
  <c r="H84" s="1"/>
  <c r="E84"/>
  <c r="F84" s="1"/>
  <c r="G63"/>
  <c r="H63" s="1"/>
  <c r="E63"/>
  <c r="F63" s="1"/>
  <c r="G46" i="53"/>
  <c r="H46" s="1"/>
  <c r="E46"/>
  <c r="F46" s="1"/>
  <c r="G84"/>
  <c r="H84" s="1"/>
  <c r="E84"/>
  <c r="F84" s="1"/>
  <c r="G63"/>
  <c r="H63" s="1"/>
  <c r="E63"/>
  <c r="F63" s="1"/>
  <c r="E12" i="10"/>
  <c r="F12" s="1"/>
  <c r="B10"/>
  <c r="G8"/>
  <c r="H8" s="1"/>
  <c r="G12"/>
  <c r="H12" s="1"/>
  <c r="G13"/>
  <c r="H13" s="1"/>
  <c r="G17"/>
  <c r="H17" s="1"/>
  <c r="G25"/>
  <c r="H25" s="1"/>
  <c r="G29"/>
  <c r="H29" s="1"/>
  <c r="G16" i="54"/>
  <c r="H16" s="1"/>
  <c r="G20"/>
  <c r="H20" s="1"/>
  <c r="G24"/>
  <c r="H24" s="1"/>
  <c r="G59"/>
  <c r="H59" s="1"/>
  <c r="G75"/>
  <c r="H75" s="1"/>
  <c r="E14"/>
  <c r="F14" s="1"/>
  <c r="G21"/>
  <c r="H21" s="1"/>
  <c r="E28"/>
  <c r="F28" s="1"/>
  <c r="G44"/>
  <c r="H44" s="1"/>
  <c r="G56"/>
  <c r="H56" s="1"/>
  <c r="E71"/>
  <c r="F71" s="1"/>
  <c r="D50"/>
  <c r="D66"/>
  <c r="D70"/>
  <c r="D74"/>
  <c r="E74" s="1"/>
  <c r="F74" s="1"/>
  <c r="D79"/>
  <c r="G26"/>
  <c r="H26" s="1"/>
  <c r="C50"/>
  <c r="C66"/>
  <c r="C69" s="1"/>
  <c r="C70"/>
  <c r="C74"/>
  <c r="C78" s="1"/>
  <c r="C79"/>
  <c r="E25"/>
  <c r="F25" s="1"/>
  <c r="G8"/>
  <c r="H8" s="1"/>
  <c r="G9"/>
  <c r="H9" s="1"/>
  <c r="G14"/>
  <c r="H14" s="1"/>
  <c r="G18"/>
  <c r="H18" s="1"/>
  <c r="G22"/>
  <c r="H22" s="1"/>
  <c r="G28"/>
  <c r="H28" s="1"/>
  <c r="G51"/>
  <c r="H51" s="1"/>
  <c r="B82"/>
  <c r="G67"/>
  <c r="H67" s="1"/>
  <c r="E9"/>
  <c r="F9" s="1"/>
  <c r="E13"/>
  <c r="F13" s="1"/>
  <c r="E15"/>
  <c r="F15" s="1"/>
  <c r="E17"/>
  <c r="F17" s="1"/>
  <c r="E19"/>
  <c r="F19" s="1"/>
  <c r="E21"/>
  <c r="F21" s="1"/>
  <c r="E23"/>
  <c r="F23" s="1"/>
  <c r="E36"/>
  <c r="F36" s="1"/>
  <c r="E54"/>
  <c r="F54" s="1"/>
  <c r="G62"/>
  <c r="H62" s="1"/>
  <c r="G11" i="4"/>
  <c r="H11" s="1"/>
  <c r="G49"/>
  <c r="H49" s="1"/>
  <c r="B83" i="10"/>
  <c r="D10" i="5"/>
  <c r="D57"/>
  <c r="D62" s="1"/>
  <c r="D68"/>
  <c r="E68" s="1"/>
  <c r="F68" s="1"/>
  <c r="D77"/>
  <c r="D81"/>
  <c r="D81" i="4"/>
  <c r="G68" i="10"/>
  <c r="H68" s="1"/>
  <c r="G72"/>
  <c r="H72" s="1"/>
  <c r="G77"/>
  <c r="H77" s="1"/>
  <c r="C10" i="5"/>
  <c r="C57"/>
  <c r="C68"/>
  <c r="C77"/>
  <c r="C81"/>
  <c r="D72"/>
  <c r="D72" i="4"/>
  <c r="D57" i="9"/>
  <c r="D62" s="1"/>
  <c r="D68"/>
  <c r="D81"/>
  <c r="C31" i="5"/>
  <c r="C45" s="1"/>
  <c r="C72"/>
  <c r="C31" i="4"/>
  <c r="C72"/>
  <c r="C83" s="1"/>
  <c r="D31"/>
  <c r="D45" s="1"/>
  <c r="D62"/>
  <c r="C31" i="9"/>
  <c r="D77"/>
  <c r="D31" i="10"/>
  <c r="D45" s="1"/>
  <c r="D31" i="5"/>
  <c r="D45" s="1"/>
  <c r="C45" i="4"/>
  <c r="G10"/>
  <c r="H10" s="1"/>
  <c r="C45" i="9"/>
  <c r="D31"/>
  <c r="D45" s="1"/>
  <c r="C31" i="10"/>
  <c r="C45" s="1"/>
  <c r="E57"/>
  <c r="F57" s="1"/>
  <c r="G57"/>
  <c r="H57" s="1"/>
  <c r="D83"/>
  <c r="G81"/>
  <c r="H81" s="1"/>
  <c r="D62"/>
  <c r="E62" s="1"/>
  <c r="F62" s="1"/>
  <c r="C62"/>
  <c r="C83"/>
  <c r="E81"/>
  <c r="F81" s="1"/>
  <c r="E77"/>
  <c r="F77" s="1"/>
  <c r="E72"/>
  <c r="F72" s="1"/>
  <c r="E68"/>
  <c r="F68" s="1"/>
  <c r="E41"/>
  <c r="F41" s="1"/>
  <c r="E37"/>
  <c r="F37" s="1"/>
  <c r="E33"/>
  <c r="F33" s="1"/>
  <c r="E27"/>
  <c r="F27" s="1"/>
  <c r="B31"/>
  <c r="B45" s="1"/>
  <c r="E10"/>
  <c r="F10" s="1"/>
  <c r="G10"/>
  <c r="H10" s="1"/>
  <c r="G75"/>
  <c r="H75" s="1"/>
  <c r="G73"/>
  <c r="H73" s="1"/>
  <c r="G71"/>
  <c r="H71" s="1"/>
  <c r="G69"/>
  <c r="H69" s="1"/>
  <c r="G67"/>
  <c r="H67" s="1"/>
  <c r="G65"/>
  <c r="H65" s="1"/>
  <c r="G61"/>
  <c r="H61" s="1"/>
  <c r="G51"/>
  <c r="H51" s="1"/>
  <c r="G49"/>
  <c r="H49" s="1"/>
  <c r="G39"/>
  <c r="H39" s="1"/>
  <c r="G35"/>
  <c r="H35" s="1"/>
  <c r="G21"/>
  <c r="H21" s="1"/>
  <c r="G11"/>
  <c r="H11" s="1"/>
  <c r="E11"/>
  <c r="F11" s="1"/>
  <c r="G9"/>
  <c r="H9" s="1"/>
  <c r="G82"/>
  <c r="H82" s="1"/>
  <c r="G80"/>
  <c r="H80" s="1"/>
  <c r="G78"/>
  <c r="H78" s="1"/>
  <c r="G56"/>
  <c r="H56" s="1"/>
  <c r="G54"/>
  <c r="H54" s="1"/>
  <c r="G41"/>
  <c r="H41" s="1"/>
  <c r="G37"/>
  <c r="H37" s="1"/>
  <c r="G33"/>
  <c r="H33" s="1"/>
  <c r="G22"/>
  <c r="H22" s="1"/>
  <c r="G18"/>
  <c r="H18" s="1"/>
  <c r="G16"/>
  <c r="H16" s="1"/>
  <c r="G14"/>
  <c r="H14" s="1"/>
  <c r="D83" i="9"/>
  <c r="C62"/>
  <c r="C83"/>
  <c r="B31"/>
  <c r="E31"/>
  <c r="F31" s="1"/>
  <c r="G72"/>
  <c r="H72" s="1"/>
  <c r="E72"/>
  <c r="F72" s="1"/>
  <c r="B62"/>
  <c r="G68"/>
  <c r="H68" s="1"/>
  <c r="E68"/>
  <c r="F68" s="1"/>
  <c r="G81"/>
  <c r="H81" s="1"/>
  <c r="E81"/>
  <c r="F81" s="1"/>
  <c r="B83"/>
  <c r="E8"/>
  <c r="F8" s="1"/>
  <c r="E10"/>
  <c r="F10" s="1"/>
  <c r="E12"/>
  <c r="F12" s="1"/>
  <c r="E14"/>
  <c r="F14" s="1"/>
  <c r="E16"/>
  <c r="F16" s="1"/>
  <c r="E18"/>
  <c r="F18" s="1"/>
  <c r="E20"/>
  <c r="F20" s="1"/>
  <c r="E22"/>
  <c r="F22" s="1"/>
  <c r="E24"/>
  <c r="F24" s="1"/>
  <c r="E27"/>
  <c r="F27" s="1"/>
  <c r="E37"/>
  <c r="F37" s="1"/>
  <c r="E41"/>
  <c r="F41" s="1"/>
  <c r="G41"/>
  <c r="H41" s="1"/>
  <c r="E50"/>
  <c r="F50" s="1"/>
  <c r="E52"/>
  <c r="F52" s="1"/>
  <c r="E54"/>
  <c r="F54" s="1"/>
  <c r="E56"/>
  <c r="F56" s="1"/>
  <c r="E58"/>
  <c r="F58" s="1"/>
  <c r="E60"/>
  <c r="F60" s="1"/>
  <c r="E66"/>
  <c r="F66" s="1"/>
  <c r="E70"/>
  <c r="F70" s="1"/>
  <c r="E74"/>
  <c r="F74" s="1"/>
  <c r="E76"/>
  <c r="F76" s="1"/>
  <c r="E78"/>
  <c r="F78" s="1"/>
  <c r="G78"/>
  <c r="H78" s="1"/>
  <c r="E80"/>
  <c r="F80" s="1"/>
  <c r="E82"/>
  <c r="F82" s="1"/>
  <c r="E9"/>
  <c r="F9" s="1"/>
  <c r="E11"/>
  <c r="F11" s="1"/>
  <c r="E13"/>
  <c r="F13" s="1"/>
  <c r="E15"/>
  <c r="F15" s="1"/>
  <c r="E17"/>
  <c r="F17" s="1"/>
  <c r="E19"/>
  <c r="F19" s="1"/>
  <c r="E21"/>
  <c r="F21" s="1"/>
  <c r="E23"/>
  <c r="F23" s="1"/>
  <c r="E25"/>
  <c r="F25" s="1"/>
  <c r="E29"/>
  <c r="F29" s="1"/>
  <c r="E35"/>
  <c r="F35" s="1"/>
  <c r="E39"/>
  <c r="F39" s="1"/>
  <c r="E43"/>
  <c r="F43" s="1"/>
  <c r="E49"/>
  <c r="F49" s="1"/>
  <c r="E51"/>
  <c r="F51" s="1"/>
  <c r="E53"/>
  <c r="F53" s="1"/>
  <c r="E55"/>
  <c r="F55" s="1"/>
  <c r="E59"/>
  <c r="F59" s="1"/>
  <c r="E61"/>
  <c r="F61" s="1"/>
  <c r="G61"/>
  <c r="H61" s="1"/>
  <c r="E65"/>
  <c r="F65" s="1"/>
  <c r="G65"/>
  <c r="H65" s="1"/>
  <c r="E67"/>
  <c r="F67" s="1"/>
  <c r="E69"/>
  <c r="F69" s="1"/>
  <c r="G69"/>
  <c r="H69" s="1"/>
  <c r="E71"/>
  <c r="F71" s="1"/>
  <c r="E73"/>
  <c r="F73" s="1"/>
  <c r="E75"/>
  <c r="F75" s="1"/>
  <c r="E79"/>
  <c r="F79" s="1"/>
  <c r="C62" i="4"/>
  <c r="B31"/>
  <c r="B45" s="1"/>
  <c r="G68"/>
  <c r="H68" s="1"/>
  <c r="E68"/>
  <c r="F68" s="1"/>
  <c r="G81"/>
  <c r="H81" s="1"/>
  <c r="E81"/>
  <c r="F81" s="1"/>
  <c r="B83"/>
  <c r="G72"/>
  <c r="H72" s="1"/>
  <c r="E72"/>
  <c r="F72" s="1"/>
  <c r="B62"/>
  <c r="E8"/>
  <c r="F8" s="1"/>
  <c r="E10"/>
  <c r="F10" s="1"/>
  <c r="E12"/>
  <c r="F12" s="1"/>
  <c r="E14"/>
  <c r="F14" s="1"/>
  <c r="E16"/>
  <c r="F16" s="1"/>
  <c r="E18"/>
  <c r="F18" s="1"/>
  <c r="E20"/>
  <c r="F20" s="1"/>
  <c r="E22"/>
  <c r="F22" s="1"/>
  <c r="E24"/>
  <c r="F24" s="1"/>
  <c r="E27"/>
  <c r="F27" s="1"/>
  <c r="E33"/>
  <c r="F33" s="1"/>
  <c r="E37"/>
  <c r="F37" s="1"/>
  <c r="E41"/>
  <c r="F41" s="1"/>
  <c r="G41"/>
  <c r="H41" s="1"/>
  <c r="E50"/>
  <c r="F50" s="1"/>
  <c r="E52"/>
  <c r="F52" s="1"/>
  <c r="E54"/>
  <c r="F54" s="1"/>
  <c r="E56"/>
  <c r="F56" s="1"/>
  <c r="E58"/>
  <c r="F58" s="1"/>
  <c r="E60"/>
  <c r="F60" s="1"/>
  <c r="E66"/>
  <c r="F66" s="1"/>
  <c r="E70"/>
  <c r="F70" s="1"/>
  <c r="E74"/>
  <c r="F74" s="1"/>
  <c r="E76"/>
  <c r="F76" s="1"/>
  <c r="E78"/>
  <c r="F78" s="1"/>
  <c r="G78"/>
  <c r="H78" s="1"/>
  <c r="E80"/>
  <c r="F80" s="1"/>
  <c r="E9"/>
  <c r="F9" s="1"/>
  <c r="E11"/>
  <c r="F11" s="1"/>
  <c r="E13"/>
  <c r="F13" s="1"/>
  <c r="E15"/>
  <c r="F15" s="1"/>
  <c r="E17"/>
  <c r="F17" s="1"/>
  <c r="E19"/>
  <c r="F19" s="1"/>
  <c r="E21"/>
  <c r="F21" s="1"/>
  <c r="E23"/>
  <c r="F23" s="1"/>
  <c r="E25"/>
  <c r="F25" s="1"/>
  <c r="E29"/>
  <c r="F29" s="1"/>
  <c r="E35"/>
  <c r="F35" s="1"/>
  <c r="E39"/>
  <c r="F39" s="1"/>
  <c r="E43"/>
  <c r="F43" s="1"/>
  <c r="E49"/>
  <c r="F49" s="1"/>
  <c r="E51"/>
  <c r="F51" s="1"/>
  <c r="E53"/>
  <c r="F53" s="1"/>
  <c r="E55"/>
  <c r="F55" s="1"/>
  <c r="E59"/>
  <c r="F59" s="1"/>
  <c r="E61"/>
  <c r="F61" s="1"/>
  <c r="G61"/>
  <c r="H61" s="1"/>
  <c r="E65"/>
  <c r="F65" s="1"/>
  <c r="G65"/>
  <c r="H65" s="1"/>
  <c r="E67"/>
  <c r="F67" s="1"/>
  <c r="E69"/>
  <c r="F69" s="1"/>
  <c r="G69"/>
  <c r="H69" s="1"/>
  <c r="E71"/>
  <c r="F71" s="1"/>
  <c r="E73"/>
  <c r="F73" s="1"/>
  <c r="E75"/>
  <c r="F75" s="1"/>
  <c r="E79"/>
  <c r="F79" s="1"/>
  <c r="C62" i="5"/>
  <c r="B31"/>
  <c r="B45" s="1"/>
  <c r="B83"/>
  <c r="E72"/>
  <c r="F72" s="1"/>
  <c r="B62"/>
  <c r="E9"/>
  <c r="F9" s="1"/>
  <c r="E11"/>
  <c r="F11" s="1"/>
  <c r="E13"/>
  <c r="F13" s="1"/>
  <c r="E19"/>
  <c r="F19" s="1"/>
  <c r="E21"/>
  <c r="F21" s="1"/>
  <c r="E23"/>
  <c r="F23" s="1"/>
  <c r="E25"/>
  <c r="F25" s="1"/>
  <c r="E29"/>
  <c r="F29" s="1"/>
  <c r="E41"/>
  <c r="F41" s="1"/>
  <c r="G41"/>
  <c r="H41" s="1"/>
  <c r="E50"/>
  <c r="F50" s="1"/>
  <c r="E52"/>
  <c r="F52" s="1"/>
  <c r="E54"/>
  <c r="F54" s="1"/>
  <c r="E56"/>
  <c r="F56" s="1"/>
  <c r="E58"/>
  <c r="F58" s="1"/>
  <c r="E60"/>
  <c r="F60" s="1"/>
  <c r="E66"/>
  <c r="F66" s="1"/>
  <c r="E70"/>
  <c r="F70" s="1"/>
  <c r="E74"/>
  <c r="F74" s="1"/>
  <c r="E76"/>
  <c r="F76" s="1"/>
  <c r="E78"/>
  <c r="F78" s="1"/>
  <c r="G78"/>
  <c r="H78" s="1"/>
  <c r="E82"/>
  <c r="F82" s="1"/>
  <c r="E8"/>
  <c r="F8" s="1"/>
  <c r="E10"/>
  <c r="F10" s="1"/>
  <c r="E14"/>
  <c r="F14" s="1"/>
  <c r="E16"/>
  <c r="F16" s="1"/>
  <c r="E18"/>
  <c r="F18" s="1"/>
  <c r="E20"/>
  <c r="F20" s="1"/>
  <c r="E22"/>
  <c r="F22" s="1"/>
  <c r="E24"/>
  <c r="F24" s="1"/>
  <c r="E27"/>
  <c r="F27" s="1"/>
  <c r="E35"/>
  <c r="F35" s="1"/>
  <c r="E39"/>
  <c r="F39" s="1"/>
  <c r="E43"/>
  <c r="F43" s="1"/>
  <c r="E49"/>
  <c r="F49" s="1"/>
  <c r="E51"/>
  <c r="F51" s="1"/>
  <c r="E53"/>
  <c r="F53" s="1"/>
  <c r="E55"/>
  <c r="F55" s="1"/>
  <c r="E59"/>
  <c r="F59" s="1"/>
  <c r="E61"/>
  <c r="F61" s="1"/>
  <c r="G61"/>
  <c r="H61" s="1"/>
  <c r="E65"/>
  <c r="F65" s="1"/>
  <c r="G65"/>
  <c r="H65" s="1"/>
  <c r="E67"/>
  <c r="F67" s="1"/>
  <c r="E69"/>
  <c r="F69" s="1"/>
  <c r="G69"/>
  <c r="H69" s="1"/>
  <c r="E71"/>
  <c r="F71" s="1"/>
  <c r="E73"/>
  <c r="F73" s="1"/>
  <c r="E75"/>
  <c r="F75" s="1"/>
  <c r="E79"/>
  <c r="F79" s="1"/>
  <c r="E72" i="54" l="1"/>
  <c r="F72" s="1"/>
  <c r="G42"/>
  <c r="H42" s="1"/>
  <c r="G55"/>
  <c r="H55" s="1"/>
  <c r="E67"/>
  <c r="F67" s="1"/>
  <c r="D83" i="4"/>
  <c r="G81" i="5"/>
  <c r="H81" s="1"/>
  <c r="C83"/>
  <c r="B10" i="54"/>
  <c r="B32" s="1"/>
  <c r="G31" i="5"/>
  <c r="H31" s="1"/>
  <c r="G45" i="4"/>
  <c r="H45" s="1"/>
  <c r="G68" i="5"/>
  <c r="H68" s="1"/>
  <c r="E81" i="54"/>
  <c r="F81" s="1"/>
  <c r="E66"/>
  <c r="F66" s="1"/>
  <c r="E62"/>
  <c r="F62" s="1"/>
  <c r="E57"/>
  <c r="F57" s="1"/>
  <c r="E53"/>
  <c r="F53" s="1"/>
  <c r="E38"/>
  <c r="F38" s="1"/>
  <c r="E77"/>
  <c r="F77" s="1"/>
  <c r="B73"/>
  <c r="B69"/>
  <c r="E40"/>
  <c r="F40" s="1"/>
  <c r="G23"/>
  <c r="H23" s="1"/>
  <c r="G19"/>
  <c r="H19" s="1"/>
  <c r="G15"/>
  <c r="H15" s="1"/>
  <c r="E22"/>
  <c r="F22" s="1"/>
  <c r="E18"/>
  <c r="F18" s="1"/>
  <c r="E24"/>
  <c r="F24" s="1"/>
  <c r="E20"/>
  <c r="F20" s="1"/>
  <c r="E16"/>
  <c r="F16" s="1"/>
  <c r="E12"/>
  <c r="F12" s="1"/>
  <c r="G31" i="4"/>
  <c r="H31" s="1"/>
  <c r="E45"/>
  <c r="F45" s="1"/>
  <c r="E76" i="54"/>
  <c r="F76" s="1"/>
  <c r="G66"/>
  <c r="H66" s="1"/>
  <c r="E60"/>
  <c r="F60" s="1"/>
  <c r="G74"/>
  <c r="H74" s="1"/>
  <c r="B58"/>
  <c r="B63" s="1"/>
  <c r="E63" s="1"/>
  <c r="F63" s="1"/>
  <c r="B78"/>
  <c r="B84" s="1"/>
  <c r="E61"/>
  <c r="F61" s="1"/>
  <c r="E56"/>
  <c r="F56" s="1"/>
  <c r="E52"/>
  <c r="F52" s="1"/>
  <c r="G17"/>
  <c r="H17" s="1"/>
  <c r="E80"/>
  <c r="F80" s="1"/>
  <c r="E68"/>
  <c r="F68" s="1"/>
  <c r="E11"/>
  <c r="F11" s="1"/>
  <c r="E83"/>
  <c r="F83" s="1"/>
  <c r="C82"/>
  <c r="C73"/>
  <c r="C58"/>
  <c r="C63" s="1"/>
  <c r="G63" s="1"/>
  <c r="H63" s="1"/>
  <c r="G12"/>
  <c r="H12" s="1"/>
  <c r="D82"/>
  <c r="D73"/>
  <c r="E73" s="1"/>
  <c r="F73" s="1"/>
  <c r="D58"/>
  <c r="D63" s="1"/>
  <c r="G57"/>
  <c r="H57" s="1"/>
  <c r="G70"/>
  <c r="H70" s="1"/>
  <c r="G53"/>
  <c r="H53" s="1"/>
  <c r="E70"/>
  <c r="F70" s="1"/>
  <c r="E50"/>
  <c r="F50" s="1"/>
  <c r="E79"/>
  <c r="F79" s="1"/>
  <c r="D78"/>
  <c r="D84" s="1"/>
  <c r="G84" s="1"/>
  <c r="H84" s="1"/>
  <c r="D69"/>
  <c r="G72" i="5"/>
  <c r="H72" s="1"/>
  <c r="D83"/>
  <c r="G82" i="54"/>
  <c r="H82" s="1"/>
  <c r="E81" i="5"/>
  <c r="F81" s="1"/>
  <c r="E31"/>
  <c r="F31" s="1"/>
  <c r="G79" i="54"/>
  <c r="H79" s="1"/>
  <c r="E82"/>
  <c r="F82" s="1"/>
  <c r="G50"/>
  <c r="H50" s="1"/>
  <c r="G10" i="5"/>
  <c r="H10" s="1"/>
  <c r="D10" i="54"/>
  <c r="D32" s="1"/>
  <c r="D46" s="1"/>
  <c r="G31" i="9"/>
  <c r="H31" s="1"/>
  <c r="B46" i="51"/>
  <c r="E46" s="1"/>
  <c r="F46" s="1"/>
  <c r="E32"/>
  <c r="F32" s="1"/>
  <c r="C84" i="54"/>
  <c r="C10"/>
  <c r="C32" s="1"/>
  <c r="C46" s="1"/>
  <c r="G30"/>
  <c r="H30" s="1"/>
  <c r="E78"/>
  <c r="F78" s="1"/>
  <c r="G58"/>
  <c r="H58" s="1"/>
  <c r="E58"/>
  <c r="F58" s="1"/>
  <c r="E31" i="4"/>
  <c r="F31" s="1"/>
  <c r="B33" i="9"/>
  <c r="G83" i="10"/>
  <c r="H83" s="1"/>
  <c r="E83"/>
  <c r="F83" s="1"/>
  <c r="G62"/>
  <c r="H62" s="1"/>
  <c r="E31"/>
  <c r="F31" s="1"/>
  <c r="G31"/>
  <c r="H31" s="1"/>
  <c r="G62" i="9"/>
  <c r="H62" s="1"/>
  <c r="E62"/>
  <c r="F62" s="1"/>
  <c r="G77"/>
  <c r="H77" s="1"/>
  <c r="E77"/>
  <c r="F77" s="1"/>
  <c r="G45"/>
  <c r="H45" s="1"/>
  <c r="G57"/>
  <c r="H57" s="1"/>
  <c r="E57"/>
  <c r="F57" s="1"/>
  <c r="G57" i="4"/>
  <c r="H57" s="1"/>
  <c r="E57"/>
  <c r="F57" s="1"/>
  <c r="G83"/>
  <c r="H83" s="1"/>
  <c r="E83"/>
  <c r="F83" s="1"/>
  <c r="G77"/>
  <c r="H77" s="1"/>
  <c r="E77"/>
  <c r="F77" s="1"/>
  <c r="G77" i="5"/>
  <c r="H77" s="1"/>
  <c r="E77"/>
  <c r="F77" s="1"/>
  <c r="G45"/>
  <c r="H45" s="1"/>
  <c r="G57"/>
  <c r="H57" s="1"/>
  <c r="E57"/>
  <c r="F57" s="1"/>
  <c r="G78" i="54" l="1"/>
  <c r="H78" s="1"/>
  <c r="E10"/>
  <c r="F10" s="1"/>
  <c r="G73"/>
  <c r="H73" s="1"/>
  <c r="G69"/>
  <c r="H69" s="1"/>
  <c r="E69"/>
  <c r="F69" s="1"/>
  <c r="G10"/>
  <c r="H10" s="1"/>
  <c r="E84"/>
  <c r="F84" s="1"/>
  <c r="G32"/>
  <c r="H32" s="1"/>
  <c r="E32"/>
  <c r="F32" s="1"/>
  <c r="B45" i="9"/>
  <c r="E45" s="1"/>
  <c r="F45" s="1"/>
  <c r="E33"/>
  <c r="F33" s="1"/>
  <c r="E45" i="10"/>
  <c r="F45" s="1"/>
  <c r="G45"/>
  <c r="H45" s="1"/>
  <c r="G83" i="9"/>
  <c r="H83" s="1"/>
  <c r="E83"/>
  <c r="F83" s="1"/>
  <c r="G62" i="4"/>
  <c r="H62" s="1"/>
  <c r="E62"/>
  <c r="F62" s="1"/>
  <c r="G83" i="5"/>
  <c r="H83" s="1"/>
  <c r="E83"/>
  <c r="F83" s="1"/>
  <c r="G62"/>
  <c r="H62" s="1"/>
  <c r="E62"/>
  <c r="F62" s="1"/>
  <c r="B34" i="54" l="1"/>
  <c r="B46" s="1"/>
  <c r="G46"/>
  <c r="H46" s="1"/>
  <c r="E33" i="5"/>
  <c r="F33" s="1"/>
  <c r="E45"/>
  <c r="F45" s="1"/>
  <c r="E34" i="54" l="1"/>
  <c r="F34" s="1"/>
  <c r="E46"/>
  <c r="F46" s="1"/>
</calcChain>
</file>

<file path=xl/sharedStrings.xml><?xml version="1.0" encoding="utf-8"?>
<sst xmlns="http://schemas.openxmlformats.org/spreadsheetml/2006/main" count="5201" uniqueCount="137">
  <si>
    <t>Board of Regents</t>
  </si>
  <si>
    <t>Institution:</t>
  </si>
  <si>
    <t>McNeese State University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</si>
  <si>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</si>
  <si>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</si>
  <si>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</si>
  <si>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</si>
  <si>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</si>
  <si>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</si>
  <si>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</si>
  <si>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 xml:space="preserve"> 2009-10</t>
  </si>
  <si>
    <t xml:space="preserve"> 2009-10*</t>
  </si>
  <si>
    <t xml:space="preserve"> 2010-11</t>
  </si>
  <si>
    <t>Actual           2009-10</t>
  </si>
  <si>
    <t>Change</t>
  </si>
  <si>
    <t xml:space="preserve">Budgeted     2009-10 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</si>
  <si>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</si>
  <si>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</si>
  <si>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</si>
  <si>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</si>
  <si>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</si>
  <si>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</si>
  <si>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</si>
  <si>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</si>
  <si>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</si>
  <si>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</si>
  <si>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</si>
  <si>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Agricultural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</si>
  <si>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</si>
  <si>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</si>
  <si>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</si>
  <si>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</si>
  <si>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</si>
  <si>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</si>
  <si>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</si>
  <si>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Overcollections Fund</t>
  </si>
  <si>
    <t xml:space="preserve">    Funds Due From Management Board or Regents:</t>
  </si>
  <si>
    <t xml:space="preserve">          Other (List)</t>
  </si>
  <si>
    <t xml:space="preserve">    Funds Due to Institutions:</t>
  </si>
  <si>
    <t xml:space="preserve">    Other (List)</t>
  </si>
  <si>
    <t xml:space="preserve">  </t>
  </si>
  <si>
    <t>Total State Funds</t>
  </si>
  <si>
    <t xml:space="preserve">Revenue Over Expenditures </t>
  </si>
  <si>
    <t xml:space="preserve"> </t>
  </si>
  <si>
    <t>Interagency Transfers</t>
  </si>
  <si>
    <t xml:space="preserve">Interagency Transfers - ARRA </t>
  </si>
  <si>
    <t>Self Generated Funds</t>
  </si>
  <si>
    <t>Federal Funds</t>
  </si>
  <si>
    <t>Interim Emergency Board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</si>
  <si>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</si>
  <si>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</si>
  <si>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</si>
  <si>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</si>
  <si>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</si>
  <si>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</si>
  <si>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</si>
  <si>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</si>
  <si>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</si>
  <si>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</si>
  <si>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</si>
  <si>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</si>
  <si>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</si>
  <si>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</si>
  <si>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</si>
  <si>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</si>
  <si>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</si>
  <si>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</si>
  <si>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</si>
  <si>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</si>
  <si>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</si>
  <si>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</si>
  <si>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</si>
  <si>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</si>
  <si>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</si>
  <si>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</si>
  <si>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</si>
  <si>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</si>
  <si>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</si>
  <si>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</si>
  <si>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</si>
  <si>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</si>
  <si>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</si>
  <si>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</si>
  <si>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 xml:space="preserve">  Unallotted</t>
  </si>
  <si>
    <t>* This column should reflect the last approved BA-7 in FY 09-10</t>
  </si>
  <si>
    <t>**Library costs are included in the function of academic support and are detailed on the BOR-4A.</t>
  </si>
  <si>
    <t>Louisiana Tech University</t>
  </si>
  <si>
    <t>Southeastern Louisiana University</t>
  </si>
  <si>
    <t xml:space="preserve">           Rockefeller Scholarship Fund</t>
  </si>
  <si>
    <t>Louisiana Office of Student Financial Assistance</t>
  </si>
  <si>
    <t>LSU Board of Supervisors and System Office</t>
  </si>
  <si>
    <t xml:space="preserve">Louisiana State University </t>
  </si>
  <si>
    <t>Louisiana State University at Alexandria</t>
  </si>
  <si>
    <t>LSU Eunice</t>
  </si>
  <si>
    <t xml:space="preserve">  Louisiana State University Shreveport</t>
  </si>
  <si>
    <t>LSU Health Sciences Center New Orleans</t>
  </si>
  <si>
    <t>LSUHSC - Shreveport</t>
  </si>
  <si>
    <t>Paul M. Hebert Law Center</t>
  </si>
  <si>
    <t>LSU AGRICULTURAL CENTER</t>
  </si>
  <si>
    <t>Pennigton Biomedical Research Center</t>
  </si>
  <si>
    <t xml:space="preserve">  LSUHSC-S Huey P Long Medical Center</t>
  </si>
  <si>
    <t>LSUHSC-S E A CONWAY MEDICAL CENTER</t>
  </si>
  <si>
    <t>University of New Orleans</t>
  </si>
  <si>
    <t>Louisiana Board of Regents</t>
  </si>
  <si>
    <t>LOUISIANA UNIVERSITIES MARINE CONSORTIUM (LUMCON)</t>
  </si>
  <si>
    <t>University of Louisiana System Office</t>
  </si>
  <si>
    <t xml:space="preserve">   Grambling State University</t>
  </si>
  <si>
    <t>Northwestern State University</t>
  </si>
  <si>
    <t>Nicholls State University</t>
  </si>
  <si>
    <t>University of Louisiana at Lafayette</t>
  </si>
  <si>
    <t>University of Louisiana at Monroe</t>
  </si>
  <si>
    <t>Southern University Board and System Administration</t>
  </si>
  <si>
    <t>Southern University Agricultural Research &amp; Extension Center</t>
  </si>
  <si>
    <t>Southern University and A&amp;M College - Baton Rouge Campus</t>
  </si>
  <si>
    <t>Southern University Law Center</t>
  </si>
  <si>
    <t>Southern University at New Orleans</t>
  </si>
  <si>
    <t>Southern University at Shreveport</t>
  </si>
  <si>
    <t>LCTCS Board of Supervisors</t>
  </si>
  <si>
    <t>LCTCS Online</t>
  </si>
  <si>
    <t>BATON ROUGE COMMUNITY COLLEGE</t>
  </si>
  <si>
    <t>Bossier Parish Community College</t>
  </si>
  <si>
    <t>FLETCHER TECHNICAL COMMUNITY COLLEGE</t>
  </si>
  <si>
    <t>DELGADO COMMUNITY COLLEGE</t>
  </si>
  <si>
    <t>Louisiana Delta Community College</t>
  </si>
  <si>
    <t>Louisiana Technical College</t>
  </si>
  <si>
    <t>Nunez Community College</t>
  </si>
  <si>
    <t>River Parishes Community College</t>
  </si>
  <si>
    <t>South Louisiana Community College</t>
  </si>
  <si>
    <t>Sowela Technical Community College</t>
  </si>
  <si>
    <t>University of Louisiana System</t>
  </si>
  <si>
    <t>Louisiana State University System</t>
  </si>
  <si>
    <t>Southern University System</t>
  </si>
  <si>
    <t>LA Community &amp; Technical College System</t>
  </si>
  <si>
    <t>Higher Education</t>
  </si>
  <si>
    <t>All 2 Year Institutions</t>
  </si>
  <si>
    <t>All 4 Year Institutions</t>
  </si>
  <si>
    <t>All 2 Yr and 4 Yr Institutions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</si>
</sst>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#,##0.00%;[Red]\(#,##0.00%\)"/>
    <numFmt numFmtId="165" formatCode="_(* #,##0_);_(* \(#,##0\);_(* &quot;-&quot;??_);_(@_)"/>
    <numFmt numFmtId="166" formatCode="&quot;$&quot;#,##0_);[Red]\(&quot;$&quot;#,##0\);"/>
  </numFmts>
  <fonts count="22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36"/>
      <color theme="1"/>
      <name val="Calibri"/>
      <family val="2"/>
      <scheme val="minor"/>
    </font>
    <font>
      <b/>
      <sz val="30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36"/>
      <color indexed="8"/>
      <name val="Calibri"/>
      <family val="2"/>
    </font>
    <font>
      <sz val="24"/>
      <color indexed="8"/>
      <name val="Calibri"/>
      <family val="2"/>
    </font>
    <font>
      <b/>
      <sz val="24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20"/>
      <name val="Arial"/>
      <family val="2"/>
    </font>
    <font>
      <sz val="20"/>
      <color indexed="8"/>
      <name val="Calibri"/>
      <family val="2"/>
    </font>
    <font>
      <b/>
      <sz val="20"/>
      <name val="Arial"/>
      <family val="2"/>
    </font>
    <font>
      <b/>
      <sz val="36"/>
      <color indexed="8"/>
      <name val="Calibri"/>
      <family val="2"/>
    </font>
    <font>
      <b/>
      <sz val="12"/>
      <name val="Arial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74">
    <xf numFmtId="0" fontId="0" fillId="0" borderId="0" xfId="0"/>
    <xf numFmtId="3" fontId="1" fillId="0" borderId="0" xfId="0" applyNumberFormat="1" applyFont="1" applyAlignment="1" applyProtection="1"/>
    <xf numFmtId="6" fontId="2" fillId="0" borderId="0" xfId="0" applyNumberFormat="1" applyFont="1" applyAlignment="1" applyProtection="1"/>
    <xf numFmtId="0" fontId="3" fillId="0" borderId="0" xfId="0" applyFont="1" applyProtection="1"/>
    <xf numFmtId="6" fontId="4" fillId="0" borderId="0" xfId="0" applyNumberFormat="1" applyFont="1" applyBorder="1" applyAlignment="1" applyProtection="1">
      <alignment horizontal="centerContinuous" vertical="justify"/>
    </xf>
    <xf numFmtId="0" fontId="5" fillId="0" borderId="1" xfId="0" applyNumberFormat="1" applyFont="1" applyBorder="1" applyAlignment="1" applyProtection="1"/>
    <xf numFmtId="164" fontId="3" fillId="0" borderId="1" xfId="0" applyNumberFormat="1" applyFont="1" applyBorder="1" applyProtection="1"/>
    <xf numFmtId="0" fontId="3" fillId="0" borderId="0" xfId="0" applyFont="1"/>
    <xf numFmtId="164" fontId="2" fillId="0" borderId="0" xfId="0" applyNumberFormat="1" applyFont="1" applyAlignment="1" applyProtection="1"/>
    <xf numFmtId="3" fontId="1" fillId="0" borderId="2" xfId="0" applyNumberFormat="1" applyFont="1" applyBorder="1" applyAlignment="1" applyProtection="1"/>
    <xf numFmtId="6" fontId="2" fillId="0" borderId="2" xfId="0" applyNumberFormat="1" applyFont="1" applyBorder="1" applyAlignment="1" applyProtection="1"/>
    <xf numFmtId="164" fontId="2" fillId="0" borderId="2" xfId="0" applyNumberFormat="1" applyFont="1" applyBorder="1" applyAlignment="1" applyProtection="1"/>
    <xf numFmtId="3" fontId="6" fillId="0" borderId="3" xfId="0" applyNumberFormat="1" applyFont="1" applyBorder="1" applyAlignment="1" applyProtection="1"/>
    <xf numFmtId="6" fontId="6" fillId="0" borderId="4" xfId="0" applyNumberFormat="1" applyFont="1" applyBorder="1" applyAlignment="1" applyProtection="1">
      <alignment horizontal="center"/>
    </xf>
    <xf numFmtId="6" fontId="6" fillId="0" borderId="5" xfId="0" applyNumberFormat="1" applyFont="1" applyBorder="1" applyAlignment="1" applyProtection="1">
      <alignment horizontal="center"/>
    </xf>
    <xf numFmtId="164" fontId="6" fillId="0" borderId="5" xfId="0" applyNumberFormat="1" applyFont="1" applyBorder="1" applyAlignment="1" applyProtection="1">
      <alignment horizontal="center"/>
    </xf>
    <xf numFmtId="0" fontId="7" fillId="0" borderId="0" xfId="0" applyFont="1"/>
    <xf numFmtId="3" fontId="5" fillId="0" borderId="6" xfId="0" applyNumberFormat="1" applyFont="1" applyBorder="1" applyAlignment="1" applyProtection="1">
      <alignment wrapText="1"/>
    </xf>
    <xf numFmtId="6" fontId="6" fillId="0" borderId="7" xfId="0" applyNumberFormat="1" applyFont="1" applyBorder="1" applyAlignment="1" applyProtection="1">
      <alignment horizontal="center" wrapText="1"/>
    </xf>
    <xf numFmtId="164" fontId="6" fillId="0" borderId="7" xfId="0" applyNumberFormat="1" applyFont="1" applyBorder="1" applyAlignment="1" applyProtection="1">
      <alignment horizontal="center" wrapText="1"/>
    </xf>
    <xf numFmtId="0" fontId="7" fillId="0" borderId="0" xfId="0" applyFont="1" applyAlignment="1">
      <alignment wrapText="1"/>
    </xf>
    <xf numFmtId="3" fontId="6" fillId="0" borderId="8" xfId="0" applyNumberFormat="1" applyFont="1" applyBorder="1" applyAlignment="1" applyProtection="1"/>
    <xf numFmtId="6" fontId="5" fillId="0" borderId="4" xfId="0" applyNumberFormat="1" applyFont="1" applyBorder="1" applyAlignment="1" applyProtection="1"/>
    <xf numFmtId="164" fontId="5" fillId="0" borderId="9" xfId="0" applyNumberFormat="1" applyFont="1" applyBorder="1" applyAlignment="1" applyProtection="1"/>
    <xf numFmtId="164" fontId="5" fillId="0" borderId="4" xfId="0" applyNumberFormat="1" applyFont="1" applyBorder="1" applyAlignment="1" applyProtection="1"/>
    <xf numFmtId="0" fontId="5" fillId="0" borderId="6" xfId="0" applyNumberFormat="1" applyFont="1" applyBorder="1" applyAlignment="1" applyProtection="1"/>
    <xf numFmtId="6" fontId="5" fillId="0" borderId="7" xfId="0" applyNumberFormat="1" applyFont="1" applyBorder="1" applyAlignment="1" applyProtection="1"/>
    <xf numFmtId="164" fontId="5" fillId="0" borderId="10" xfId="0" applyNumberFormat="1" applyFont="1" applyBorder="1" applyAlignment="1" applyProtection="1">
      <alignment horizontal="right"/>
    </xf>
    <xf numFmtId="0" fontId="5" fillId="0" borderId="11" xfId="0" applyNumberFormat="1" applyFont="1" applyBorder="1" applyAlignment="1" applyProtection="1"/>
    <xf numFmtId="6" fontId="5" fillId="0" borderId="12" xfId="0" applyNumberFormat="1" applyFont="1" applyBorder="1" applyAlignment="1" applyProtection="1"/>
    <xf numFmtId="0" fontId="5" fillId="0" borderId="4" xfId="0" applyNumberFormat="1" applyFont="1" applyBorder="1" applyAlignment="1" applyProtection="1"/>
    <xf numFmtId="6" fontId="5" fillId="0" borderId="9" xfId="0" applyNumberFormat="1" applyFont="1" applyBorder="1" applyAlignment="1" applyProtection="1"/>
    <xf numFmtId="0" fontId="5" fillId="0" borderId="9" xfId="0" applyNumberFormat="1" applyFont="1" applyBorder="1" applyAlignment="1" applyProtection="1"/>
    <xf numFmtId="0" fontId="5" fillId="0" borderId="13" xfId="0" applyNumberFormat="1" applyFont="1" applyBorder="1" applyAlignment="1" applyProtection="1"/>
    <xf numFmtId="0" fontId="6" fillId="0" borderId="4" xfId="0" applyNumberFormat="1" applyFont="1" applyBorder="1" applyAlignment="1" applyProtection="1"/>
    <xf numFmtId="0" fontId="6" fillId="0" borderId="9" xfId="0" applyNumberFormat="1" applyFont="1" applyBorder="1" applyAlignment="1" applyProtection="1"/>
    <xf numFmtId="6" fontId="6" fillId="0" borderId="9" xfId="0" applyNumberFormat="1" applyFont="1" applyBorder="1" applyAlignment="1" applyProtection="1"/>
    <xf numFmtId="164" fontId="6" fillId="0" borderId="10" xfId="0" applyNumberFormat="1" applyFont="1" applyBorder="1" applyAlignment="1" applyProtection="1">
      <alignment horizontal="right"/>
    </xf>
    <xf numFmtId="0" fontId="8" fillId="0" borderId="0" xfId="0" applyFont="1"/>
    <xf numFmtId="6" fontId="6" fillId="0" borderId="4" xfId="0" applyNumberFormat="1" applyFont="1" applyBorder="1" applyAlignment="1" applyProtection="1"/>
    <xf numFmtId="0" fontId="6" fillId="0" borderId="7" xfId="0" applyNumberFormat="1" applyFont="1" applyBorder="1" applyAlignment="1" applyProtection="1"/>
    <xf numFmtId="6" fontId="6" fillId="0" borderId="7" xfId="0" applyNumberFormat="1" applyFont="1" applyBorder="1" applyAlignment="1" applyProtection="1"/>
    <xf numFmtId="0" fontId="6" fillId="0" borderId="10" xfId="0" applyNumberFormat="1" applyFont="1" applyBorder="1" applyAlignment="1" applyProtection="1"/>
    <xf numFmtId="6" fontId="6" fillId="0" borderId="10" xfId="0" applyNumberFormat="1" applyFont="1" applyBorder="1" applyAlignment="1" applyProtection="1"/>
    <xf numFmtId="164" fontId="5" fillId="0" borderId="4" xfId="0" applyNumberFormat="1" applyFont="1" applyBorder="1" applyAlignment="1" applyProtection="1">
      <alignment horizontal="right"/>
    </xf>
    <xf numFmtId="3" fontId="6" fillId="0" borderId="4" xfId="0" applyNumberFormat="1" applyFont="1" applyBorder="1" applyAlignment="1" applyProtection="1"/>
    <xf numFmtId="3" fontId="5" fillId="0" borderId="9" xfId="0" applyNumberFormat="1" applyFont="1" applyBorder="1" applyAlignment="1" applyProtection="1"/>
    <xf numFmtId="3" fontId="5" fillId="0" borderId="4" xfId="0" applyNumberFormat="1" applyFont="1" applyBorder="1" applyAlignment="1" applyProtection="1"/>
    <xf numFmtId="3" fontId="6" fillId="0" borderId="9" xfId="0" applyNumberFormat="1" applyFont="1" applyBorder="1" applyAlignment="1" applyProtection="1"/>
    <xf numFmtId="3" fontId="6" fillId="0" borderId="12" xfId="0" applyNumberFormat="1" applyFont="1" applyBorder="1" applyAlignment="1" applyProtection="1"/>
    <xf numFmtId="6" fontId="6" fillId="0" borderId="12" xfId="0" applyNumberFormat="1" applyFont="1" applyBorder="1" applyAlignment="1" applyProtection="1"/>
    <xf numFmtId="0" fontId="5" fillId="0" borderId="12" xfId="0" applyNumberFormat="1" applyFont="1" applyBorder="1" applyAlignment="1" applyProtection="1"/>
    <xf numFmtId="0" fontId="6" fillId="0" borderId="12" xfId="0" applyNumberFormat="1" applyFont="1" applyBorder="1" applyAlignment="1" applyProtection="1"/>
    <xf numFmtId="3" fontId="6" fillId="0" borderId="14" xfId="0" applyNumberFormat="1" applyFont="1" applyBorder="1" applyAlignment="1" applyProtection="1"/>
    <xf numFmtId="6" fontId="6" fillId="0" borderId="14" xfId="0" applyNumberFormat="1" applyFont="1" applyBorder="1" applyAlignment="1" applyProtection="1"/>
    <xf numFmtId="6" fontId="6" fillId="0" borderId="15" xfId="0" applyNumberFormat="1" applyFont="1" applyBorder="1" applyAlignment="1" applyProtection="1"/>
    <xf numFmtId="164" fontId="6" fillId="0" borderId="15" xfId="0" applyNumberFormat="1" applyFont="1" applyBorder="1" applyAlignment="1" applyProtection="1">
      <alignment horizontal="right"/>
    </xf>
    <xf numFmtId="3" fontId="5" fillId="0" borderId="0" xfId="0" applyNumberFormat="1" applyFont="1" applyBorder="1" applyAlignment="1" applyProtection="1"/>
    <xf numFmtId="6" fontId="5" fillId="0" borderId="0" xfId="0" applyNumberFormat="1" applyFont="1" applyBorder="1" applyAlignment="1" applyProtection="1"/>
    <xf numFmtId="164" fontId="5" fillId="0" borderId="0" xfId="0" applyNumberFormat="1" applyFont="1" applyBorder="1" applyAlignment="1" applyProtection="1"/>
    <xf numFmtId="0" fontId="7" fillId="0" borderId="0" xfId="0" applyFont="1" applyProtection="1"/>
    <xf numFmtId="3" fontId="5" fillId="0" borderId="0" xfId="0" applyNumberFormat="1" applyFont="1" applyAlignment="1" applyProtection="1"/>
    <xf numFmtId="6" fontId="5" fillId="0" borderId="0" xfId="0" applyNumberFormat="1" applyFont="1" applyAlignment="1" applyProtection="1"/>
    <xf numFmtId="164" fontId="5" fillId="0" borderId="0" xfId="0" applyNumberFormat="1" applyFont="1" applyAlignment="1" applyProtection="1"/>
    <xf numFmtId="3" fontId="9" fillId="0" borderId="0" xfId="0" applyNumberFormat="1" applyFont="1" applyAlignment="1"/>
    <xf numFmtId="6" fontId="9" fillId="0" borderId="0" xfId="0" applyNumberFormat="1" applyFont="1" applyAlignment="1"/>
    <xf numFmtId="164" fontId="9" fillId="0" borderId="0" xfId="0" applyNumberFormat="1" applyFont="1" applyAlignment="1" applyProtection="1">
      <protection locked="0"/>
    </xf>
    <xf numFmtId="0" fontId="10" fillId="0" borderId="0" xfId="0" applyFont="1"/>
    <xf numFmtId="6" fontId="10" fillId="0" borderId="0" xfId="0" applyNumberFormat="1" applyFont="1"/>
    <xf numFmtId="164" fontId="10" fillId="0" borderId="0" xfId="0" applyNumberFormat="1" applyFont="1"/>
    <xf numFmtId="0" fontId="11" fillId="0" borderId="0" xfId="0" applyFont="1" applyProtection="1"/>
    <xf numFmtId="164" fontId="11" fillId="0" borderId="1" xfId="0" applyNumberFormat="1" applyFont="1" applyBorder="1" applyProtection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 applyProtection="1"/>
    <xf numFmtId="0" fontId="14" fillId="0" borderId="0" xfId="0" applyFont="1"/>
    <xf numFmtId="6" fontId="14" fillId="0" borderId="0" xfId="0" applyNumberFormat="1" applyFont="1"/>
    <xf numFmtId="164" fontId="14" fillId="0" borderId="0" xfId="0" applyNumberFormat="1" applyFont="1"/>
    <xf numFmtId="165" fontId="5" fillId="0" borderId="7" xfId="1" applyNumberFormat="1" applyFont="1" applyBorder="1" applyAlignment="1" applyProtection="1"/>
    <xf numFmtId="165" fontId="5" fillId="0" borderId="10" xfId="1" applyNumberFormat="1" applyFont="1" applyBorder="1" applyAlignment="1" applyProtection="1">
      <alignment horizontal="right"/>
    </xf>
    <xf numFmtId="165" fontId="5" fillId="0" borderId="12" xfId="1" applyNumberFormat="1" applyFont="1" applyBorder="1" applyAlignment="1" applyProtection="1"/>
    <xf numFmtId="165" fontId="5" fillId="0" borderId="9" xfId="1" applyNumberFormat="1" applyFont="1" applyBorder="1" applyAlignment="1" applyProtection="1"/>
    <xf numFmtId="165" fontId="5" fillId="0" borderId="4" xfId="1" applyNumberFormat="1" applyFont="1" applyBorder="1" applyAlignment="1" applyProtection="1"/>
    <xf numFmtId="165" fontId="6" fillId="0" borderId="9" xfId="1" applyNumberFormat="1" applyFont="1" applyBorder="1" applyAlignment="1" applyProtection="1"/>
    <xf numFmtId="165" fontId="6" fillId="0" borderId="4" xfId="1" applyNumberFormat="1" applyFont="1" applyBorder="1" applyAlignment="1" applyProtection="1"/>
    <xf numFmtId="165" fontId="6" fillId="0" borderId="10" xfId="1" applyNumberFormat="1" applyFont="1" applyBorder="1" applyAlignment="1" applyProtection="1">
      <alignment horizontal="right"/>
    </xf>
    <xf numFmtId="165" fontId="6" fillId="0" borderId="7" xfId="1" applyNumberFormat="1" applyFont="1" applyBorder="1" applyAlignment="1" applyProtection="1"/>
    <xf numFmtId="165" fontId="6" fillId="0" borderId="10" xfId="1" applyNumberFormat="1" applyFont="1" applyBorder="1" applyAlignment="1" applyProtection="1"/>
    <xf numFmtId="165" fontId="5" fillId="0" borderId="4" xfId="1" applyNumberFormat="1" applyFont="1" applyBorder="1" applyAlignment="1" applyProtection="1">
      <alignment horizontal="right"/>
    </xf>
    <xf numFmtId="165" fontId="6" fillId="0" borderId="12" xfId="1" applyNumberFormat="1" applyFont="1" applyBorder="1" applyAlignment="1" applyProtection="1"/>
    <xf numFmtId="165" fontId="6" fillId="0" borderId="14" xfId="1" applyNumberFormat="1" applyFont="1" applyBorder="1" applyAlignment="1" applyProtection="1"/>
    <xf numFmtId="165" fontId="6" fillId="0" borderId="15" xfId="1" applyNumberFormat="1" applyFont="1" applyBorder="1" applyAlignment="1" applyProtection="1"/>
    <xf numFmtId="166" fontId="6" fillId="0" borderId="4" xfId="0" applyNumberFormat="1" applyFont="1" applyBorder="1" applyAlignment="1" applyProtection="1"/>
    <xf numFmtId="166" fontId="5" fillId="0" borderId="0" xfId="0" applyNumberFormat="1" applyFont="1" applyBorder="1" applyAlignment="1" applyProtection="1"/>
    <xf numFmtId="0" fontId="11" fillId="0" borderId="1" xfId="0" applyFont="1" applyBorder="1" applyProtection="1"/>
    <xf numFmtId="41" fontId="5" fillId="0" borderId="9" xfId="0" applyNumberFormat="1" applyFont="1" applyBorder="1" applyAlignment="1" applyProtection="1"/>
    <xf numFmtId="0" fontId="3" fillId="0" borderId="1" xfId="0" applyFont="1" applyBorder="1" applyProtection="1"/>
    <xf numFmtId="6" fontId="5" fillId="0" borderId="9" xfId="0" applyNumberFormat="1" applyFont="1" applyFill="1" applyBorder="1" applyAlignment="1" applyProtection="1"/>
    <xf numFmtId="6" fontId="5" fillId="0" borderId="4" xfId="0" applyNumberFormat="1" applyFont="1" applyFill="1" applyBorder="1" applyAlignment="1" applyProtection="1"/>
    <xf numFmtId="6" fontId="5" fillId="2" borderId="9" xfId="0" applyNumberFormat="1" applyFont="1" applyFill="1" applyBorder="1" applyAlignment="1" applyProtection="1"/>
    <xf numFmtId="6" fontId="6" fillId="2" borderId="12" xfId="0" applyNumberFormat="1" applyFont="1" applyFill="1" applyBorder="1" applyAlignment="1" applyProtection="1"/>
    <xf numFmtId="6" fontId="5" fillId="2" borderId="4" xfId="0" applyNumberFormat="1" applyFont="1" applyFill="1" applyBorder="1" applyAlignment="1" applyProtection="1"/>
    <xf numFmtId="6" fontId="5" fillId="2" borderId="7" xfId="0" applyNumberFormat="1" applyFont="1" applyFill="1" applyBorder="1" applyAlignment="1" applyProtection="1"/>
    <xf numFmtId="6" fontId="5" fillId="2" borderId="12" xfId="0" applyNumberFormat="1" applyFont="1" applyFill="1" applyBorder="1" applyAlignment="1" applyProtection="1"/>
    <xf numFmtId="6" fontId="16" fillId="0" borderId="0" xfId="0" applyNumberFormat="1" applyFont="1" applyAlignment="1" applyProtection="1"/>
    <xf numFmtId="0" fontId="17" fillId="0" borderId="0" xfId="0" applyFont="1" applyProtection="1"/>
    <xf numFmtId="6" fontId="18" fillId="0" borderId="0" xfId="0" applyNumberFormat="1" applyFont="1" applyBorder="1" applyAlignment="1" applyProtection="1">
      <alignment horizontal="centerContinuous" vertical="justify"/>
    </xf>
    <xf numFmtId="0" fontId="16" fillId="0" borderId="1" xfId="0" applyNumberFormat="1" applyFont="1" applyBorder="1" applyAlignment="1" applyProtection="1"/>
    <xf numFmtId="164" fontId="17" fillId="0" borderId="1" xfId="0" applyNumberFormat="1" applyFont="1" applyBorder="1" applyProtection="1"/>
    <xf numFmtId="164" fontId="16" fillId="0" borderId="0" xfId="0" applyNumberFormat="1" applyFont="1" applyAlignment="1" applyProtection="1"/>
    <xf numFmtId="6" fontId="16" fillId="0" borderId="2" xfId="0" applyNumberFormat="1" applyFont="1" applyBorder="1" applyAlignment="1" applyProtection="1"/>
    <xf numFmtId="164" fontId="16" fillId="0" borderId="2" xfId="0" applyNumberFormat="1" applyFont="1" applyBorder="1" applyAlignment="1" applyProtection="1"/>
    <xf numFmtId="6" fontId="18" fillId="0" borderId="4" xfId="0" applyNumberFormat="1" applyFont="1" applyBorder="1" applyAlignment="1" applyProtection="1">
      <alignment horizontal="center"/>
    </xf>
    <xf numFmtId="6" fontId="18" fillId="0" borderId="5" xfId="0" applyNumberFormat="1" applyFont="1" applyBorder="1" applyAlignment="1" applyProtection="1">
      <alignment horizontal="center"/>
    </xf>
    <xf numFmtId="164" fontId="18" fillId="0" borderId="5" xfId="0" applyNumberFormat="1" applyFont="1" applyBorder="1" applyAlignment="1" applyProtection="1">
      <alignment horizontal="center"/>
    </xf>
    <xf numFmtId="6" fontId="18" fillId="0" borderId="7" xfId="0" applyNumberFormat="1" applyFont="1" applyBorder="1" applyAlignment="1" applyProtection="1">
      <alignment horizontal="center" wrapText="1"/>
    </xf>
    <xf numFmtId="164" fontId="18" fillId="0" borderId="7" xfId="0" applyNumberFormat="1" applyFont="1" applyBorder="1" applyAlignment="1" applyProtection="1">
      <alignment horizontal="center" wrapText="1"/>
    </xf>
    <xf numFmtId="6" fontId="16" fillId="0" borderId="4" xfId="0" applyNumberFormat="1" applyFont="1" applyBorder="1" applyAlignment="1" applyProtection="1"/>
    <xf numFmtId="164" fontId="16" fillId="0" borderId="9" xfId="0" applyNumberFormat="1" applyFont="1" applyBorder="1" applyAlignment="1" applyProtection="1"/>
    <xf numFmtId="164" fontId="16" fillId="0" borderId="4" xfId="0" applyNumberFormat="1" applyFont="1" applyBorder="1" applyAlignment="1" applyProtection="1"/>
    <xf numFmtId="6" fontId="16" fillId="0" borderId="7" xfId="0" applyNumberFormat="1" applyFont="1" applyBorder="1" applyAlignment="1" applyProtection="1"/>
    <xf numFmtId="164" fontId="16" fillId="0" borderId="10" xfId="0" applyNumberFormat="1" applyFont="1" applyBorder="1" applyAlignment="1" applyProtection="1">
      <alignment horizontal="right"/>
    </xf>
    <xf numFmtId="6" fontId="16" fillId="0" borderId="12" xfId="0" applyNumberFormat="1" applyFont="1" applyBorder="1" applyAlignment="1" applyProtection="1"/>
    <xf numFmtId="6" fontId="16" fillId="0" borderId="9" xfId="0" applyNumberFormat="1" applyFont="1" applyBorder="1" applyAlignment="1" applyProtection="1"/>
    <xf numFmtId="6" fontId="18" fillId="0" borderId="9" xfId="0" applyNumberFormat="1" applyFont="1" applyBorder="1" applyAlignment="1" applyProtection="1"/>
    <xf numFmtId="164" fontId="18" fillId="0" borderId="10" xfId="0" applyNumberFormat="1" applyFont="1" applyBorder="1" applyAlignment="1" applyProtection="1">
      <alignment horizontal="right"/>
    </xf>
    <xf numFmtId="6" fontId="18" fillId="0" borderId="4" xfId="0" applyNumberFormat="1" applyFont="1" applyBorder="1" applyAlignment="1" applyProtection="1"/>
    <xf numFmtId="6" fontId="18" fillId="0" borderId="7" xfId="0" applyNumberFormat="1" applyFont="1" applyBorder="1" applyAlignment="1" applyProtection="1"/>
    <xf numFmtId="6" fontId="18" fillId="0" borderId="10" xfId="0" applyNumberFormat="1" applyFont="1" applyBorder="1" applyAlignment="1" applyProtection="1"/>
    <xf numFmtId="164" fontId="16" fillId="0" borderId="4" xfId="0" applyNumberFormat="1" applyFont="1" applyBorder="1" applyAlignment="1" applyProtection="1">
      <alignment horizontal="right"/>
    </xf>
    <xf numFmtId="6" fontId="18" fillId="0" borderId="12" xfId="0" applyNumberFormat="1" applyFont="1" applyBorder="1" applyAlignment="1" applyProtection="1"/>
    <xf numFmtId="6" fontId="18" fillId="0" borderId="14" xfId="0" applyNumberFormat="1" applyFont="1" applyBorder="1" applyAlignment="1" applyProtection="1"/>
    <xf numFmtId="6" fontId="18" fillId="0" borderId="15" xfId="0" applyNumberFormat="1" applyFont="1" applyBorder="1" applyAlignment="1" applyProtection="1"/>
    <xf numFmtId="164" fontId="18" fillId="0" borderId="15" xfId="0" applyNumberFormat="1" applyFont="1" applyBorder="1" applyAlignment="1" applyProtection="1">
      <alignment horizontal="right"/>
    </xf>
    <xf numFmtId="6" fontId="16" fillId="0" borderId="0" xfId="0" applyNumberFormat="1" applyFont="1" applyBorder="1" applyAlignment="1" applyProtection="1"/>
    <xf numFmtId="164" fontId="16" fillId="0" borderId="0" xfId="0" applyNumberFormat="1" applyFont="1" applyBorder="1" applyAlignment="1" applyProtection="1"/>
    <xf numFmtId="6" fontId="16" fillId="0" borderId="0" xfId="0" applyNumberFormat="1" applyFont="1" applyAlignment="1"/>
    <xf numFmtId="164" fontId="16" fillId="0" borderId="0" xfId="0" applyNumberFormat="1" applyFont="1" applyAlignment="1" applyProtection="1">
      <protection locked="0"/>
    </xf>
    <xf numFmtId="0" fontId="17" fillId="0" borderId="0" xfId="0" applyFont="1"/>
    <xf numFmtId="6" fontId="17" fillId="0" borderId="0" xfId="0" applyNumberFormat="1" applyFont="1"/>
    <xf numFmtId="164" fontId="17" fillId="0" borderId="0" xfId="0" applyNumberFormat="1" applyFont="1"/>
    <xf numFmtId="6" fontId="1" fillId="0" borderId="0" xfId="0" applyNumberFormat="1" applyFont="1" applyAlignment="1" applyProtection="1"/>
    <xf numFmtId="0" fontId="19" fillId="0" borderId="0" xfId="0" applyFont="1" applyProtection="1"/>
    <xf numFmtId="0" fontId="6" fillId="0" borderId="1" xfId="0" applyNumberFormat="1" applyFont="1" applyBorder="1" applyAlignment="1" applyProtection="1"/>
    <xf numFmtId="164" fontId="19" fillId="0" borderId="1" xfId="0" applyNumberFormat="1" applyFont="1" applyBorder="1" applyProtection="1"/>
    <xf numFmtId="0" fontId="19" fillId="0" borderId="0" xfId="0" applyFont="1"/>
    <xf numFmtId="164" fontId="1" fillId="0" borderId="0" xfId="0" applyNumberFormat="1" applyFont="1" applyAlignment="1" applyProtection="1"/>
    <xf numFmtId="6" fontId="1" fillId="0" borderId="2" xfId="0" applyNumberFormat="1" applyFont="1" applyBorder="1" applyAlignment="1" applyProtection="1"/>
    <xf numFmtId="164" fontId="1" fillId="0" borderId="2" xfId="0" applyNumberFormat="1" applyFont="1" applyBorder="1" applyAlignment="1" applyProtection="1"/>
    <xf numFmtId="3" fontId="6" fillId="0" borderId="6" xfId="0" applyNumberFormat="1" applyFont="1" applyBorder="1" applyAlignment="1" applyProtection="1">
      <alignment wrapText="1"/>
    </xf>
    <xf numFmtId="0" fontId="13" fillId="0" borderId="0" xfId="0" applyFont="1" applyAlignment="1">
      <alignment wrapText="1"/>
    </xf>
    <xf numFmtId="164" fontId="6" fillId="0" borderId="9" xfId="0" applyNumberFormat="1" applyFont="1" applyBorder="1" applyAlignment="1" applyProtection="1"/>
    <xf numFmtId="164" fontId="6" fillId="0" borderId="4" xfId="0" applyNumberFormat="1" applyFont="1" applyBorder="1" applyAlignment="1" applyProtection="1"/>
    <xf numFmtId="0" fontId="6" fillId="0" borderId="6" xfId="0" applyNumberFormat="1" applyFont="1" applyBorder="1" applyAlignment="1" applyProtection="1"/>
    <xf numFmtId="0" fontId="6" fillId="0" borderId="11" xfId="0" applyNumberFormat="1" applyFont="1" applyBorder="1" applyAlignment="1" applyProtection="1"/>
    <xf numFmtId="0" fontId="6" fillId="0" borderId="13" xfId="0" applyNumberFormat="1" applyFont="1" applyBorder="1" applyAlignment="1" applyProtection="1"/>
    <xf numFmtId="164" fontId="6" fillId="0" borderId="4" xfId="0" applyNumberFormat="1" applyFont="1" applyBorder="1" applyAlignment="1" applyProtection="1">
      <alignment horizontal="right"/>
    </xf>
    <xf numFmtId="6" fontId="6" fillId="0" borderId="9" xfId="0" applyNumberFormat="1" applyFont="1" applyFill="1" applyBorder="1" applyAlignment="1" applyProtection="1"/>
    <xf numFmtId="3" fontId="6" fillId="0" borderId="0" xfId="0" applyNumberFormat="1" applyFont="1" applyBorder="1" applyAlignment="1" applyProtection="1"/>
    <xf numFmtId="6" fontId="6" fillId="0" borderId="0" xfId="0" applyNumberFormat="1" applyFont="1" applyBorder="1" applyAlignment="1" applyProtection="1"/>
    <xf numFmtId="164" fontId="6" fillId="0" borderId="0" xfId="0" applyNumberFormat="1" applyFont="1" applyBorder="1" applyAlignment="1" applyProtection="1"/>
    <xf numFmtId="0" fontId="13" fillId="0" borderId="0" xfId="0" applyFont="1" applyProtection="1"/>
    <xf numFmtId="3" fontId="6" fillId="0" borderId="0" xfId="0" applyNumberFormat="1" applyFont="1" applyAlignment="1" applyProtection="1"/>
    <xf numFmtId="6" fontId="6" fillId="0" borderId="0" xfId="0" applyNumberFormat="1" applyFont="1" applyAlignment="1" applyProtection="1"/>
    <xf numFmtId="164" fontId="6" fillId="0" borderId="0" xfId="0" applyNumberFormat="1" applyFont="1" applyAlignment="1" applyProtection="1"/>
    <xf numFmtId="3" fontId="20" fillId="0" borderId="0" xfId="0" applyNumberFormat="1" applyFont="1" applyAlignment="1"/>
    <xf numFmtId="6" fontId="20" fillId="0" borderId="0" xfId="0" applyNumberFormat="1" applyFont="1" applyAlignment="1"/>
    <xf numFmtId="164" fontId="20" fillId="0" borderId="0" xfId="0" applyNumberFormat="1" applyFont="1" applyAlignment="1" applyProtection="1">
      <protection locked="0"/>
    </xf>
    <xf numFmtId="0" fontId="21" fillId="0" borderId="0" xfId="0" applyFont="1"/>
    <xf numFmtId="6" fontId="21" fillId="0" borderId="0" xfId="0" applyNumberFormat="1" applyFont="1"/>
    <xf numFmtId="164" fontId="21" fillId="0" borderId="0" xfId="0" applyNumberFormat="1" applyFont="1"/>
    <xf numFmtId="6" fontId="6" fillId="0" borderId="13" xfId="0" applyNumberFormat="1" applyFont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8"/>
  <sheetViews>
    <sheetView tabSelected="1" topLeftCell="A43" zoomScale="40" zoomScaleNormal="40" workbookViewId="0">
      <selection activeCell="C64" sqref="C64"/>
    </sheetView>
  </sheetViews>
  <sheetFormatPr defaultRowHeight="15.75"/>
  <cols>
    <col min="1" max="1" width="123.710937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133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f>BOR!B8+LUMCON!B8+LOSFA!B8+'UL System'!B8+'LSU System'!B8+'SU System'!B8+LCTCS!B8</f>
        <v>1074408125</v>
      </c>
      <c r="C8" s="26">
        <f>BOR!C8+LUMCON!C8+LOSFA!C8+'UL System'!C8+'LSU System'!C8+'SU System'!C8+LCTCS!C8</f>
        <v>1076402099</v>
      </c>
      <c r="D8" s="26">
        <f>BOR!D8+LUMCON!D8+LOSFA!D8+'UL System'!D8+'LSU System'!D8+'SU System'!D8+LCTCS!D8</f>
        <v>1073864094</v>
      </c>
      <c r="E8" s="26">
        <f t="shared" ref="E8:E26" si="0">D8-B8</f>
        <v>-544031</v>
      </c>
      <c r="F8" s="27">
        <f t="shared" ref="F8:F26" si="1">IF(ISBLANK(E8),"  ",IF(B8&gt;0,E8/B8,IF(E8&gt;0,1,0)))</f>
        <v>-5.0635413800505279E-4</v>
      </c>
      <c r="G8" s="26">
        <f t="shared" ref="G8:G26" si="2">D8-C8</f>
        <v>-2538005</v>
      </c>
      <c r="H8" s="27">
        <f t="shared" ref="H8:H26" si="3">IF(ISBLANK(G8),"  ",IF(C8&gt;0,G8/C8,IF(G8&gt;0,1,0)))</f>
        <v>-2.3578595790159267E-3</v>
      </c>
    </row>
    <row r="9" spans="1:8" s="73" customFormat="1" ht="31.5">
      <c r="A9" s="25" t="s">
        <v>19</v>
      </c>
      <c r="B9" s="26">
        <f>BOR!B9+LUMCON!B9+LOSFA!B9+'UL System'!B9+'LSU System'!B9+'SU System'!B9+LCTCS!B9</f>
        <v>80584059</v>
      </c>
      <c r="C9" s="26">
        <f>BOR!C9+LUMCON!C9+LOSFA!C9+'UL System'!C9+'LSU System'!C9+'SU System'!C9+LCTCS!C9</f>
        <v>80584059</v>
      </c>
      <c r="D9" s="26">
        <f>BOR!D9+LUMCON!D9+LOSFA!D9+'UL System'!D9+'LSU System'!D9+'SU System'!D9+LCTCS!D9</f>
        <v>0</v>
      </c>
      <c r="E9" s="26">
        <f t="shared" si="0"/>
        <v>-80584059</v>
      </c>
      <c r="F9" s="27">
        <f t="shared" si="1"/>
        <v>-1</v>
      </c>
      <c r="G9" s="26">
        <f t="shared" si="2"/>
        <v>-80584059</v>
      </c>
      <c r="H9" s="27">
        <f t="shared" si="3"/>
        <v>-1</v>
      </c>
    </row>
    <row r="10" spans="1:8" s="73" customFormat="1" ht="31.5">
      <c r="A10" s="28" t="s">
        <v>20</v>
      </c>
      <c r="B10" s="29">
        <f t="shared" ref="B10:D10" si="4">SUM(B11:B26)</f>
        <v>141045385.56</v>
      </c>
      <c r="C10" s="29">
        <f t="shared" si="4"/>
        <v>154273590</v>
      </c>
      <c r="D10" s="29">
        <f t="shared" si="4"/>
        <v>145977508</v>
      </c>
      <c r="E10" s="29">
        <f t="shared" si="0"/>
        <v>4932122.4399999976</v>
      </c>
      <c r="F10" s="27">
        <f t="shared" si="1"/>
        <v>3.4968336046001997E-2</v>
      </c>
      <c r="G10" s="29">
        <f t="shared" si="2"/>
        <v>-8296082</v>
      </c>
      <c r="H10" s="27">
        <f t="shared" si="3"/>
        <v>-5.3775127680635422E-2</v>
      </c>
    </row>
    <row r="11" spans="1:8" s="73" customFormat="1" ht="31.5">
      <c r="A11" s="30" t="s">
        <v>21</v>
      </c>
      <c r="B11" s="26">
        <f>BOR!B11+LUMCON!B11+LOSFA!B11+'UL System'!B11+'LSU System'!B11+'SU System'!B11+LCTCS!B11</f>
        <v>6599454</v>
      </c>
      <c r="C11" s="26">
        <f>BOR!C11+LUMCON!C11+LOSFA!C11+'UL System'!C11+'LSU System'!C11+'SU System'!C11+LCTCS!C11</f>
        <v>6656821</v>
      </c>
      <c r="D11" s="26">
        <f>BOR!D11+LUMCON!D11+LOSFA!D11+'UL System'!D11+'LSU System'!D11+'SU System'!D11+LCTCS!D11</f>
        <v>685008</v>
      </c>
      <c r="E11" s="29">
        <f t="shared" si="0"/>
        <v>-5914446</v>
      </c>
      <c r="F11" s="27">
        <f t="shared" si="1"/>
        <v>-0.8962023221921086</v>
      </c>
      <c r="G11" s="29">
        <f t="shared" si="2"/>
        <v>-5971813</v>
      </c>
      <c r="H11" s="27">
        <f t="shared" si="3"/>
        <v>-0.89709682744961894</v>
      </c>
    </row>
    <row r="12" spans="1:8" s="73" customFormat="1" ht="31.5">
      <c r="A12" s="32" t="s">
        <v>22</v>
      </c>
      <c r="B12" s="26">
        <f>BOR!B12+LUMCON!B12+LOSFA!B12+'UL System'!B12+'LSU System'!B12+'SU System'!B12+LCTCS!B12</f>
        <v>43338283.149999999</v>
      </c>
      <c r="C12" s="26">
        <f>BOR!C12+LUMCON!C12+LOSFA!C12+'UL System'!C12+'LSU System'!C12+'SU System'!C12+LCTCS!C12</f>
        <v>46570778</v>
      </c>
      <c r="D12" s="26">
        <f>BOR!D12+LUMCON!D12+LOSFA!D12+'UL System'!D12+'LSU System'!D12+'SU System'!D12+LCTCS!D12</f>
        <v>43549942</v>
      </c>
      <c r="E12" s="29">
        <f t="shared" si="0"/>
        <v>211658.85000000149</v>
      </c>
      <c r="F12" s="27">
        <f t="shared" si="1"/>
        <v>4.8838771316210179E-3</v>
      </c>
      <c r="G12" s="29">
        <f t="shared" si="2"/>
        <v>-3020836</v>
      </c>
      <c r="H12" s="27">
        <f t="shared" si="3"/>
        <v>-6.4865482814137232E-2</v>
      </c>
    </row>
    <row r="13" spans="1:8" s="73" customFormat="1" ht="31.5">
      <c r="A13" s="32" t="s">
        <v>23</v>
      </c>
      <c r="B13" s="26">
        <f>BOR!B13+LUMCON!B13+LOSFA!B13+'UL System'!B13+'LSU System'!B13+'SU System'!B13+LCTCS!B13</f>
        <v>43510859</v>
      </c>
      <c r="C13" s="26">
        <f>BOR!C13+LUMCON!C13+LOSFA!C13+'UL System'!C13+'LSU System'!C13+'SU System'!C13+LCTCS!C13</f>
        <v>46161167</v>
      </c>
      <c r="D13" s="26">
        <f>BOR!D13+LUMCON!D13+LOSFA!D13+'UL System'!D13+'LSU System'!D13+'SU System'!D13+LCTCS!D13</f>
        <v>40814803</v>
      </c>
      <c r="E13" s="29">
        <f t="shared" si="0"/>
        <v>-2696056</v>
      </c>
      <c r="F13" s="27">
        <f t="shared" si="1"/>
        <v>-6.1962830933767594E-2</v>
      </c>
      <c r="G13" s="29">
        <f t="shared" si="2"/>
        <v>-5346364</v>
      </c>
      <c r="H13" s="27">
        <f t="shared" si="3"/>
        <v>-0.11581951556813977</v>
      </c>
    </row>
    <row r="14" spans="1:8" s="73" customFormat="1" ht="31.5">
      <c r="A14" s="32" t="s">
        <v>24</v>
      </c>
      <c r="B14" s="26">
        <f>BOR!B14+LUMCON!B14+LOSFA!B14+'UL System'!B14+'LSU System'!B14+'SU System'!B14+LCTCS!B14</f>
        <v>700805</v>
      </c>
      <c r="C14" s="26">
        <f>BOR!C14+LUMCON!C14+LOSFA!C14+'UL System'!C14+'LSU System'!C14+'SU System'!C14+LCTCS!C14</f>
        <v>700805</v>
      </c>
      <c r="D14" s="26">
        <f>BOR!D14+LUMCON!D14+LOSFA!D14+'UL System'!D14+'LSU System'!D14+'SU System'!D14+LCTCS!D14</f>
        <v>700805</v>
      </c>
      <c r="E14" s="29">
        <f t="shared" si="0"/>
        <v>0</v>
      </c>
      <c r="F14" s="27">
        <f t="shared" si="1"/>
        <v>0</v>
      </c>
      <c r="G14" s="29">
        <f t="shared" si="2"/>
        <v>0</v>
      </c>
      <c r="H14" s="27">
        <f t="shared" si="3"/>
        <v>0</v>
      </c>
    </row>
    <row r="15" spans="1:8" s="73" customFormat="1" ht="31.5">
      <c r="A15" s="32" t="s">
        <v>25</v>
      </c>
      <c r="B15" s="26">
        <f>BOR!B15+LUMCON!B15+LOSFA!B15+'UL System'!B15+'LSU System'!B15+'SU System'!B15+LCTCS!B15</f>
        <v>0</v>
      </c>
      <c r="C15" s="26">
        <f>BOR!C15+LUMCON!C15+LOSFA!C15+'UL System'!C15+'LSU System'!C15+'SU System'!C15+LCTCS!C15</f>
        <v>0</v>
      </c>
      <c r="D15" s="26">
        <f>BOR!D15+LUMCON!D15+LOSFA!D15+'UL System'!D15+'LSU System'!D15+'SU System'!D15+LCTCS!D15</f>
        <v>0</v>
      </c>
      <c r="E15" s="29">
        <f t="shared" si="0"/>
        <v>0</v>
      </c>
      <c r="F15" s="27">
        <f t="shared" si="1"/>
        <v>0</v>
      </c>
      <c r="G15" s="29">
        <f t="shared" si="2"/>
        <v>0</v>
      </c>
      <c r="H15" s="27">
        <f t="shared" si="3"/>
        <v>0</v>
      </c>
    </row>
    <row r="16" spans="1:8" s="73" customFormat="1" ht="31.5">
      <c r="A16" s="32" t="s">
        <v>26</v>
      </c>
      <c r="B16" s="26">
        <f>BOR!B16+LUMCON!B16+LOSFA!B16+'UL System'!B16+'LSU System'!B16+'SU System'!B16+LCTCS!B16</f>
        <v>800000</v>
      </c>
      <c r="C16" s="26">
        <f>BOR!C16+LUMCON!C16+LOSFA!C16+'UL System'!C16+'LSU System'!C16+'SU System'!C16+LCTCS!C16</f>
        <v>800000</v>
      </c>
      <c r="D16" s="26">
        <f>BOR!D16+LUMCON!D16+LOSFA!D16+'UL System'!D16+'LSU System'!D16+'SU System'!D16+LCTCS!D16</f>
        <v>800000</v>
      </c>
      <c r="E16" s="29">
        <f t="shared" si="0"/>
        <v>0</v>
      </c>
      <c r="F16" s="27">
        <f t="shared" si="1"/>
        <v>0</v>
      </c>
      <c r="G16" s="29">
        <f t="shared" si="2"/>
        <v>0</v>
      </c>
      <c r="H16" s="27">
        <f t="shared" si="3"/>
        <v>0</v>
      </c>
    </row>
    <row r="17" spans="1:8" s="73" customFormat="1" ht="31.5">
      <c r="A17" s="32" t="s">
        <v>27</v>
      </c>
      <c r="B17" s="26">
        <f>BOR!B17+LUMCON!B17+LOSFA!B17+'UL System'!B17+'LSU System'!B17+'SU System'!B17+LCTCS!B17</f>
        <v>0</v>
      </c>
      <c r="C17" s="26">
        <f>BOR!C17+LUMCON!C17+LOSFA!C17+'UL System'!C17+'LSU System'!C17+'SU System'!C17+LCTCS!C17</f>
        <v>0</v>
      </c>
      <c r="D17" s="26">
        <f>BOR!D17+LUMCON!D17+LOSFA!D17+'UL System'!D17+'LSU System'!D17+'SU System'!D17+LCTCS!D17</f>
        <v>0</v>
      </c>
      <c r="E17" s="29">
        <f t="shared" si="0"/>
        <v>0</v>
      </c>
      <c r="F17" s="27">
        <f t="shared" si="1"/>
        <v>0</v>
      </c>
      <c r="G17" s="29">
        <f t="shared" si="2"/>
        <v>0</v>
      </c>
      <c r="H17" s="27">
        <f t="shared" si="3"/>
        <v>0</v>
      </c>
    </row>
    <row r="18" spans="1:8" s="73" customFormat="1" ht="31.5">
      <c r="A18" s="32" t="s">
        <v>28</v>
      </c>
      <c r="B18" s="26">
        <f>BOR!B18+LUMCON!B18+LOSFA!B18+'UL System'!B18+'LSU System'!B18+'SU System'!B18+LCTCS!B18</f>
        <v>750000</v>
      </c>
      <c r="C18" s="26">
        <f>BOR!C18+LUMCON!C18+LOSFA!C18+'UL System'!C18+'LSU System'!C18+'SU System'!C18+LCTCS!C18</f>
        <v>750000</v>
      </c>
      <c r="D18" s="26">
        <f>BOR!D18+LUMCON!D18+LOSFA!D18+'UL System'!D18+'LSU System'!D18+'SU System'!D18+LCTCS!D18</f>
        <v>750000</v>
      </c>
      <c r="E18" s="29">
        <f t="shared" si="0"/>
        <v>0</v>
      </c>
      <c r="F18" s="27">
        <f t="shared" si="1"/>
        <v>0</v>
      </c>
      <c r="G18" s="29">
        <f t="shared" si="2"/>
        <v>0</v>
      </c>
      <c r="H18" s="27">
        <f t="shared" si="3"/>
        <v>0</v>
      </c>
    </row>
    <row r="19" spans="1:8" s="73" customFormat="1" ht="31.5">
      <c r="A19" s="32" t="s">
        <v>29</v>
      </c>
      <c r="B19" s="26">
        <f>BOR!B19+LUMCON!B19+LOSFA!B19+'UL System'!B19+'LSU System'!B19+'SU System'!B19+LCTCS!B19</f>
        <v>2500000</v>
      </c>
      <c r="C19" s="26">
        <f>BOR!C19+LUMCON!C19+LOSFA!C19+'UL System'!C19+'LSU System'!C19+'SU System'!C19+LCTCS!C19</f>
        <v>2500000</v>
      </c>
      <c r="D19" s="26">
        <f>BOR!D19+LUMCON!D19+LOSFA!D19+'UL System'!D19+'LSU System'!D19+'SU System'!D19+LCTCS!D19</f>
        <v>3523950</v>
      </c>
      <c r="E19" s="29">
        <f t="shared" si="0"/>
        <v>1023950</v>
      </c>
      <c r="F19" s="27">
        <f t="shared" si="1"/>
        <v>0.40958</v>
      </c>
      <c r="G19" s="29">
        <f t="shared" si="2"/>
        <v>1023950</v>
      </c>
      <c r="H19" s="27">
        <f t="shared" si="3"/>
        <v>0.40958</v>
      </c>
    </row>
    <row r="20" spans="1:8" s="73" customFormat="1" ht="31.5">
      <c r="A20" s="32" t="s">
        <v>30</v>
      </c>
      <c r="B20" s="26">
        <f>BOR!B20+LUMCON!B20+LOSFA!B20+'UL System'!B20+'LSU System'!B20+'SU System'!B20+LCTCS!B20</f>
        <v>210000</v>
      </c>
      <c r="C20" s="26">
        <f>BOR!C20+LUMCON!C20+LOSFA!C20+'UL System'!C20+'LSU System'!C20+'SU System'!C20+LCTCS!C20</f>
        <v>210000</v>
      </c>
      <c r="D20" s="26">
        <f>BOR!D20+LUMCON!D20+LOSFA!D20+'UL System'!D20+'LSU System'!D20+'SU System'!D20+LCTCS!D20</f>
        <v>210000</v>
      </c>
      <c r="E20" s="29">
        <f t="shared" si="0"/>
        <v>0</v>
      </c>
      <c r="F20" s="27">
        <f t="shared" si="1"/>
        <v>0</v>
      </c>
      <c r="G20" s="29">
        <f t="shared" si="2"/>
        <v>0</v>
      </c>
      <c r="H20" s="27">
        <f t="shared" si="3"/>
        <v>0</v>
      </c>
    </row>
    <row r="21" spans="1:8" s="73" customFormat="1" ht="31.5">
      <c r="A21" s="32" t="s">
        <v>31</v>
      </c>
      <c r="B21" s="26">
        <f>BOR!B21+LUMCON!B21+LOSFA!B21+'UL System'!B21+'LSU System'!B21+'SU System'!B21+LCTCS!B21</f>
        <v>0</v>
      </c>
      <c r="C21" s="26">
        <f>BOR!C21+LUMCON!C21+LOSFA!C21+'UL System'!C21+'LSU System'!C21+'SU System'!C21+LCTCS!C21</f>
        <v>0</v>
      </c>
      <c r="D21" s="26">
        <f>BOR!D21+LUMCON!D21+LOSFA!D21+'UL System'!D21+'LSU System'!D21+'SU System'!D21+LCTCS!D21</f>
        <v>0</v>
      </c>
      <c r="E21" s="29">
        <f t="shared" si="0"/>
        <v>0</v>
      </c>
      <c r="F21" s="27">
        <f t="shared" si="1"/>
        <v>0</v>
      </c>
      <c r="G21" s="29">
        <f t="shared" si="2"/>
        <v>0</v>
      </c>
      <c r="H21" s="27">
        <f t="shared" si="3"/>
        <v>0</v>
      </c>
    </row>
    <row r="22" spans="1:8" s="73" customFormat="1" ht="31.5">
      <c r="A22" s="32" t="s">
        <v>32</v>
      </c>
      <c r="B22" s="26">
        <f>BOR!B22+LUMCON!B22+LOSFA!B22+'UL System'!B22+'LSU System'!B22+'SU System'!B22+LCTCS!B22</f>
        <v>29117650.579999998</v>
      </c>
      <c r="C22" s="26">
        <f>BOR!C22+LUMCON!C22+LOSFA!C22+'UL System'!C22+'LSU System'!C22+'SU System'!C22+LCTCS!C22</f>
        <v>36000000</v>
      </c>
      <c r="D22" s="26">
        <f>BOR!D22+LUMCON!D22+LOSFA!D22+'UL System'!D22+'LSU System'!D22+'SU System'!D22+LCTCS!D22</f>
        <v>36000000</v>
      </c>
      <c r="E22" s="29">
        <f t="shared" si="0"/>
        <v>6882349.4200000018</v>
      </c>
      <c r="F22" s="27">
        <f t="shared" si="1"/>
        <v>0.23636348685107417</v>
      </c>
      <c r="G22" s="29">
        <f t="shared" si="2"/>
        <v>0</v>
      </c>
      <c r="H22" s="27">
        <f t="shared" si="3"/>
        <v>0</v>
      </c>
    </row>
    <row r="23" spans="1:8" s="73" customFormat="1" ht="31.5">
      <c r="A23" s="33" t="s">
        <v>33</v>
      </c>
      <c r="B23" s="26">
        <f>BOR!B23+LUMCON!B23+LOSFA!B23+'UL System'!B23+'LSU System'!B23+'SU System'!B23+LCTCS!B23</f>
        <v>57877.83</v>
      </c>
      <c r="C23" s="26">
        <f>BOR!C23+LUMCON!C23+LOSFA!C23+'UL System'!C23+'LSU System'!C23+'SU System'!C23+LCTCS!C23</f>
        <v>400000</v>
      </c>
      <c r="D23" s="26">
        <f>BOR!D23+LUMCON!D23+LOSFA!D23+'UL System'!D23+'LSU System'!D23+'SU System'!D23+LCTCS!D23</f>
        <v>400000</v>
      </c>
      <c r="E23" s="29">
        <f t="shared" si="0"/>
        <v>342122.17</v>
      </c>
      <c r="F23" s="27">
        <f t="shared" si="1"/>
        <v>5.9111091414450057</v>
      </c>
      <c r="G23" s="29">
        <f t="shared" si="2"/>
        <v>0</v>
      </c>
      <c r="H23" s="27">
        <f t="shared" si="3"/>
        <v>0</v>
      </c>
    </row>
    <row r="24" spans="1:8" s="73" customFormat="1" ht="31.5">
      <c r="A24" s="33" t="s">
        <v>34</v>
      </c>
      <c r="B24" s="26">
        <f>BOR!B24+LUMCON!B24+LOSFA!B24+'UL System'!B24+'LSU System'!B24+'SU System'!B24+LCTCS!B24</f>
        <v>10000000</v>
      </c>
      <c r="C24" s="26">
        <f>BOR!C24+LUMCON!C24+LOSFA!C24+'UL System'!C24+'LSU System'!C24+'SU System'!C24+LCTCS!C24</f>
        <v>10000000</v>
      </c>
      <c r="D24" s="26">
        <f>BOR!D24+LUMCON!D24+LOSFA!D24+'UL System'!D24+'LSU System'!D24+'SU System'!D24+LCTCS!D24</f>
        <v>10000000</v>
      </c>
      <c r="E24" s="29">
        <f t="shared" si="0"/>
        <v>0</v>
      </c>
      <c r="F24" s="27">
        <f t="shared" si="1"/>
        <v>0</v>
      </c>
      <c r="G24" s="29">
        <f t="shared" si="2"/>
        <v>0</v>
      </c>
      <c r="H24" s="27">
        <f t="shared" si="3"/>
        <v>0</v>
      </c>
    </row>
    <row r="25" spans="1:8" s="73" customFormat="1" ht="31.5">
      <c r="A25" s="33" t="s">
        <v>88</v>
      </c>
      <c r="B25" s="26">
        <f>LOSFA!B26</f>
        <v>48669</v>
      </c>
      <c r="C25" s="26">
        <f>LOSFA!C26</f>
        <v>60000</v>
      </c>
      <c r="D25" s="26">
        <f>LOSFA!D26</f>
        <v>60000</v>
      </c>
      <c r="E25" s="29">
        <f t="shared" ref="E25" si="5">D25-B25</f>
        <v>11331</v>
      </c>
      <c r="F25" s="27">
        <f t="shared" ref="F25" si="6">IF(ISBLANK(E25),"  ",IF(B25&gt;0,E25/B25,IF(E25&gt;0,1,0)))</f>
        <v>0.23281760463539419</v>
      </c>
      <c r="G25" s="29">
        <f t="shared" ref="G25" si="7">D25-C25</f>
        <v>0</v>
      </c>
      <c r="H25" s="27">
        <f t="shared" ref="H25" si="8">IF(ISBLANK(G25),"  ",IF(C25&gt;0,G25/C25,IF(G25&gt;0,1,0)))</f>
        <v>0</v>
      </c>
    </row>
    <row r="26" spans="1:8" s="73" customFormat="1" ht="31.5">
      <c r="A26" s="33" t="s">
        <v>35</v>
      </c>
      <c r="B26" s="26">
        <f>BOR!B25+LUMCON!B25+LOSFA!B25+'UL System'!B25+'LSU System'!B25+'SU System'!B25+LCTCS!B25</f>
        <v>3411787</v>
      </c>
      <c r="C26" s="26">
        <f>BOR!C25+LUMCON!C25+LOSFA!C25+'UL System'!C25+'LSU System'!C25+'SU System'!C25+LCTCS!C25</f>
        <v>3464019</v>
      </c>
      <c r="D26" s="26">
        <f>BOR!D25+LUMCON!D25+LOSFA!D25+'UL System'!D25+'LSU System'!D25+'SU System'!D25+LCTCS!D25</f>
        <v>8483000</v>
      </c>
      <c r="E26" s="29">
        <f t="shared" si="0"/>
        <v>5071213</v>
      </c>
      <c r="F26" s="27">
        <f t="shared" si="1"/>
        <v>1.4863803045149067</v>
      </c>
      <c r="G26" s="29">
        <f t="shared" si="2"/>
        <v>5018981</v>
      </c>
      <c r="H26" s="27">
        <f t="shared" si="3"/>
        <v>1.4488895701784545</v>
      </c>
    </row>
    <row r="27" spans="1:8" s="73" customFormat="1" ht="31.5">
      <c r="A27" s="34" t="s">
        <v>36</v>
      </c>
      <c r="B27" s="31"/>
      <c r="C27" s="31"/>
      <c r="D27" s="31"/>
      <c r="E27" s="31"/>
      <c r="F27" s="23"/>
      <c r="G27" s="31"/>
      <c r="H27" s="23"/>
    </row>
    <row r="28" spans="1:8" s="73" customFormat="1" ht="31.5">
      <c r="A28" s="30" t="s">
        <v>37</v>
      </c>
      <c r="B28" s="26">
        <f>BOR!B27+LUMCON!B27+LOSFA!B28+'UL System'!B27+'LSU System'!B27+'SU System'!B27+LCTCS!B27</f>
        <v>0</v>
      </c>
      <c r="C28" s="26">
        <f>BOR!C27+LUMCON!C27+LOSFA!C28+'UL System'!C27+'LSU System'!C27+'SU System'!C27+LCTCS!C27</f>
        <v>0</v>
      </c>
      <c r="D28" s="26">
        <f>BOR!D27+LUMCON!D27+LOSFA!D28+'UL System'!D27+'LSU System'!D27+'SU System'!D27+LCTCS!D27</f>
        <v>0</v>
      </c>
      <c r="E28" s="26">
        <f>D28-B28</f>
        <v>0</v>
      </c>
      <c r="F28" s="27">
        <f>IF(ISBLANK(E28),"  ",IF(B28&gt;0,E28/B28,IF(E28&gt;0,1,0)))</f>
        <v>0</v>
      </c>
      <c r="G28" s="26">
        <f>D28-C28</f>
        <v>0</v>
      </c>
      <c r="H28" s="27">
        <f>IF(ISBLANK(G28),"  ",IF(C28&gt;0,G28/C28,IF(G28&gt;0,1,0)))</f>
        <v>0</v>
      </c>
    </row>
    <row r="29" spans="1:8" s="73" customFormat="1" ht="31.5">
      <c r="A29" s="35" t="s">
        <v>38</v>
      </c>
      <c r="B29" s="31"/>
      <c r="C29" s="31"/>
      <c r="D29" s="31"/>
      <c r="E29" s="31"/>
      <c r="F29" s="23"/>
      <c r="G29" s="31"/>
      <c r="H29" s="23"/>
    </row>
    <row r="30" spans="1:8" s="73" customFormat="1" ht="31.5">
      <c r="A30" s="30" t="s">
        <v>37</v>
      </c>
      <c r="B30" s="26">
        <f>BOR!B29+LUMCON!B29+LOSFA!B30+'UL System'!B29+'LSU System'!B29+'SU System'!B29+LCTCS!B29</f>
        <v>0</v>
      </c>
      <c r="C30" s="26">
        <f>BOR!C29+LUMCON!C29+LOSFA!C30+'UL System'!C29+'LSU System'!C29+'SU System'!C29+LCTCS!C29</f>
        <v>0</v>
      </c>
      <c r="D30" s="26">
        <f>BOR!D29+LUMCON!D29+LOSFA!D30+'UL System'!D29+'LSU System'!D29+'SU System'!D29+LCTCS!D29</f>
        <v>0</v>
      </c>
      <c r="E30" s="26">
        <f>D30-B30</f>
        <v>0</v>
      </c>
      <c r="F30" s="27">
        <f>IF(ISBLANK(E30),"  ",IF(B30&gt;0,E30/B30,IF(E30&gt;0,1,0)))</f>
        <v>0</v>
      </c>
      <c r="G30" s="26">
        <f>D30-C30</f>
        <v>0</v>
      </c>
      <c r="H30" s="27">
        <f>IF(ISBLANK(G30),"  ",IF(C30&gt;0,G30/C30,IF(G30&gt;0,1,0)))</f>
        <v>0</v>
      </c>
    </row>
    <row r="31" spans="1:8" s="73" customFormat="1" ht="31.5">
      <c r="A31" s="32" t="s">
        <v>39</v>
      </c>
      <c r="B31" s="26">
        <f>BOR!B30+LUMCON!B30+LOSFA!B31+'UL System'!B30+'LSU System'!B30+'SU System'!B30+LCTCS!B30</f>
        <v>0</v>
      </c>
      <c r="C31" s="26">
        <f>BOR!C30+LUMCON!C30+LOSFA!C31+'UL System'!C30+'LSU System'!C30+'SU System'!C30+LCTCS!C30</f>
        <v>0</v>
      </c>
      <c r="D31" s="26">
        <f>BOR!D30+LUMCON!D30+LOSFA!D31+'UL System'!D30+'LSU System'!D30+'SU System'!D30+LCTCS!D30</f>
        <v>0</v>
      </c>
      <c r="E31" s="29"/>
      <c r="F31" s="27" t="str">
        <f>IF(ISBLANK(E31),"  ",IF(C31&gt;0,E31/C31,IF(E31&gt;0,1,0)))</f>
        <v xml:space="preserve">  </v>
      </c>
      <c r="G31" s="29"/>
      <c r="H31" s="27" t="str">
        <f>IF(ISBLANK(G31),"  ",IF(C31&gt;0,G31/C31,IF(G31&gt;0,1,0)))</f>
        <v xml:space="preserve">  </v>
      </c>
    </row>
    <row r="32" spans="1:8" s="75" customFormat="1" ht="31.5">
      <c r="A32" s="35" t="s">
        <v>41</v>
      </c>
      <c r="B32" s="36">
        <f t="shared" ref="B32:D32" si="9">B31+B30+B28+B10+B9+B8</f>
        <v>1296037569.5599999</v>
      </c>
      <c r="C32" s="36">
        <f t="shared" si="9"/>
        <v>1311259748</v>
      </c>
      <c r="D32" s="36">
        <f t="shared" si="9"/>
        <v>1219841602</v>
      </c>
      <c r="E32" s="36">
        <f>D32-B32</f>
        <v>-76195967.559999943</v>
      </c>
      <c r="F32" s="37">
        <f>IF(ISBLANK(E32),"  ",IF(B32&gt;0,E32/B32,IF(E32&gt;0,1,0)))</f>
        <v>-5.8791480547796308E-2</v>
      </c>
      <c r="G32" s="36">
        <f>D32-C32</f>
        <v>-91418146</v>
      </c>
      <c r="H32" s="37">
        <f>IF(ISBLANK(G32),"  ",IF(C32&gt;0,G32/C32,IF(G32&gt;0,1,0)))</f>
        <v>-6.9717800870068347E-2</v>
      </c>
    </row>
    <row r="33" spans="1:8" s="73" customFormat="1" ht="31.5">
      <c r="A33" s="35" t="s">
        <v>43</v>
      </c>
      <c r="B33" s="31"/>
      <c r="C33" s="31"/>
      <c r="D33" s="31"/>
      <c r="E33" s="31"/>
      <c r="F33" s="23"/>
      <c r="G33" s="31"/>
      <c r="H33" s="23"/>
    </row>
    <row r="34" spans="1:8" s="75" customFormat="1" ht="31.5">
      <c r="A34" s="34" t="s">
        <v>42</v>
      </c>
      <c r="B34" s="41">
        <f>BOR!B33+LUMCON!B33+LOSFA!B34+'UL System'!B33+'LSU System'!B33+'SU System'!B33+LCTCS!B33</f>
        <v>2392066.3299999684</v>
      </c>
      <c r="C34" s="41">
        <f>BOR!C33+LUMCON!C33+LOSFA!C34+'UL System'!C33+'LSU System'!C33+'SU System'!C33+LCTCS!C33</f>
        <v>0</v>
      </c>
      <c r="D34" s="41">
        <f>BOR!D33+LUMCON!D33+LOSFA!D34+'UL System'!D33+'LSU System'!D33+'SU System'!D33+LCTCS!D33</f>
        <v>0</v>
      </c>
      <c r="E34" s="39">
        <f>D34-B34</f>
        <v>-2392066.3299999684</v>
      </c>
      <c r="F34" s="37">
        <f>IF(ISBLANK(E34),"  ",IF(B34&gt;0,E34/B34,IF(E34&gt;0,1,0)))</f>
        <v>-1</v>
      </c>
      <c r="G34" s="39">
        <f>D34-C34</f>
        <v>0</v>
      </c>
      <c r="H34" s="37">
        <f>IF(ISBLANK(G34),"  ",IF(C34&gt;0,G34/C34,IF(G34&gt;0,1,0)))</f>
        <v>0</v>
      </c>
    </row>
    <row r="35" spans="1:8" s="73" customFormat="1" ht="31.5">
      <c r="A35" s="32" t="s">
        <v>43</v>
      </c>
      <c r="B35" s="36"/>
      <c r="C35" s="36"/>
      <c r="D35" s="36"/>
      <c r="E35" s="31"/>
      <c r="F35" s="23"/>
      <c r="G35" s="31"/>
      <c r="H35" s="23"/>
    </row>
    <row r="36" spans="1:8" s="75" customFormat="1" ht="31.5">
      <c r="A36" s="40" t="s">
        <v>44</v>
      </c>
      <c r="B36" s="41">
        <f>BOR!B35+LUMCON!B35+LOSFA!B36+'UL System'!B35+'LSU System'!B35+'SU System'!B35+LCTCS!B35</f>
        <v>401180210</v>
      </c>
      <c r="C36" s="41">
        <f>BOR!C35+LUMCON!C35+LOSFA!C36+'UL System'!C35+'LSU System'!C35+'SU System'!C35+LCTCS!C35</f>
        <v>437326389</v>
      </c>
      <c r="D36" s="41">
        <f>BOR!D35+LUMCON!D35+LOSFA!D36+'UL System'!D35+'LSU System'!D35+'SU System'!D35+LCTCS!D35</f>
        <v>416092880</v>
      </c>
      <c r="E36" s="41">
        <f>D36-B36</f>
        <v>14912670</v>
      </c>
      <c r="F36" s="37">
        <f>IF(ISBLANK(E36),"  ",IF(B36&gt;0,E36/B36,IF(E36&gt;0,1,0)))</f>
        <v>3.7171998090334515E-2</v>
      </c>
      <c r="G36" s="41">
        <f>D36-C36</f>
        <v>-21233509</v>
      </c>
      <c r="H36" s="37">
        <f>IF(ISBLANK(G36),"  ",IF(C36&gt;0,G36/C36,IF(G36&gt;0,1,0)))</f>
        <v>-4.8553001909061561E-2</v>
      </c>
    </row>
    <row r="37" spans="1:8" s="73" customFormat="1" ht="31.5">
      <c r="A37" s="32" t="s">
        <v>43</v>
      </c>
      <c r="B37" s="36"/>
      <c r="C37" s="36"/>
      <c r="D37" s="36"/>
      <c r="E37" s="31"/>
      <c r="F37" s="23"/>
      <c r="G37" s="31"/>
      <c r="H37" s="23"/>
    </row>
    <row r="38" spans="1:8" s="75" customFormat="1" ht="31.5">
      <c r="A38" s="40" t="s">
        <v>45</v>
      </c>
      <c r="B38" s="41">
        <f>BOR!B37+LUMCON!B37+LOSFA!B38+'UL System'!B37+'LSU System'!B37+'SU System'!B37+LCTCS!B37</f>
        <v>189700000</v>
      </c>
      <c r="C38" s="41">
        <f>BOR!C37+LUMCON!C37+LOSFA!C38+'UL System'!C37+'LSU System'!C37+'SU System'!C37+LCTCS!C37</f>
        <v>189700000</v>
      </c>
      <c r="D38" s="41">
        <f>BOR!D37+LUMCON!D37+LOSFA!D38+'UL System'!D37+'LSU System'!D37+'SU System'!D37+LCTCS!D37</f>
        <v>289592480</v>
      </c>
      <c r="E38" s="41">
        <f>D38-B38</f>
        <v>99892480</v>
      </c>
      <c r="F38" s="37">
        <f>IF(ISBLANK(E38),"  ",IF(B38&gt;0,E38/B38,IF(E38&gt;0,1,0)))</f>
        <v>0.5265813389562467</v>
      </c>
      <c r="G38" s="41">
        <f>D38-C38</f>
        <v>99892480</v>
      </c>
      <c r="H38" s="37">
        <f>IF(ISBLANK(G38),"  ",IF(C38&gt;0,G38/C38,IF(G38&gt;0,1,0)))</f>
        <v>0.5265813389562467</v>
      </c>
    </row>
    <row r="39" spans="1:8" s="73" customFormat="1" ht="31.5">
      <c r="A39" s="32" t="s">
        <v>43</v>
      </c>
      <c r="B39" s="36"/>
      <c r="C39" s="36"/>
      <c r="D39" s="36"/>
      <c r="E39" s="31"/>
      <c r="F39" s="23"/>
      <c r="G39" s="31"/>
      <c r="H39" s="23"/>
    </row>
    <row r="40" spans="1:8" s="75" customFormat="1" ht="31.5">
      <c r="A40" s="34" t="s">
        <v>46</v>
      </c>
      <c r="B40" s="41">
        <f>BOR!B39+LUMCON!B39+LOSFA!B40+'UL System'!B39+'LSU System'!B39+'SU System'!B39+LCTCS!B39</f>
        <v>809635923.59000003</v>
      </c>
      <c r="C40" s="41">
        <f>BOR!C39+LUMCON!C39+LOSFA!C40+'UL System'!C39+'LSU System'!C39+'SU System'!C39+LCTCS!C39</f>
        <v>831895206</v>
      </c>
      <c r="D40" s="41">
        <f>BOR!D39+LUMCON!D39+LOSFA!D40+'UL System'!D39+'LSU System'!D39+'SU System'!D39+LCTCS!D39</f>
        <v>904337213</v>
      </c>
      <c r="E40" s="39">
        <f>D40-B40</f>
        <v>94701289.409999967</v>
      </c>
      <c r="F40" s="37">
        <f>IF(ISBLANK(E40),"  ",IF(B40&gt;0,E40/B40,IF(E40&gt;0,1,0)))</f>
        <v>0.11696774642864877</v>
      </c>
      <c r="G40" s="39">
        <f>D40-C40</f>
        <v>72442007</v>
      </c>
      <c r="H40" s="37">
        <f>IF(ISBLANK(G40),"  ",IF(C40&gt;0,G40/C40,IF(G40&gt;0,1,0)))</f>
        <v>8.708068814138592E-2</v>
      </c>
    </row>
    <row r="41" spans="1:8" s="73" customFormat="1" ht="31.5">
      <c r="A41" s="32" t="s">
        <v>43</v>
      </c>
      <c r="B41" s="36"/>
      <c r="C41" s="36"/>
      <c r="D41" s="36"/>
      <c r="E41" s="31"/>
      <c r="F41" s="23"/>
      <c r="G41" s="31"/>
      <c r="H41" s="23"/>
    </row>
    <row r="42" spans="1:8" s="75" customFormat="1" ht="31.5">
      <c r="A42" s="42" t="s">
        <v>47</v>
      </c>
      <c r="B42" s="41">
        <f>BOR!B41+LUMCON!B41+LOSFA!B42+'UL System'!B41+'LSU System'!B41+'SU System'!B41+LCTCS!B41</f>
        <v>138773072.84999999</v>
      </c>
      <c r="C42" s="41">
        <f>BOR!C41+LUMCON!C41+LOSFA!C42+'UL System'!C41+'LSU System'!C41+'SU System'!C41+LCTCS!C41</f>
        <v>187876191</v>
      </c>
      <c r="D42" s="41">
        <f>BOR!D41+LUMCON!D41+LOSFA!D42+'UL System'!D41+'LSU System'!D41+'SU System'!D41+LCTCS!D41</f>
        <v>165764157</v>
      </c>
      <c r="E42" s="43">
        <f>D42-B42</f>
        <v>26991084.150000006</v>
      </c>
      <c r="F42" s="37">
        <f>IF(ISBLANK(E42),"  ",IF(B42&gt;0,E42/B42,IF(E42&gt;0,1,0)))</f>
        <v>0.19449799298726134</v>
      </c>
      <c r="G42" s="43">
        <f>D42-C42</f>
        <v>-22112034</v>
      </c>
      <c r="H42" s="37">
        <f>IF(ISBLANK(G42),"  ",IF(C42&gt;0,G42/C42,IF(G42&gt;0,1,0)))</f>
        <v>-0.11769471098123338</v>
      </c>
    </row>
    <row r="43" spans="1:8" s="73" customFormat="1" ht="31.5">
      <c r="A43" s="34"/>
      <c r="B43" s="39"/>
      <c r="C43" s="39"/>
      <c r="D43" s="39"/>
      <c r="E43" s="22"/>
      <c r="F43" s="44"/>
      <c r="G43" s="22"/>
      <c r="H43" s="44"/>
    </row>
    <row r="44" spans="1:8" s="75" customFormat="1" ht="31.5">
      <c r="A44" s="34" t="s">
        <v>48</v>
      </c>
      <c r="B44" s="41">
        <f>BOR!B43+LUMCON!B43+LOSFA!B44+'UL System'!B43+'LSU System'!B43+'SU System'!B43+LCTCS!B43</f>
        <v>0</v>
      </c>
      <c r="C44" s="41">
        <f>BOR!C43+LUMCON!C43+LOSFA!C44+'UL System'!C43+'LSU System'!C43+'SU System'!C43+LCTCS!C43</f>
        <v>0</v>
      </c>
      <c r="D44" s="41">
        <f>BOR!D43+LUMCON!D43+LOSFA!D44+'UL System'!D43+'LSU System'!D43+'SU System'!D43+LCTCS!D43</f>
        <v>0</v>
      </c>
      <c r="E44" s="43">
        <f>D44-B44</f>
        <v>0</v>
      </c>
      <c r="F44" s="37">
        <f>IF(ISBLANK(E44),"  ",IF(B44&gt;0,E44/B44,IF(E44&gt;0,1,0)))</f>
        <v>0</v>
      </c>
      <c r="G44" s="43">
        <f>D44-C44</f>
        <v>0</v>
      </c>
      <c r="H44" s="37">
        <f>IF(ISBLANK(G44),"  ",IF(C44&gt;0,G44/C44,IF(G44&gt;0,1,0)))</f>
        <v>0</v>
      </c>
    </row>
    <row r="45" spans="1:8" s="73" customFormat="1" ht="31.5">
      <c r="A45" s="32"/>
      <c r="B45" s="31"/>
      <c r="C45" s="31"/>
      <c r="D45" s="31"/>
      <c r="E45" s="31"/>
      <c r="F45" s="23"/>
      <c r="G45" s="31"/>
      <c r="H45" s="23"/>
    </row>
    <row r="46" spans="1:8" s="75" customFormat="1" ht="31.5">
      <c r="A46" s="45" t="s">
        <v>49</v>
      </c>
      <c r="B46" s="39">
        <f>B32+B36+B38+B40+B42+B44-B34</f>
        <v>2832934709.6700001</v>
      </c>
      <c r="C46" s="39">
        <f t="shared" ref="C46:D46" si="10">C42+C40+C38+C36+C32-C34</f>
        <v>2958057534</v>
      </c>
      <c r="D46" s="39">
        <f t="shared" si="10"/>
        <v>2995628332</v>
      </c>
      <c r="E46" s="39">
        <f>D46-B46</f>
        <v>162693622.32999992</v>
      </c>
      <c r="F46" s="37">
        <f>IF(ISBLANK(E46),"  ",IF(B46&gt;0,E46/B46,IF(E46&gt;0,1,0)))</f>
        <v>5.7429358246294214E-2</v>
      </c>
      <c r="G46" s="39">
        <f>D46-C46</f>
        <v>37570798</v>
      </c>
      <c r="H46" s="37">
        <f>IF(ISBLANK(G46),"  ",IF(C46&gt;0,G46/C46,IF(G46&gt;0,1,0)))</f>
        <v>1.2701172160500648E-2</v>
      </c>
    </row>
    <row r="47" spans="1:8" s="73" customFormat="1" ht="31.5">
      <c r="A47" s="46"/>
      <c r="B47" s="31"/>
      <c r="C47" s="31"/>
      <c r="D47" s="31"/>
      <c r="E47" s="31"/>
      <c r="F47" s="23" t="s">
        <v>43</v>
      </c>
      <c r="G47" s="31"/>
      <c r="H47" s="23" t="s">
        <v>43</v>
      </c>
    </row>
    <row r="48" spans="1:8" s="73" customFormat="1" ht="31.5">
      <c r="A48" s="47"/>
      <c r="B48" s="22"/>
      <c r="C48" s="22"/>
      <c r="D48" s="22"/>
      <c r="E48" s="22"/>
      <c r="F48" s="24" t="s">
        <v>43</v>
      </c>
      <c r="G48" s="22"/>
      <c r="H48" s="24" t="s">
        <v>43</v>
      </c>
    </row>
    <row r="49" spans="1:8" s="73" customFormat="1" ht="31.5">
      <c r="A49" s="45" t="s">
        <v>50</v>
      </c>
      <c r="B49" s="22"/>
      <c r="C49" s="22"/>
      <c r="D49" s="22"/>
      <c r="E49" s="22"/>
      <c r="F49" s="24"/>
      <c r="G49" s="22"/>
      <c r="H49" s="24"/>
    </row>
    <row r="50" spans="1:8" s="73" customFormat="1" ht="31.5">
      <c r="A50" s="30" t="s">
        <v>51</v>
      </c>
      <c r="B50" s="26">
        <f>BOR!B49+LUMCON!B49+LOSFA!B50+'UL System'!B49+'LSU System'!B49+'SU System'!B49+LCTCS!B49</f>
        <v>868800621.1009078</v>
      </c>
      <c r="C50" s="26">
        <f>BOR!C49+LUMCON!C49+LOSFA!C50+'UL System'!C49+'LSU System'!C49+'SU System'!C49+LCTCS!C49</f>
        <v>907667920.95857334</v>
      </c>
      <c r="D50" s="26">
        <f>BOR!D49+LUMCON!D49+LOSFA!D50+'UL System'!D49+'LSU System'!D49+'SU System'!D49+LCTCS!D49</f>
        <v>944949082.02543807</v>
      </c>
      <c r="E50" s="22">
        <f t="shared" ref="E50:E63" si="11">D50-B50</f>
        <v>76148460.924530268</v>
      </c>
      <c r="F50" s="27">
        <f t="shared" ref="F50:F63" si="12">IF(ISBLANK(E50),"  ",IF(B50&gt;0,E50/B50,IF(E50&gt;0,1,0)))</f>
        <v>8.7647797521182846E-2</v>
      </c>
      <c r="G50" s="22">
        <f t="shared" ref="G50:G63" si="13">D50-C50</f>
        <v>37281161.066864729</v>
      </c>
      <c r="H50" s="27">
        <f t="shared" ref="H50:H63" si="14">IF(ISBLANK(G50),"  ",IF(C50&gt;0,G50/C50,IF(G50&gt;0,1,0)))</f>
        <v>4.1073569095063642E-2</v>
      </c>
    </row>
    <row r="51" spans="1:8" s="73" customFormat="1" ht="31.5">
      <c r="A51" s="32" t="s">
        <v>52</v>
      </c>
      <c r="B51" s="26">
        <f>BOR!B50+LUMCON!B50+LOSFA!B51+'UL System'!B50+'LSU System'!B50+'SU System'!B50+LCTCS!B50</f>
        <v>192796732.09</v>
      </c>
      <c r="C51" s="26">
        <f>BOR!C50+LUMCON!C50+LOSFA!C51+'UL System'!C50+'LSU System'!C50+'SU System'!C50+LCTCS!C50</f>
        <v>186728211</v>
      </c>
      <c r="D51" s="26">
        <f>BOR!D50+LUMCON!D50+LOSFA!D51+'UL System'!D50+'LSU System'!D50+'SU System'!D50+LCTCS!D50</f>
        <v>188947813.12366518</v>
      </c>
      <c r="E51" s="31">
        <f t="shared" si="11"/>
        <v>-3848918.9663348198</v>
      </c>
      <c r="F51" s="27">
        <f t="shared" si="12"/>
        <v>-1.9963611024994422E-2</v>
      </c>
      <c r="G51" s="31">
        <f t="shared" si="13"/>
        <v>2219602.1236651838</v>
      </c>
      <c r="H51" s="27">
        <f t="shared" si="14"/>
        <v>1.1886806561142407E-2</v>
      </c>
    </row>
    <row r="52" spans="1:8" s="73" customFormat="1" ht="31.5">
      <c r="A52" s="32" t="s">
        <v>53</v>
      </c>
      <c r="B52" s="26">
        <f>BOR!B51+LUMCON!B51+LOSFA!B52+'UL System'!B51+'LSU System'!B51+'SU System'!B51+LCTCS!B51</f>
        <v>63533122.939999998</v>
      </c>
      <c r="C52" s="26">
        <f>BOR!C51+LUMCON!C51+LOSFA!C52+'UL System'!C51+'LSU System'!C51+'SU System'!C51+LCTCS!C51</f>
        <v>65215256</v>
      </c>
      <c r="D52" s="26">
        <f>BOR!D51+LUMCON!D51+LOSFA!D52+'UL System'!D51+'LSU System'!D51+'SU System'!D51+LCTCS!D51</f>
        <v>62803346</v>
      </c>
      <c r="E52" s="31">
        <f t="shared" si="11"/>
        <v>-729776.93999999762</v>
      </c>
      <c r="F52" s="27">
        <f t="shared" si="12"/>
        <v>-1.1486558604858621E-2</v>
      </c>
      <c r="G52" s="31">
        <f t="shared" si="13"/>
        <v>-2411910</v>
      </c>
      <c r="H52" s="27">
        <f t="shared" si="14"/>
        <v>-3.6983830899935441E-2</v>
      </c>
    </row>
    <row r="53" spans="1:8" s="73" customFormat="1" ht="31.5">
      <c r="A53" s="32" t="s">
        <v>54</v>
      </c>
      <c r="B53" s="26">
        <f>BOR!B52+LUMCON!B52+LOSFA!B53+'UL System'!B52+'LSU System'!B52+'SU System'!B52+LCTCS!B52</f>
        <v>191905211.13401553</v>
      </c>
      <c r="C53" s="26">
        <f>BOR!C52+LUMCON!C52+LOSFA!C53+'UL System'!C52+'LSU System'!C52+'SU System'!C52+LCTCS!C52</f>
        <v>198547220.15951106</v>
      </c>
      <c r="D53" s="26">
        <f>BOR!D52+LUMCON!D52+LOSFA!D53+'UL System'!D52+'LSU System'!D52+'SU System'!D52+LCTCS!D52</f>
        <v>205369300.59378874</v>
      </c>
      <c r="E53" s="31">
        <f t="shared" si="11"/>
        <v>13464089.459773213</v>
      </c>
      <c r="F53" s="27">
        <f t="shared" si="12"/>
        <v>7.0160103418821021E-2</v>
      </c>
      <c r="G53" s="31">
        <f t="shared" si="13"/>
        <v>6822080.4342776835</v>
      </c>
      <c r="H53" s="27">
        <f t="shared" si="14"/>
        <v>3.4359989672969909E-2</v>
      </c>
    </row>
    <row r="54" spans="1:8" s="73" customFormat="1" ht="31.5">
      <c r="A54" s="32" t="s">
        <v>55</v>
      </c>
      <c r="B54" s="26">
        <f>BOR!B53+LUMCON!B53+LOSFA!B54+'UL System'!B53+'LSU System'!B53+'SU System'!B53+LCTCS!B53</f>
        <v>92156246.722707599</v>
      </c>
      <c r="C54" s="26">
        <f>BOR!C53+LUMCON!C53+LOSFA!C54+'UL System'!C53+'LSU System'!C53+'SU System'!C53+LCTCS!C53</f>
        <v>95041326.276677117</v>
      </c>
      <c r="D54" s="26">
        <f>BOR!D53+LUMCON!D53+LOSFA!D54+'UL System'!D53+'LSU System'!D53+'SU System'!D53+LCTCS!D53</f>
        <v>99773285.532934636</v>
      </c>
      <c r="E54" s="31">
        <f t="shared" si="11"/>
        <v>7617038.8102270365</v>
      </c>
      <c r="F54" s="27">
        <f t="shared" si="12"/>
        <v>8.2653526821097986E-2</v>
      </c>
      <c r="G54" s="31">
        <f t="shared" si="13"/>
        <v>4731959.2562575191</v>
      </c>
      <c r="H54" s="27">
        <f t="shared" si="14"/>
        <v>4.9788438794321932E-2</v>
      </c>
    </row>
    <row r="55" spans="1:8" s="73" customFormat="1" ht="31.5">
      <c r="A55" s="32" t="s">
        <v>56</v>
      </c>
      <c r="B55" s="26">
        <f>BOR!B54+LUMCON!B54+LOSFA!B55+'UL System'!B54+'LSU System'!B54+'SU System'!B54+LCTCS!B54</f>
        <v>355995503.81789339</v>
      </c>
      <c r="C55" s="26">
        <f>BOR!C54+LUMCON!C54+LOSFA!C55+'UL System'!C54+'LSU System'!C54+'SU System'!C54+LCTCS!C54</f>
        <v>384659935.8205747</v>
      </c>
      <c r="D55" s="26">
        <f>BOR!D54+LUMCON!D54+LOSFA!D55+'UL System'!D54+'LSU System'!D54+'SU System'!D54+LCTCS!D54</f>
        <v>370256294.93187547</v>
      </c>
      <c r="E55" s="31">
        <f t="shared" si="11"/>
        <v>14260791.113982081</v>
      </c>
      <c r="F55" s="27">
        <f t="shared" si="12"/>
        <v>4.005890793855945E-2</v>
      </c>
      <c r="G55" s="31">
        <f t="shared" si="13"/>
        <v>-14403640.888699234</v>
      </c>
      <c r="H55" s="27">
        <f t="shared" si="14"/>
        <v>-3.7445128924000648E-2</v>
      </c>
    </row>
    <row r="56" spans="1:8" s="73" customFormat="1" ht="31.5">
      <c r="A56" s="32" t="s">
        <v>57</v>
      </c>
      <c r="B56" s="26">
        <f>BOR!B55+LUMCON!B55+LOSFA!B56+'UL System'!B55+'LSU System'!B55+'SU System'!B55+LCTCS!B55</f>
        <v>281181028.78000003</v>
      </c>
      <c r="C56" s="26">
        <f>BOR!C55+LUMCON!C55+LOSFA!C56+'UL System'!C55+'LSU System'!C55+'SU System'!C55+LCTCS!C55</f>
        <v>277733979</v>
      </c>
      <c r="D56" s="26">
        <f>BOR!D55+LUMCON!D55+LOSFA!D56+'UL System'!D55+'LSU System'!D55+'SU System'!D55+LCTCS!D55</f>
        <v>308137514.68000001</v>
      </c>
      <c r="E56" s="31">
        <f t="shared" si="11"/>
        <v>26956485.899999976</v>
      </c>
      <c r="F56" s="27">
        <f t="shared" si="12"/>
        <v>9.586879320045133E-2</v>
      </c>
      <c r="G56" s="31">
        <f t="shared" si="13"/>
        <v>30403535.680000007</v>
      </c>
      <c r="H56" s="27">
        <f t="shared" si="14"/>
        <v>0.10946998919422822</v>
      </c>
    </row>
    <row r="57" spans="1:8" s="73" customFormat="1" ht="31.5">
      <c r="A57" s="32" t="s">
        <v>58</v>
      </c>
      <c r="B57" s="26">
        <f>BOR!B56+LUMCON!B56+LOSFA!B57+'UL System'!B56+'LSU System'!B56+'SU System'!B56+LCTCS!B56</f>
        <v>239445216.78</v>
      </c>
      <c r="C57" s="26">
        <f>BOR!C56+LUMCON!C56+LOSFA!C57+'UL System'!C56+'LSU System'!C56+'SU System'!C56+LCTCS!C56</f>
        <v>229962070.89962333</v>
      </c>
      <c r="D57" s="26">
        <f>BOR!D56+LUMCON!D56+LOSFA!D57+'UL System'!D56+'LSU System'!D56+'SU System'!D56+LCTCS!D56</f>
        <v>244766657.16229793</v>
      </c>
      <c r="E57" s="31">
        <f t="shared" si="11"/>
        <v>5321440.3822979331</v>
      </c>
      <c r="F57" s="27">
        <f t="shared" si="12"/>
        <v>2.2224041281172145E-2</v>
      </c>
      <c r="G57" s="31">
        <f t="shared" si="13"/>
        <v>14804586.2626746</v>
      </c>
      <c r="H57" s="27">
        <f t="shared" si="14"/>
        <v>6.4378382942710088E-2</v>
      </c>
    </row>
    <row r="58" spans="1:8" s="75" customFormat="1" ht="31.5">
      <c r="A58" s="48" t="s">
        <v>59</v>
      </c>
      <c r="B58" s="173">
        <f>SUM(B50:B57)</f>
        <v>2285813683.3655243</v>
      </c>
      <c r="C58" s="173">
        <f t="shared" ref="C58:D58" si="15">SUM(C50:C57)</f>
        <v>2345555920.1149597</v>
      </c>
      <c r="D58" s="173">
        <f t="shared" si="15"/>
        <v>2425003294.0499997</v>
      </c>
      <c r="E58" s="36">
        <f t="shared" si="11"/>
        <v>139189610.68447542</v>
      </c>
      <c r="F58" s="37">
        <f t="shared" si="12"/>
        <v>6.0892806661100744E-2</v>
      </c>
      <c r="G58" s="36">
        <f t="shared" si="13"/>
        <v>79447373.935039997</v>
      </c>
      <c r="H58" s="37">
        <f t="shared" si="14"/>
        <v>3.3871447384271336E-2</v>
      </c>
    </row>
    <row r="59" spans="1:8" s="73" customFormat="1" ht="31.5">
      <c r="A59" s="32" t="s">
        <v>60</v>
      </c>
      <c r="B59" s="26">
        <f>BOR!B58+LUMCON!B58+LOSFA!B59+'UL System'!B58+'LSU System'!B58+'SU System'!B58+LCTCS!B58</f>
        <v>467198833</v>
      </c>
      <c r="C59" s="26">
        <f>BOR!C58+LUMCON!C58+LOSFA!C59+'UL System'!C58+'LSU System'!C58+'SU System'!C58+LCTCS!C58</f>
        <v>491810807</v>
      </c>
      <c r="D59" s="26">
        <f>BOR!D58+LUMCON!D58+LOSFA!D59+'UL System'!D58+'LSU System'!D58+'SU System'!D58+LCTCS!D58</f>
        <v>473129903</v>
      </c>
      <c r="E59" s="31">
        <f t="shared" si="11"/>
        <v>5931070</v>
      </c>
      <c r="F59" s="27">
        <f t="shared" si="12"/>
        <v>1.2694958936252309E-2</v>
      </c>
      <c r="G59" s="31">
        <f t="shared" si="13"/>
        <v>-18680904</v>
      </c>
      <c r="H59" s="27">
        <f t="shared" si="14"/>
        <v>-3.7983923358560927E-2</v>
      </c>
    </row>
    <row r="60" spans="1:8" s="73" customFormat="1" ht="31.5">
      <c r="A60" s="32" t="s">
        <v>61</v>
      </c>
      <c r="B60" s="26">
        <f>BOR!B59+LUMCON!B59+LOSFA!B60+'UL System'!B59+'LSU System'!B59+'SU System'!B59+LCTCS!B59</f>
        <v>13077216.120000001</v>
      </c>
      <c r="C60" s="26">
        <f>BOR!C59+LUMCON!C59+LOSFA!C60+'UL System'!C59+'LSU System'!C59+'SU System'!C59+LCTCS!C59</f>
        <v>10946663</v>
      </c>
      <c r="D60" s="26">
        <f>BOR!D59+LUMCON!D59+LOSFA!D60+'UL System'!D59+'LSU System'!D59+'SU System'!D59+LCTCS!D59</f>
        <v>10962701</v>
      </c>
      <c r="E60" s="31">
        <f t="shared" si="11"/>
        <v>-2114515.120000001</v>
      </c>
      <c r="F60" s="27">
        <f t="shared" si="12"/>
        <v>-0.16169459161618574</v>
      </c>
      <c r="G60" s="31">
        <f t="shared" si="13"/>
        <v>16038</v>
      </c>
      <c r="H60" s="27">
        <f t="shared" si="14"/>
        <v>1.465104023025099E-3</v>
      </c>
    </row>
    <row r="61" spans="1:8" s="73" customFormat="1" ht="31.5">
      <c r="A61" s="32" t="s">
        <v>62</v>
      </c>
      <c r="B61" s="26">
        <f>BOR!B60+LUMCON!B60+LOSFA!B61+'UL System'!B60+'LSU System'!B60+'SU System'!B60+LCTCS!B60</f>
        <v>29971258.330000002</v>
      </c>
      <c r="C61" s="26">
        <f>BOR!C60+LUMCON!C60+LOSFA!C61+'UL System'!C60+'LSU System'!C60+'SU System'!C60+LCTCS!C60</f>
        <v>30413666</v>
      </c>
      <c r="D61" s="26">
        <f>BOR!D60+LUMCON!D60+LOSFA!D61+'UL System'!D60+'LSU System'!D60+'SU System'!D60+LCTCS!D60</f>
        <v>33126287</v>
      </c>
      <c r="E61" s="31">
        <f t="shared" si="11"/>
        <v>3155028.6699999981</v>
      </c>
      <c r="F61" s="27">
        <f t="shared" si="12"/>
        <v>0.10526847539270461</v>
      </c>
      <c r="G61" s="31">
        <f t="shared" si="13"/>
        <v>2712621</v>
      </c>
      <c r="H61" s="27">
        <f t="shared" si="14"/>
        <v>8.919085913549521E-2</v>
      </c>
    </row>
    <row r="62" spans="1:8" s="73" customFormat="1" ht="31.5">
      <c r="A62" s="32" t="s">
        <v>63</v>
      </c>
      <c r="B62" s="26">
        <f>BOR!B61+LUMCON!B61+LOSFA!B62+'UL System'!B61+'LSU System'!B61+'SU System'!B61+LCTCS!B61</f>
        <v>36873721.5</v>
      </c>
      <c r="C62" s="26">
        <f>BOR!C61+LUMCON!C61+LOSFA!C62+'UL System'!C61+'LSU System'!C61+'SU System'!C61+LCTCS!C61</f>
        <v>79330479</v>
      </c>
      <c r="D62" s="26">
        <f>BOR!D61+LUMCON!D61+LOSFA!D62+'UL System'!D61+'LSU System'!D61+'SU System'!D61+LCTCS!D61</f>
        <v>53366147</v>
      </c>
      <c r="E62" s="31">
        <f t="shared" si="11"/>
        <v>16492425.5</v>
      </c>
      <c r="F62" s="27">
        <f t="shared" si="12"/>
        <v>0.447267724251809</v>
      </c>
      <c r="G62" s="31">
        <f t="shared" si="13"/>
        <v>-25964332</v>
      </c>
      <c r="H62" s="27">
        <f t="shared" si="14"/>
        <v>-0.32729327148018356</v>
      </c>
    </row>
    <row r="63" spans="1:8" s="75" customFormat="1" ht="31.5">
      <c r="A63" s="49" t="s">
        <v>64</v>
      </c>
      <c r="B63" s="50">
        <f>B62+B61+B60+B59+B58-2</f>
        <v>2832934710.3155241</v>
      </c>
      <c r="C63" s="50">
        <f>C62+C61+C60+C59+C58-1</f>
        <v>2958057534.1149597</v>
      </c>
      <c r="D63" s="50">
        <f t="shared" ref="C63:D63" si="16">D62+D61+D60+D59+D58</f>
        <v>2995588332.0499997</v>
      </c>
      <c r="E63" s="50">
        <f t="shared" si="11"/>
        <v>162653621.73447561</v>
      </c>
      <c r="F63" s="37">
        <f t="shared" si="12"/>
        <v>5.7415238389436699E-2</v>
      </c>
      <c r="G63" s="50">
        <f t="shared" si="13"/>
        <v>37530797.935039997</v>
      </c>
      <c r="H63" s="37">
        <f t="shared" si="14"/>
        <v>1.268764975062227E-2</v>
      </c>
    </row>
    <row r="64" spans="1:8" s="73" customFormat="1" ht="31.5">
      <c r="A64" s="47"/>
      <c r="B64" s="22"/>
      <c r="C64" s="22"/>
      <c r="D64" s="22"/>
      <c r="E64" s="22"/>
      <c r="F64" s="24"/>
      <c r="G64" s="22"/>
      <c r="H64" s="24"/>
    </row>
    <row r="65" spans="1:8" s="73" customFormat="1" ht="31.5">
      <c r="A65" s="45" t="s">
        <v>43</v>
      </c>
      <c r="B65" s="22"/>
      <c r="C65" s="22"/>
      <c r="D65" s="22"/>
      <c r="E65" s="22"/>
      <c r="F65" s="24"/>
      <c r="G65" s="22"/>
      <c r="H65" s="24"/>
    </row>
    <row r="66" spans="1:8" s="73" customFormat="1" ht="31.5">
      <c r="A66" s="30" t="s">
        <v>66</v>
      </c>
      <c r="B66" s="26">
        <f>BOR!B65+LUMCON!B65+LOSFA!B66+'UL System'!B65+'LSU System'!B65+'SU System'!B65+LCTCS!B65</f>
        <v>1369645062.7099998</v>
      </c>
      <c r="C66" s="26">
        <f>BOR!C65+LUMCON!C65+LOSFA!C66+'UL System'!C65+'LSU System'!C65+'SU System'!C65+LCTCS!C65</f>
        <v>1393449843.8639822</v>
      </c>
      <c r="D66" s="26">
        <f>BOR!D65+LUMCON!D65+LOSFA!D66+'UL System'!D65+'LSU System'!D65+'SU System'!D65+LCTCS!D65</f>
        <v>1374740283</v>
      </c>
      <c r="E66" s="22">
        <f t="shared" ref="E66:E84" si="17">D66-B66</f>
        <v>5095220.2900002003</v>
      </c>
      <c r="F66" s="27">
        <f t="shared" ref="F66:F84" si="18">IF(ISBLANK(E66),"  ",IF(B66&gt;0,E66/B66,IF(E66&gt;0,1,0)))</f>
        <v>3.7201026957441974E-3</v>
      </c>
      <c r="G66" s="22">
        <f t="shared" ref="G66:G84" si="19">D66-C66</f>
        <v>-18709560.863982201</v>
      </c>
      <c r="H66" s="27">
        <f t="shared" ref="H66:H84" si="20">IF(ISBLANK(G66),"  ",IF(C66&gt;0,G66/C66,IF(G66&gt;0,1,0)))</f>
        <v>-1.3426791747380958E-2</v>
      </c>
    </row>
    <row r="67" spans="1:8" s="73" customFormat="1" ht="31.5">
      <c r="A67" s="32" t="s">
        <v>67</v>
      </c>
      <c r="B67" s="26">
        <f>BOR!B66+LUMCON!B66+LOSFA!B67+'UL System'!B66+'LSU System'!B66+'SU System'!B66+LCTCS!B66</f>
        <v>76479195.959999993</v>
      </c>
      <c r="C67" s="26">
        <f>BOR!C66+LUMCON!C66+LOSFA!C67+'UL System'!C66+'LSU System'!C66+'SU System'!C66+LCTCS!C66</f>
        <v>75432357</v>
      </c>
      <c r="D67" s="26">
        <f>BOR!D66+LUMCON!D66+LOSFA!D67+'UL System'!D66+'LSU System'!D66+'SU System'!D66+LCTCS!D66</f>
        <v>77113099</v>
      </c>
      <c r="E67" s="31">
        <f t="shared" si="17"/>
        <v>633903.04000000656</v>
      </c>
      <c r="F67" s="27">
        <f t="shared" si="18"/>
        <v>8.2885683098910898E-3</v>
      </c>
      <c r="G67" s="31">
        <f t="shared" si="19"/>
        <v>1680742</v>
      </c>
      <c r="H67" s="27">
        <f t="shared" si="20"/>
        <v>2.2281446143861048E-2</v>
      </c>
    </row>
    <row r="68" spans="1:8" s="73" customFormat="1" ht="31.5">
      <c r="A68" s="32" t="s">
        <v>68</v>
      </c>
      <c r="B68" s="26">
        <f>BOR!B67+LUMCON!B67+LOSFA!B68+'UL System'!B67+'LSU System'!B67+'SU System'!B67+LCTCS!B67</f>
        <v>393603931.85552448</v>
      </c>
      <c r="C68" s="26">
        <f>BOR!C67+LUMCON!C67+LOSFA!C68+'UL System'!C67+'LSU System'!C67+'SU System'!C67+LCTCS!C67</f>
        <v>409203259.53497726</v>
      </c>
      <c r="D68" s="26">
        <f>BOR!D67+LUMCON!D67+LOSFA!D68+'UL System'!D67+'LSU System'!D67+'SU System'!D67+LCTCS!D67</f>
        <v>454800497.86000001</v>
      </c>
      <c r="E68" s="31">
        <f t="shared" si="17"/>
        <v>61196566.004475534</v>
      </c>
      <c r="F68" s="27">
        <f t="shared" si="18"/>
        <v>0.15547752715777807</v>
      </c>
      <c r="G68" s="31">
        <f t="shared" si="19"/>
        <v>45597238.325022757</v>
      </c>
      <c r="H68" s="27">
        <f t="shared" si="20"/>
        <v>0.11142931358083492</v>
      </c>
    </row>
    <row r="69" spans="1:8" s="75" customFormat="1" ht="31.5">
      <c r="A69" s="48" t="s">
        <v>69</v>
      </c>
      <c r="B69" s="50">
        <f>SUM(B66:B68)</f>
        <v>1839728190.5255244</v>
      </c>
      <c r="C69" s="50">
        <f t="shared" ref="C69:D69" si="21">SUM(C66:C68)</f>
        <v>1878085460.3989594</v>
      </c>
      <c r="D69" s="50">
        <f t="shared" si="21"/>
        <v>1906653879.8600001</v>
      </c>
      <c r="E69" s="36">
        <f t="shared" si="17"/>
        <v>66925689.334475756</v>
      </c>
      <c r="F69" s="37">
        <f t="shared" si="18"/>
        <v>3.6378031102169618E-2</v>
      </c>
      <c r="G69" s="36">
        <f t="shared" si="19"/>
        <v>28568419.461040735</v>
      </c>
      <c r="H69" s="37">
        <f t="shared" si="20"/>
        <v>1.5211458724019928E-2</v>
      </c>
    </row>
    <row r="70" spans="1:8" s="73" customFormat="1" ht="31.5">
      <c r="A70" s="32" t="s">
        <v>70</v>
      </c>
      <c r="B70" s="26">
        <f>BOR!B69+LUMCON!B69+LOSFA!B70+'UL System'!B69+'LSU System'!B69+'SU System'!B69+LCTCS!B69</f>
        <v>10373298.75</v>
      </c>
      <c r="C70" s="26">
        <f>BOR!C69+LUMCON!C69+LOSFA!C70+'UL System'!C69+'LSU System'!C69+'SU System'!C69+LCTCS!C69</f>
        <v>11796302.449999999</v>
      </c>
      <c r="D70" s="26">
        <f>BOR!D69+LUMCON!D69+LOSFA!D70+'UL System'!D69+'LSU System'!D69+'SU System'!D69+LCTCS!D69</f>
        <v>12203754</v>
      </c>
      <c r="E70" s="31">
        <f t="shared" si="17"/>
        <v>1830455.25</v>
      </c>
      <c r="F70" s="27">
        <f t="shared" si="18"/>
        <v>0.17645835660522166</v>
      </c>
      <c r="G70" s="31">
        <f t="shared" si="19"/>
        <v>407451.55000000075</v>
      </c>
      <c r="H70" s="27">
        <f t="shared" si="20"/>
        <v>3.4540615733364886E-2</v>
      </c>
    </row>
    <row r="71" spans="1:8" s="73" customFormat="1" ht="31.5">
      <c r="A71" s="32" t="s">
        <v>71</v>
      </c>
      <c r="B71" s="26">
        <f>BOR!B70+LUMCON!B70+LOSFA!B71+'UL System'!B70+'LSU System'!B70+'SU System'!B70+LCTCS!B70</f>
        <v>212582242.97</v>
      </c>
      <c r="C71" s="26">
        <f>BOR!C70+LUMCON!C70+LOSFA!C71+'UL System'!C70+'LSU System'!C70+'SU System'!C70+LCTCS!C70</f>
        <v>231601299.266</v>
      </c>
      <c r="D71" s="26">
        <f>BOR!D70+LUMCON!D70+LOSFA!D71+'UL System'!D70+'LSU System'!D70+'SU System'!D70+LCTCS!D70</f>
        <v>231310943</v>
      </c>
      <c r="E71" s="31">
        <f t="shared" si="17"/>
        <v>18728700.030000001</v>
      </c>
      <c r="F71" s="27">
        <f t="shared" si="18"/>
        <v>8.8100961624734714E-2</v>
      </c>
      <c r="G71" s="31">
        <f t="shared" si="19"/>
        <v>-290356.26600000262</v>
      </c>
      <c r="H71" s="27">
        <f t="shared" si="20"/>
        <v>-1.2536901430182437E-3</v>
      </c>
    </row>
    <row r="72" spans="1:8" s="73" customFormat="1" ht="31.5">
      <c r="A72" s="32" t="s">
        <v>72</v>
      </c>
      <c r="B72" s="26">
        <f>BOR!B71+LUMCON!B71+LOSFA!B72+'UL System'!B71+'LSU System'!B71+'SU System'!B71+LCTCS!B71</f>
        <v>148474886.13999999</v>
      </c>
      <c r="C72" s="26">
        <f>BOR!C71+LUMCON!C71+LOSFA!C72+'UL System'!C71+'LSU System'!C71+'SU System'!C71+LCTCS!C71</f>
        <v>151496673.5</v>
      </c>
      <c r="D72" s="26">
        <f>BOR!D71+LUMCON!D71+LOSFA!D72+'UL System'!D71+'LSU System'!D71+'SU System'!D71+LCTCS!D71</f>
        <v>151223835</v>
      </c>
      <c r="E72" s="31">
        <f t="shared" si="17"/>
        <v>2748948.8600000143</v>
      </c>
      <c r="F72" s="27">
        <f t="shared" si="18"/>
        <v>1.8514571261620465E-2</v>
      </c>
      <c r="G72" s="31">
        <f t="shared" si="19"/>
        <v>-272838.5</v>
      </c>
      <c r="H72" s="27">
        <f t="shared" si="20"/>
        <v>-1.8009537351326727E-3</v>
      </c>
    </row>
    <row r="73" spans="1:8" s="75" customFormat="1" ht="31.5">
      <c r="A73" s="35" t="s">
        <v>73</v>
      </c>
      <c r="B73" s="50">
        <f>SUM(B70:B72)</f>
        <v>371430427.86000001</v>
      </c>
      <c r="C73" s="50">
        <f t="shared" ref="C73:D73" si="22">SUM(C70:C72)</f>
        <v>394894275.21599996</v>
      </c>
      <c r="D73" s="50">
        <f t="shared" si="22"/>
        <v>394738532</v>
      </c>
      <c r="E73" s="36">
        <f t="shared" si="17"/>
        <v>23308104.139999986</v>
      </c>
      <c r="F73" s="37">
        <f t="shared" si="18"/>
        <v>6.2752274428053326E-2</v>
      </c>
      <c r="G73" s="36">
        <f t="shared" si="19"/>
        <v>-155743.2159999609</v>
      </c>
      <c r="H73" s="37">
        <f t="shared" si="20"/>
        <v>-3.9439218488232627E-4</v>
      </c>
    </row>
    <row r="74" spans="1:8" s="73" customFormat="1" ht="31.5">
      <c r="A74" s="32" t="s">
        <v>74</v>
      </c>
      <c r="B74" s="26">
        <f>BOR!B73+LUMCON!B73+LOSFA!B74+'UL System'!B73+'LSU System'!B73+'SU System'!B73+LCTCS!B73</f>
        <v>34476942.289999999</v>
      </c>
      <c r="C74" s="26">
        <f>BOR!C73+LUMCON!C73+LOSFA!C74+'UL System'!C73+'LSU System'!C73+'SU System'!C73+LCTCS!C73</f>
        <v>35746440</v>
      </c>
      <c r="D74" s="26">
        <f>BOR!D73+LUMCON!D73+LOSFA!D74+'UL System'!D73+'LSU System'!D73+'SU System'!D73+LCTCS!D73</f>
        <v>34857589</v>
      </c>
      <c r="E74" s="31">
        <f t="shared" si="17"/>
        <v>380646.71000000089</v>
      </c>
      <c r="F74" s="27">
        <f t="shared" si="18"/>
        <v>1.1040616850480011E-2</v>
      </c>
      <c r="G74" s="31">
        <f t="shared" si="19"/>
        <v>-888851</v>
      </c>
      <c r="H74" s="27">
        <f t="shared" si="20"/>
        <v>-2.4865441146027407E-2</v>
      </c>
    </row>
    <row r="75" spans="1:8" s="73" customFormat="1" ht="31.5">
      <c r="A75" s="32" t="s">
        <v>75</v>
      </c>
      <c r="B75" s="26">
        <f>BOR!B74+LUMCON!B74+LOSFA!B75+'UL System'!B74+'LSU System'!B74+'SU System'!B74+LCTCS!B74</f>
        <v>486151595.50999999</v>
      </c>
      <c r="C75" s="26">
        <f>BOR!C74+LUMCON!C74+LOSFA!C75+'UL System'!C74+'LSU System'!C74+'SU System'!C74+LCTCS!C74</f>
        <v>543693149</v>
      </c>
      <c r="D75" s="26">
        <f>BOR!D74+LUMCON!D74+LOSFA!D75+'UL System'!D74+'LSU System'!D74+'SU System'!D74+LCTCS!D74</f>
        <v>534326840.69999999</v>
      </c>
      <c r="E75" s="31">
        <f t="shared" si="17"/>
        <v>48175245.189999998</v>
      </c>
      <c r="F75" s="27">
        <f t="shared" si="18"/>
        <v>9.9095108675847282E-2</v>
      </c>
      <c r="G75" s="31">
        <f t="shared" si="19"/>
        <v>-9366308.3000000119</v>
      </c>
      <c r="H75" s="27">
        <f t="shared" si="20"/>
        <v>-1.7227195739411481E-2</v>
      </c>
    </row>
    <row r="76" spans="1:8" s="73" customFormat="1" ht="31.5">
      <c r="A76" s="32" t="s">
        <v>76</v>
      </c>
      <c r="B76" s="26">
        <f>BOR!B75+LUMCON!B75+LOSFA!B76+'UL System'!B75+'LSU System'!B75+'SU System'!B75+LCTCS!B75</f>
        <v>261737</v>
      </c>
      <c r="C76" s="26">
        <f>BOR!C75+LUMCON!C75+LOSFA!C76+'UL System'!C75+'LSU System'!C75+'SU System'!C75+LCTCS!C75</f>
        <v>339496</v>
      </c>
      <c r="D76" s="26">
        <f>BOR!D75+LUMCON!D75+LOSFA!D76+'UL System'!D75+'LSU System'!D75+'SU System'!D75+LCTCS!D75</f>
        <v>336095</v>
      </c>
      <c r="E76" s="31">
        <f t="shared" si="17"/>
        <v>74358</v>
      </c>
      <c r="F76" s="27">
        <f t="shared" si="18"/>
        <v>0.28409433897385544</v>
      </c>
      <c r="G76" s="31">
        <f t="shared" si="19"/>
        <v>-3401</v>
      </c>
      <c r="H76" s="27">
        <f t="shared" si="20"/>
        <v>-1.0017791078539954E-2</v>
      </c>
    </row>
    <row r="77" spans="1:8" s="73" customFormat="1" ht="31.5">
      <c r="A77" s="32" t="s">
        <v>77</v>
      </c>
      <c r="B77" s="26">
        <f>BOR!B76+LUMCON!B76+LOSFA!B77+'UL System'!B76+'LSU System'!B76+'SU System'!B76+LCTCS!B76</f>
        <v>69598881.700000003</v>
      </c>
      <c r="C77" s="26">
        <f>BOR!C76+LUMCON!C76+LOSFA!C77+'UL System'!C76+'LSU System'!C76+'SU System'!C76+LCTCS!C76</f>
        <v>72024541</v>
      </c>
      <c r="D77" s="26">
        <f>BOR!D76+LUMCON!D76+LOSFA!D77+'UL System'!D76+'LSU System'!D76+'SU System'!D76+LCTCS!D76</f>
        <v>76699043</v>
      </c>
      <c r="E77" s="31">
        <f t="shared" si="17"/>
        <v>7100161.299999997</v>
      </c>
      <c r="F77" s="27">
        <f t="shared" si="18"/>
        <v>0.10201545091779825</v>
      </c>
      <c r="G77" s="31">
        <f t="shared" si="19"/>
        <v>4674502</v>
      </c>
      <c r="H77" s="27">
        <f t="shared" si="20"/>
        <v>6.4901517386969532E-2</v>
      </c>
    </row>
    <row r="78" spans="1:8" s="75" customFormat="1" ht="31.5">
      <c r="A78" s="35" t="s">
        <v>78</v>
      </c>
      <c r="B78" s="36">
        <f>SUM(B74:B77)</f>
        <v>590489156.5</v>
      </c>
      <c r="C78" s="36">
        <f t="shared" ref="C78:D78" si="23">SUM(C74:C77)</f>
        <v>651803626</v>
      </c>
      <c r="D78" s="36">
        <f t="shared" si="23"/>
        <v>646219567.70000005</v>
      </c>
      <c r="E78" s="36">
        <f t="shared" si="17"/>
        <v>55730411.200000048</v>
      </c>
      <c r="F78" s="37">
        <f t="shared" si="18"/>
        <v>9.4380075546738759E-2</v>
      </c>
      <c r="G78" s="36">
        <f t="shared" si="19"/>
        <v>-5584058.2999999523</v>
      </c>
      <c r="H78" s="37">
        <f t="shared" si="20"/>
        <v>-8.5670868912900953E-3</v>
      </c>
    </row>
    <row r="79" spans="1:8" s="73" customFormat="1" ht="31.5">
      <c r="A79" s="32" t="s">
        <v>79</v>
      </c>
      <c r="B79" s="26">
        <f>BOR!B78+LUMCON!B78+LOSFA!B79+'UL System'!B78+'LSU System'!B78+'SU System'!B78+LCTCS!B78</f>
        <v>17513346.789999999</v>
      </c>
      <c r="C79" s="26">
        <f>BOR!C78+LUMCON!C78+LOSFA!C79+'UL System'!C78+'LSU System'!C78+'SU System'!C78+LCTCS!C78</f>
        <v>18836623.5</v>
      </c>
      <c r="D79" s="26">
        <f>BOR!D78+LUMCON!D78+LOSFA!D79+'UL System'!D78+'LSU System'!D78+'SU System'!D78+LCTCS!D78</f>
        <v>25991007</v>
      </c>
      <c r="E79" s="31">
        <f t="shared" si="17"/>
        <v>8477660.2100000009</v>
      </c>
      <c r="F79" s="27">
        <f t="shared" si="18"/>
        <v>0.48406853993439375</v>
      </c>
      <c r="G79" s="31">
        <f t="shared" si="19"/>
        <v>7154383.5</v>
      </c>
      <c r="H79" s="27">
        <f t="shared" si="20"/>
        <v>0.37981241701836849</v>
      </c>
    </row>
    <row r="80" spans="1:8" s="73" customFormat="1" ht="31.5">
      <c r="A80" s="32" t="s">
        <v>80</v>
      </c>
      <c r="B80" s="26">
        <f>BOR!B79+LUMCON!B79+LOSFA!B80+'UL System'!B79+'LSU System'!B79+'SU System'!B79+LCTCS!B79</f>
        <v>12647377.370000001</v>
      </c>
      <c r="C80" s="26">
        <f>BOR!C79+LUMCON!C79+LOSFA!C80+'UL System'!C79+'LSU System'!C79+'SU System'!C79+LCTCS!C79</f>
        <v>13212900</v>
      </c>
      <c r="D80" s="26">
        <f>BOR!D79+LUMCON!D79+LOSFA!D80+'UL System'!D79+'LSU System'!D79+'SU System'!D79+LCTCS!D79</f>
        <v>14470186</v>
      </c>
      <c r="E80" s="31">
        <f t="shared" si="17"/>
        <v>1822808.629999999</v>
      </c>
      <c r="F80" s="27">
        <f t="shared" si="18"/>
        <v>0.144125424321074</v>
      </c>
      <c r="G80" s="31">
        <f t="shared" si="19"/>
        <v>1257286</v>
      </c>
      <c r="H80" s="27">
        <f t="shared" si="20"/>
        <v>9.5155946082994644E-2</v>
      </c>
    </row>
    <row r="81" spans="1:8" s="73" customFormat="1" ht="31.5">
      <c r="A81" s="51" t="s">
        <v>81</v>
      </c>
      <c r="B81" s="26">
        <f>BOR!B80+LUMCON!B80+LOSFA!B81+'UL System'!B80+'LSU System'!B80+'SU System'!B80+LCTCS!B80</f>
        <v>954094.27</v>
      </c>
      <c r="C81" s="26">
        <f>BOR!C80+LUMCON!C80+LOSFA!C81+'UL System'!C80+'LSU System'!C80+'SU System'!C80+LCTCS!C80</f>
        <v>1224649</v>
      </c>
      <c r="D81" s="26">
        <f>BOR!D80+LUMCON!D80+LOSFA!D81+'UL System'!D80+'LSU System'!D80+'SU System'!D80+LCTCS!D80</f>
        <v>4429285.49</v>
      </c>
      <c r="E81" s="31">
        <f t="shared" si="17"/>
        <v>3475191.22</v>
      </c>
      <c r="F81" s="27">
        <f t="shared" si="18"/>
        <v>3.6423981667975012</v>
      </c>
      <c r="G81" s="31">
        <f t="shared" si="19"/>
        <v>3204636.49</v>
      </c>
      <c r="H81" s="27">
        <f t="shared" si="20"/>
        <v>2.6167795752088967</v>
      </c>
    </row>
    <row r="82" spans="1:8" s="75" customFormat="1" ht="31.5">
      <c r="A82" s="52" t="s">
        <v>82</v>
      </c>
      <c r="B82" s="50">
        <f>SUM(B79:B81)</f>
        <v>31114818.43</v>
      </c>
      <c r="C82" s="50">
        <f t="shared" ref="C82:D82" si="24">SUM(C79:C81)</f>
        <v>33274172.5</v>
      </c>
      <c r="D82" s="50">
        <f t="shared" si="24"/>
        <v>44890478.490000002</v>
      </c>
      <c r="E82" s="50">
        <f t="shared" si="17"/>
        <v>13775660.060000002</v>
      </c>
      <c r="F82" s="37">
        <f t="shared" si="18"/>
        <v>0.44273631520593781</v>
      </c>
      <c r="G82" s="50">
        <f t="shared" si="19"/>
        <v>11616305.990000002</v>
      </c>
      <c r="H82" s="37">
        <f t="shared" si="20"/>
        <v>0.34910878670235906</v>
      </c>
    </row>
    <row r="83" spans="1:8" s="73" customFormat="1" ht="31.5">
      <c r="A83" s="51" t="s">
        <v>83</v>
      </c>
      <c r="B83" s="26">
        <f>BOR!B82+LUMCON!B82+LOSFA!B83+'UL System'!B82+'LSU System'!B82+'SU System'!B82+LCTCS!B82</f>
        <v>172115</v>
      </c>
      <c r="C83" s="26">
        <f>BOR!C82+LUMCON!C82+LOSFA!C83+'UL System'!C82+'LSU System'!C82+'SU System'!C82+LCTCS!C82</f>
        <v>0</v>
      </c>
      <c r="D83" s="26">
        <f>BOR!D82+LUMCON!D82+LOSFA!D83+'UL System'!D82+'LSU System'!D82+'SU System'!D82+LCTCS!D82</f>
        <v>3085874</v>
      </c>
      <c r="E83" s="31">
        <f t="shared" si="17"/>
        <v>2913759</v>
      </c>
      <c r="F83" s="27">
        <f t="shared" si="18"/>
        <v>16.929140400313745</v>
      </c>
      <c r="G83" s="31">
        <f t="shared" si="19"/>
        <v>3085874</v>
      </c>
      <c r="H83" s="27">
        <f t="shared" si="20"/>
        <v>1</v>
      </c>
    </row>
    <row r="84" spans="1:8" s="75" customFormat="1" ht="32.25" thickBot="1">
      <c r="A84" s="53" t="s">
        <v>64</v>
      </c>
      <c r="B84" s="54">
        <f>B82+B78+B73+B69+B83+2</f>
        <v>2832934710.3155241</v>
      </c>
      <c r="C84" s="54">
        <f t="shared" ref="C84:D84" si="25">C82+C78+C73+C69+C83</f>
        <v>2958057534.1149597</v>
      </c>
      <c r="D84" s="54">
        <f t="shared" si="25"/>
        <v>2995588332.0500002</v>
      </c>
      <c r="E84" s="54">
        <f t="shared" si="17"/>
        <v>162653621.73447609</v>
      </c>
      <c r="F84" s="56">
        <f t="shared" si="18"/>
        <v>5.7415238389436865E-2</v>
      </c>
      <c r="G84" s="54">
        <f t="shared" si="19"/>
        <v>37530797.935040474</v>
      </c>
      <c r="H84" s="56">
        <f t="shared" si="20"/>
        <v>1.2687649750622431E-2</v>
      </c>
    </row>
    <row r="85" spans="1:8" s="73" customFormat="1" ht="31.5">
      <c r="A85" s="57"/>
      <c r="B85" s="58"/>
      <c r="C85" s="58"/>
      <c r="D85" s="58"/>
      <c r="E85" s="58"/>
      <c r="F85" s="59" t="s">
        <v>43</v>
      </c>
      <c r="G85" s="76"/>
      <c r="H85" s="76"/>
    </row>
    <row r="86" spans="1:8" s="73" customFormat="1" ht="31.5">
      <c r="A86" s="61" t="s">
        <v>84</v>
      </c>
      <c r="B86" s="62"/>
      <c r="C86" s="62"/>
      <c r="D86" s="62"/>
      <c r="E86" s="62"/>
      <c r="F86" s="63"/>
      <c r="G86" s="76"/>
      <c r="H86" s="76"/>
    </row>
    <row r="87" spans="1:8" s="73" customFormat="1" ht="31.5">
      <c r="A87" s="61" t="s">
        <v>85</v>
      </c>
      <c r="B87" s="62"/>
      <c r="C87" s="62"/>
      <c r="D87" s="62"/>
      <c r="E87" s="62"/>
      <c r="F87" s="63"/>
      <c r="G87" s="76"/>
      <c r="H87" s="76"/>
    </row>
    <row r="88" spans="1:8">
      <c r="A88" s="64" t="s">
        <v>43</v>
      </c>
      <c r="B88" s="65"/>
      <c r="C88" s="65"/>
      <c r="D88" s="65"/>
      <c r="E88" s="65"/>
      <c r="F88" s="66"/>
    </row>
  </sheetData>
  <pageMargins left="0.7" right="0.7" top="0.75" bottom="0.75" header="0.3" footer="0.3"/>
  <pageSetup scale="2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27" zoomScale="50" zoomScaleNormal="50" workbookViewId="0">
      <selection activeCell="H84" sqref="A1:H84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106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17604799</v>
      </c>
      <c r="C8" s="26">
        <v>17743468</v>
      </c>
      <c r="D8" s="26">
        <v>18228779</v>
      </c>
      <c r="E8" s="26">
        <v>623980</v>
      </c>
      <c r="F8" s="27">
        <v>3.5443744628950322E-2</v>
      </c>
      <c r="G8" s="26">
        <v>485311</v>
      </c>
      <c r="H8" s="27">
        <v>2.7351530151828268E-2</v>
      </c>
    </row>
    <row r="9" spans="1:8" s="16" customFormat="1" ht="31.5">
      <c r="A9" s="25" t="s">
        <v>19</v>
      </c>
      <c r="B9" s="26">
        <v>1959007</v>
      </c>
      <c r="C9" s="26">
        <v>1959007</v>
      </c>
      <c r="D9" s="26">
        <v>0</v>
      </c>
      <c r="E9" s="26">
        <v>-1959007</v>
      </c>
      <c r="F9" s="27">
        <v>-1</v>
      </c>
      <c r="G9" s="26">
        <v>-1959007</v>
      </c>
      <c r="H9" s="27">
        <v>-1</v>
      </c>
    </row>
    <row r="10" spans="1:8" s="16" customFormat="1" ht="31.5">
      <c r="A10" s="28" t="s">
        <v>20</v>
      </c>
      <c r="B10" s="29">
        <v>1201652</v>
      </c>
      <c r="C10" s="29">
        <v>1280750</v>
      </c>
      <c r="D10" s="29">
        <v>1071439</v>
      </c>
      <c r="E10" s="29">
        <v>-130213</v>
      </c>
      <c r="F10" s="27">
        <v>-0.10836165545432455</v>
      </c>
      <c r="G10" s="29">
        <v>-209311</v>
      </c>
      <c r="H10" s="27">
        <v>-0.16342845988678509</v>
      </c>
    </row>
    <row r="11" spans="1:8" s="16" customFormat="1" ht="31.5">
      <c r="A11" s="30" t="s">
        <v>21</v>
      </c>
      <c r="B11" s="31">
        <v>165723</v>
      </c>
      <c r="C11" s="31">
        <v>165723</v>
      </c>
      <c r="D11" s="31">
        <v>17847</v>
      </c>
      <c r="E11" s="29">
        <v>-147876</v>
      </c>
      <c r="F11" s="27">
        <v>-0.89230824930757957</v>
      </c>
      <c r="G11" s="29">
        <v>-147876</v>
      </c>
      <c r="H11" s="27">
        <v>-0.89230824930757957</v>
      </c>
    </row>
    <row r="12" spans="1:8" s="16" customFormat="1" ht="31.5">
      <c r="A12" s="32" t="s">
        <v>22</v>
      </c>
      <c r="B12" s="31">
        <v>1035929</v>
      </c>
      <c r="C12" s="31">
        <v>1115027</v>
      </c>
      <c r="D12" s="31">
        <v>1043592</v>
      </c>
      <c r="E12" s="29">
        <v>7663</v>
      </c>
      <c r="F12" s="27">
        <v>7.3972250994035309E-3</v>
      </c>
      <c r="G12" s="29">
        <v>-71435</v>
      </c>
      <c r="H12" s="27">
        <v>-6.4065713206944763E-2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10000</v>
      </c>
      <c r="E25" s="29">
        <v>10000</v>
      </c>
      <c r="F25" s="27">
        <v>1</v>
      </c>
      <c r="G25" s="29">
        <v>10000</v>
      </c>
      <c r="H25" s="27">
        <v>1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20765458</v>
      </c>
      <c r="C31" s="36">
        <v>20983225</v>
      </c>
      <c r="D31" s="36">
        <v>19300218</v>
      </c>
      <c r="E31" s="36">
        <v>-1465240</v>
      </c>
      <c r="F31" s="37">
        <v>-7.0561410203425323E-2</v>
      </c>
      <c r="G31" s="36">
        <v>-1683007</v>
      </c>
      <c r="H31" s="37">
        <v>-8.0207260799996183E-2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4070342</v>
      </c>
      <c r="C37" s="41">
        <v>4070342</v>
      </c>
      <c r="D37" s="41">
        <v>6498929</v>
      </c>
      <c r="E37" s="41">
        <v>2428587</v>
      </c>
      <c r="F37" s="37">
        <v>0.59665428605262161</v>
      </c>
      <c r="G37" s="41">
        <v>2428587</v>
      </c>
      <c r="H37" s="37">
        <v>0.59665428605262161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24113410</v>
      </c>
      <c r="C39" s="39">
        <v>27114396</v>
      </c>
      <c r="D39" s="39">
        <v>28129440</v>
      </c>
      <c r="E39" s="39">
        <v>4016030</v>
      </c>
      <c r="F39" s="37">
        <v>0.16654757663889097</v>
      </c>
      <c r="G39" s="39">
        <v>1015044</v>
      </c>
      <c r="H39" s="37">
        <v>3.7435611694982988E-2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48949210</v>
      </c>
      <c r="C45" s="39">
        <v>52167963</v>
      </c>
      <c r="D45" s="39">
        <v>53928587</v>
      </c>
      <c r="E45" s="39">
        <v>4979377</v>
      </c>
      <c r="F45" s="37">
        <v>0.10172538024617762</v>
      </c>
      <c r="G45" s="39">
        <v>1760624</v>
      </c>
      <c r="H45" s="37">
        <v>3.3749142169879238E-2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25529926.759999998</v>
      </c>
      <c r="C49" s="22">
        <v>25006672.508573279</v>
      </c>
      <c r="D49" s="22">
        <v>24767419.68</v>
      </c>
      <c r="E49" s="22">
        <v>-762507.07999999821</v>
      </c>
      <c r="F49" s="27">
        <v>-2.9867186348324574E-2</v>
      </c>
      <c r="G49" s="22">
        <v>-239252.82857327908</v>
      </c>
      <c r="H49" s="27">
        <v>-9.5675595580041184E-3</v>
      </c>
    </row>
    <row r="50" spans="1:8" s="16" customFormat="1" ht="31.5">
      <c r="A50" s="32" t="s">
        <v>52</v>
      </c>
      <c r="B50" s="31">
        <v>62908.600000000006</v>
      </c>
      <c r="C50" s="31">
        <v>65810</v>
      </c>
      <c r="D50" s="31">
        <v>65810</v>
      </c>
      <c r="E50" s="31">
        <v>2901.3999999999942</v>
      </c>
      <c r="F50" s="27">
        <v>4.6120880134035633E-2</v>
      </c>
      <c r="G50" s="31">
        <v>0</v>
      </c>
      <c r="H50" s="27">
        <v>0</v>
      </c>
    </row>
    <row r="51" spans="1:8" s="16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3059948.59</v>
      </c>
      <c r="C52" s="31">
        <v>4902161.2595110405</v>
      </c>
      <c r="D52" s="31">
        <v>4909172</v>
      </c>
      <c r="E52" s="31">
        <v>1849223.4100000001</v>
      </c>
      <c r="F52" s="27">
        <v>0.60433152898166831</v>
      </c>
      <c r="G52" s="31">
        <v>7010.7404889594764</v>
      </c>
      <c r="H52" s="27">
        <v>1.4301325717013954E-3</v>
      </c>
    </row>
    <row r="53" spans="1:8" s="16" customFormat="1" ht="31.5">
      <c r="A53" s="32" t="s">
        <v>55</v>
      </c>
      <c r="B53" s="31">
        <v>2498864.8700000006</v>
      </c>
      <c r="C53" s="31">
        <v>3116404.2766771195</v>
      </c>
      <c r="D53" s="31">
        <v>3191440</v>
      </c>
      <c r="E53" s="31">
        <v>692575.12999999942</v>
      </c>
      <c r="F53" s="27">
        <v>0.27715589518852185</v>
      </c>
      <c r="G53" s="31">
        <v>75035.723322880454</v>
      </c>
      <c r="H53" s="27">
        <v>2.407766023312214E-2</v>
      </c>
    </row>
    <row r="54" spans="1:8" s="16" customFormat="1" ht="31.5">
      <c r="A54" s="32" t="s">
        <v>56</v>
      </c>
      <c r="B54" s="31">
        <v>6884671.0399999982</v>
      </c>
      <c r="C54" s="31">
        <v>8194463.3705747193</v>
      </c>
      <c r="D54" s="31">
        <v>9000010.4399999995</v>
      </c>
      <c r="E54" s="31">
        <v>2115339.4000000013</v>
      </c>
      <c r="F54" s="27">
        <v>0.30725351839032849</v>
      </c>
      <c r="G54" s="31">
        <v>805547.06942528021</v>
      </c>
      <c r="H54" s="27">
        <v>9.830382210480039E-2</v>
      </c>
    </row>
    <row r="55" spans="1:8" s="16" customFormat="1" ht="31.5">
      <c r="A55" s="32" t="s">
        <v>57</v>
      </c>
      <c r="B55" s="31">
        <v>3775652.61</v>
      </c>
      <c r="C55" s="31">
        <v>4204165</v>
      </c>
      <c r="D55" s="31">
        <v>4204165</v>
      </c>
      <c r="E55" s="31">
        <v>428512.39000000013</v>
      </c>
      <c r="F55" s="27">
        <v>0.11349359548202718</v>
      </c>
      <c r="G55" s="31">
        <v>0</v>
      </c>
      <c r="H55" s="27">
        <v>0</v>
      </c>
    </row>
    <row r="56" spans="1:8" s="16" customFormat="1" ht="31.5">
      <c r="A56" s="32" t="s">
        <v>58</v>
      </c>
      <c r="B56" s="31">
        <v>6655823.5299999993</v>
      </c>
      <c r="C56" s="31">
        <v>4941688.8996233474</v>
      </c>
      <c r="D56" s="31">
        <v>4990569.74</v>
      </c>
      <c r="E56" s="31">
        <v>-1665253.7899999991</v>
      </c>
      <c r="F56" s="27">
        <v>-0.25019500329210193</v>
      </c>
      <c r="G56" s="31">
        <v>48880.840376652777</v>
      </c>
      <c r="H56" s="27">
        <v>9.8915252193189345E-3</v>
      </c>
    </row>
    <row r="57" spans="1:8" s="38" customFormat="1" ht="31.5">
      <c r="A57" s="48" t="s">
        <v>59</v>
      </c>
      <c r="B57" s="36">
        <v>48467796</v>
      </c>
      <c r="C57" s="36">
        <v>50431365.314959504</v>
      </c>
      <c r="D57" s="36">
        <v>51128586.859999999</v>
      </c>
      <c r="E57" s="36">
        <v>2660790.8599999994</v>
      </c>
      <c r="F57" s="37">
        <v>5.4898119567887912E-2</v>
      </c>
      <c r="G57" s="36">
        <v>697221.54504049569</v>
      </c>
      <c r="H57" s="37">
        <v>1.3825157036422295E-2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481414</v>
      </c>
      <c r="C60" s="31">
        <v>1736598</v>
      </c>
      <c r="D60" s="31">
        <v>2800000</v>
      </c>
      <c r="E60" s="31">
        <v>2318586</v>
      </c>
      <c r="F60" s="27">
        <v>4.8161997781535231</v>
      </c>
      <c r="G60" s="31">
        <v>1063402</v>
      </c>
      <c r="H60" s="27">
        <v>0.61234782027849854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48949210</v>
      </c>
      <c r="C62" s="50">
        <v>52167963.314959504</v>
      </c>
      <c r="D62" s="50">
        <v>53928586.859999999</v>
      </c>
      <c r="E62" s="50">
        <v>4979376.8599999994</v>
      </c>
      <c r="F62" s="37">
        <v>0.10172537738607017</v>
      </c>
      <c r="G62" s="50">
        <v>1760623.5450404957</v>
      </c>
      <c r="H62" s="37">
        <v>3.3749133245070069E-2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28890438.059999999</v>
      </c>
      <c r="C65" s="26">
        <v>30096043.513982236</v>
      </c>
      <c r="D65" s="26">
        <v>30768464</v>
      </c>
      <c r="E65" s="22">
        <v>1878025.9400000013</v>
      </c>
      <c r="F65" s="27">
        <v>6.5005104322049229E-2</v>
      </c>
      <c r="G65" s="22">
        <v>672420.48601776361</v>
      </c>
      <c r="H65" s="27">
        <v>2.2342487832507474E-2</v>
      </c>
    </row>
    <row r="66" spans="1:8" s="16" customFormat="1" ht="31.5">
      <c r="A66" s="32" t="s">
        <v>67</v>
      </c>
      <c r="B66" s="29">
        <v>429164.32000000007</v>
      </c>
      <c r="C66" s="26">
        <v>378923</v>
      </c>
      <c r="D66" s="26">
        <v>378923</v>
      </c>
      <c r="E66" s="31">
        <v>-50241.320000000065</v>
      </c>
      <c r="F66" s="27">
        <v>-0.11706779352020703</v>
      </c>
      <c r="G66" s="31">
        <v>0</v>
      </c>
      <c r="H66" s="27">
        <v>0</v>
      </c>
    </row>
    <row r="67" spans="1:8" s="16" customFormat="1" ht="31.5">
      <c r="A67" s="32" t="s">
        <v>68</v>
      </c>
      <c r="B67" s="22">
        <v>8747348.9399999995</v>
      </c>
      <c r="C67" s="26">
        <v>10212895.534977267</v>
      </c>
      <c r="D67" s="26">
        <v>10245954.859999999</v>
      </c>
      <c r="E67" s="31">
        <v>1498605.92</v>
      </c>
      <c r="F67" s="27">
        <v>0.17132115458972419</v>
      </c>
      <c r="G67" s="31">
        <v>33059.325022732839</v>
      </c>
      <c r="H67" s="27">
        <v>3.2370178378414625E-3</v>
      </c>
    </row>
    <row r="68" spans="1:8" s="38" customFormat="1" ht="31.5">
      <c r="A68" s="48" t="s">
        <v>69</v>
      </c>
      <c r="B68" s="50">
        <v>38066951.32</v>
      </c>
      <c r="C68" s="50">
        <v>40687862.048959501</v>
      </c>
      <c r="D68" s="50">
        <v>41393341.859999999</v>
      </c>
      <c r="E68" s="36">
        <v>3326390.5399999991</v>
      </c>
      <c r="F68" s="37">
        <v>8.7382635715625226E-2</v>
      </c>
      <c r="G68" s="36">
        <v>705479.81104049832</v>
      </c>
      <c r="H68" s="37">
        <v>1.7338827245127749E-2</v>
      </c>
    </row>
    <row r="69" spans="1:8" s="16" customFormat="1" ht="31.5">
      <c r="A69" s="32" t="s">
        <v>70</v>
      </c>
      <c r="B69" s="29">
        <v>233419.04</v>
      </c>
      <c r="C69" s="29">
        <v>231119</v>
      </c>
      <c r="D69" s="29">
        <v>227646</v>
      </c>
      <c r="E69" s="31">
        <v>-5773.0400000000081</v>
      </c>
      <c r="F69" s="27">
        <v>-2.4732515393774253E-2</v>
      </c>
      <c r="G69" s="31">
        <v>-3473</v>
      </c>
      <c r="H69" s="27">
        <v>-1.502689090901224E-2</v>
      </c>
    </row>
    <row r="70" spans="1:8" s="16" customFormat="1" ht="31.5">
      <c r="A70" s="32" t="s">
        <v>71</v>
      </c>
      <c r="B70" s="26">
        <v>4463457.7899999991</v>
      </c>
      <c r="C70" s="26">
        <v>4706344.2659999998</v>
      </c>
      <c r="D70" s="26">
        <v>4680809</v>
      </c>
      <c r="E70" s="31">
        <v>217351.21000000089</v>
      </c>
      <c r="F70" s="27">
        <v>4.8695701903344525E-2</v>
      </c>
      <c r="G70" s="31">
        <v>-25535.265999999829</v>
      </c>
      <c r="H70" s="27">
        <v>-5.4257114560177884E-3</v>
      </c>
    </row>
    <row r="71" spans="1:8" s="16" customFormat="1" ht="31.5">
      <c r="A71" s="32" t="s">
        <v>72</v>
      </c>
      <c r="B71" s="22">
        <v>430562.5</v>
      </c>
      <c r="C71" s="22">
        <v>455125</v>
      </c>
      <c r="D71" s="22">
        <v>477175</v>
      </c>
      <c r="E71" s="31">
        <v>46612.5</v>
      </c>
      <c r="F71" s="27">
        <v>0.10825954420089999</v>
      </c>
      <c r="G71" s="31">
        <v>22050</v>
      </c>
      <c r="H71" s="27">
        <v>4.8448228508651471E-2</v>
      </c>
    </row>
    <row r="72" spans="1:8" s="38" customFormat="1" ht="31.5">
      <c r="A72" s="35" t="s">
        <v>73</v>
      </c>
      <c r="B72" s="50">
        <v>5127439.3299999991</v>
      </c>
      <c r="C72" s="50">
        <v>5392588.2659999998</v>
      </c>
      <c r="D72" s="50">
        <v>5385630</v>
      </c>
      <c r="E72" s="36">
        <v>258190.67000000086</v>
      </c>
      <c r="F72" s="37">
        <v>5.0354700150104147E-2</v>
      </c>
      <c r="G72" s="36">
        <v>-6958.2659999998286</v>
      </c>
      <c r="H72" s="37">
        <v>-1.2903388237279951E-3</v>
      </c>
    </row>
    <row r="73" spans="1:8" s="16" customFormat="1" ht="31.5">
      <c r="A73" s="32" t="s">
        <v>74</v>
      </c>
      <c r="B73" s="22">
        <v>1042763.94</v>
      </c>
      <c r="C73" s="22">
        <v>679409</v>
      </c>
      <c r="D73" s="22">
        <v>678109</v>
      </c>
      <c r="E73" s="31">
        <v>-364654.93999999994</v>
      </c>
      <c r="F73" s="27">
        <v>-0.34970037418056477</v>
      </c>
      <c r="G73" s="31">
        <v>-1300</v>
      </c>
      <c r="H73" s="27">
        <v>-1.9134276996625008E-3</v>
      </c>
    </row>
    <row r="74" spans="1:8" s="16" customFormat="1" ht="31.5">
      <c r="A74" s="32" t="s">
        <v>75</v>
      </c>
      <c r="B74" s="97">
        <v>4161215.62</v>
      </c>
      <c r="C74" s="97">
        <v>4379021</v>
      </c>
      <c r="D74" s="97">
        <v>4379021</v>
      </c>
      <c r="E74" s="31">
        <v>217805.37999999989</v>
      </c>
      <c r="F74" s="27">
        <v>5.2341767379984958E-2</v>
      </c>
      <c r="G74" s="31">
        <v>0</v>
      </c>
      <c r="H74" s="27">
        <v>0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481414</v>
      </c>
      <c r="C76" s="31">
        <v>733542</v>
      </c>
      <c r="D76" s="31">
        <v>1796944</v>
      </c>
      <c r="E76" s="31">
        <v>1315530</v>
      </c>
      <c r="F76" s="27">
        <v>2.7326376050551087</v>
      </c>
      <c r="G76" s="31">
        <v>1063402</v>
      </c>
      <c r="H76" s="27">
        <v>1.4496811361857944</v>
      </c>
    </row>
    <row r="77" spans="1:8" s="38" customFormat="1" ht="31.5">
      <c r="A77" s="35" t="s">
        <v>78</v>
      </c>
      <c r="B77" s="36">
        <v>5685393.5600000005</v>
      </c>
      <c r="C77" s="36">
        <v>5791972</v>
      </c>
      <c r="D77" s="36">
        <v>6854074</v>
      </c>
      <c r="E77" s="36">
        <v>1168680.4399999995</v>
      </c>
      <c r="F77" s="37">
        <v>0.20555840640872</v>
      </c>
      <c r="G77" s="36">
        <v>1062102</v>
      </c>
      <c r="H77" s="37">
        <v>0.183374850569029</v>
      </c>
    </row>
    <row r="78" spans="1:8" s="16" customFormat="1" ht="31.5">
      <c r="A78" s="32" t="s">
        <v>79</v>
      </c>
      <c r="B78" s="31">
        <v>69425.789999999994</v>
      </c>
      <c r="C78" s="31">
        <v>295541</v>
      </c>
      <c r="D78" s="31">
        <v>295541</v>
      </c>
      <c r="E78" s="31">
        <v>226115.21000000002</v>
      </c>
      <c r="F78" s="27">
        <v>3.2569339146158804</v>
      </c>
      <c r="G78" s="31">
        <v>0</v>
      </c>
      <c r="H78" s="27">
        <v>0</v>
      </c>
    </row>
    <row r="79" spans="1:8" s="16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69425.789999999994</v>
      </c>
      <c r="C81" s="50">
        <v>295541</v>
      </c>
      <c r="D81" s="50">
        <v>295541</v>
      </c>
      <c r="E81" s="50">
        <v>226115.21000000002</v>
      </c>
      <c r="F81" s="37">
        <v>3.2569339146158804</v>
      </c>
      <c r="G81" s="50">
        <v>0</v>
      </c>
      <c r="H81" s="37">
        <v>0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48949210</v>
      </c>
      <c r="C83" s="54">
        <v>52167963.314959496</v>
      </c>
      <c r="D83" s="55">
        <v>53928586.859999999</v>
      </c>
      <c r="E83" s="54">
        <v>4979376.8599999994</v>
      </c>
      <c r="F83" s="56">
        <v>0.10172537738607017</v>
      </c>
      <c r="G83" s="54">
        <v>1760623.5450405031</v>
      </c>
      <c r="H83" s="56">
        <v>3.3749133245070222E-2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30" zoomScale="60" zoomScaleNormal="60" workbookViewId="0">
      <selection activeCell="H84" sqref="A1:H84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256" width="9.140625" style="67"/>
    <col min="257" max="257" width="121.140625" style="67" customWidth="1"/>
    <col min="258" max="258" width="39.5703125" style="67" customWidth="1"/>
    <col min="259" max="260" width="39.7109375" style="67" customWidth="1"/>
    <col min="261" max="261" width="34.85546875" style="67" customWidth="1"/>
    <col min="262" max="262" width="25" style="67" customWidth="1"/>
    <col min="263" max="263" width="35.42578125" style="67" customWidth="1"/>
    <col min="264" max="264" width="25.140625" style="67" customWidth="1"/>
    <col min="265" max="512" width="9.140625" style="67"/>
    <col min="513" max="513" width="121.140625" style="67" customWidth="1"/>
    <col min="514" max="514" width="39.5703125" style="67" customWidth="1"/>
    <col min="515" max="516" width="39.7109375" style="67" customWidth="1"/>
    <col min="517" max="517" width="34.85546875" style="67" customWidth="1"/>
    <col min="518" max="518" width="25" style="67" customWidth="1"/>
    <col min="519" max="519" width="35.42578125" style="67" customWidth="1"/>
    <col min="520" max="520" width="25.140625" style="67" customWidth="1"/>
    <col min="521" max="768" width="9.140625" style="67"/>
    <col min="769" max="769" width="121.140625" style="67" customWidth="1"/>
    <col min="770" max="770" width="39.5703125" style="67" customWidth="1"/>
    <col min="771" max="772" width="39.7109375" style="67" customWidth="1"/>
    <col min="773" max="773" width="34.85546875" style="67" customWidth="1"/>
    <col min="774" max="774" width="25" style="67" customWidth="1"/>
    <col min="775" max="775" width="35.42578125" style="67" customWidth="1"/>
    <col min="776" max="776" width="25.140625" style="67" customWidth="1"/>
    <col min="777" max="1024" width="9.140625" style="67"/>
    <col min="1025" max="1025" width="121.140625" style="67" customWidth="1"/>
    <col min="1026" max="1026" width="39.5703125" style="67" customWidth="1"/>
    <col min="1027" max="1028" width="39.7109375" style="67" customWidth="1"/>
    <col min="1029" max="1029" width="34.85546875" style="67" customWidth="1"/>
    <col min="1030" max="1030" width="25" style="67" customWidth="1"/>
    <col min="1031" max="1031" width="35.42578125" style="67" customWidth="1"/>
    <col min="1032" max="1032" width="25.140625" style="67" customWidth="1"/>
    <col min="1033" max="1280" width="9.140625" style="67"/>
    <col min="1281" max="1281" width="121.140625" style="67" customWidth="1"/>
    <col min="1282" max="1282" width="39.5703125" style="67" customWidth="1"/>
    <col min="1283" max="1284" width="39.7109375" style="67" customWidth="1"/>
    <col min="1285" max="1285" width="34.85546875" style="67" customWidth="1"/>
    <col min="1286" max="1286" width="25" style="67" customWidth="1"/>
    <col min="1287" max="1287" width="35.42578125" style="67" customWidth="1"/>
    <col min="1288" max="1288" width="25.140625" style="67" customWidth="1"/>
    <col min="1289" max="1536" width="9.140625" style="67"/>
    <col min="1537" max="1537" width="121.140625" style="67" customWidth="1"/>
    <col min="1538" max="1538" width="39.5703125" style="67" customWidth="1"/>
    <col min="1539" max="1540" width="39.7109375" style="67" customWidth="1"/>
    <col min="1541" max="1541" width="34.85546875" style="67" customWidth="1"/>
    <col min="1542" max="1542" width="25" style="67" customWidth="1"/>
    <col min="1543" max="1543" width="35.42578125" style="67" customWidth="1"/>
    <col min="1544" max="1544" width="25.140625" style="67" customWidth="1"/>
    <col min="1545" max="1792" width="9.140625" style="67"/>
    <col min="1793" max="1793" width="121.140625" style="67" customWidth="1"/>
    <col min="1794" max="1794" width="39.5703125" style="67" customWidth="1"/>
    <col min="1795" max="1796" width="39.7109375" style="67" customWidth="1"/>
    <col min="1797" max="1797" width="34.85546875" style="67" customWidth="1"/>
    <col min="1798" max="1798" width="25" style="67" customWidth="1"/>
    <col min="1799" max="1799" width="35.42578125" style="67" customWidth="1"/>
    <col min="1800" max="1800" width="25.140625" style="67" customWidth="1"/>
    <col min="1801" max="2048" width="9.140625" style="67"/>
    <col min="2049" max="2049" width="121.140625" style="67" customWidth="1"/>
    <col min="2050" max="2050" width="39.5703125" style="67" customWidth="1"/>
    <col min="2051" max="2052" width="39.7109375" style="67" customWidth="1"/>
    <col min="2053" max="2053" width="34.85546875" style="67" customWidth="1"/>
    <col min="2054" max="2054" width="25" style="67" customWidth="1"/>
    <col min="2055" max="2055" width="35.42578125" style="67" customWidth="1"/>
    <col min="2056" max="2056" width="25.140625" style="67" customWidth="1"/>
    <col min="2057" max="2304" width="9.140625" style="67"/>
    <col min="2305" max="2305" width="121.140625" style="67" customWidth="1"/>
    <col min="2306" max="2306" width="39.5703125" style="67" customWidth="1"/>
    <col min="2307" max="2308" width="39.7109375" style="67" customWidth="1"/>
    <col min="2309" max="2309" width="34.85546875" style="67" customWidth="1"/>
    <col min="2310" max="2310" width="25" style="67" customWidth="1"/>
    <col min="2311" max="2311" width="35.42578125" style="67" customWidth="1"/>
    <col min="2312" max="2312" width="25.140625" style="67" customWidth="1"/>
    <col min="2313" max="2560" width="9.140625" style="67"/>
    <col min="2561" max="2561" width="121.140625" style="67" customWidth="1"/>
    <col min="2562" max="2562" width="39.5703125" style="67" customWidth="1"/>
    <col min="2563" max="2564" width="39.7109375" style="67" customWidth="1"/>
    <col min="2565" max="2565" width="34.85546875" style="67" customWidth="1"/>
    <col min="2566" max="2566" width="25" style="67" customWidth="1"/>
    <col min="2567" max="2567" width="35.42578125" style="67" customWidth="1"/>
    <col min="2568" max="2568" width="25.140625" style="67" customWidth="1"/>
    <col min="2569" max="2816" width="9.140625" style="67"/>
    <col min="2817" max="2817" width="121.140625" style="67" customWidth="1"/>
    <col min="2818" max="2818" width="39.5703125" style="67" customWidth="1"/>
    <col min="2819" max="2820" width="39.7109375" style="67" customWidth="1"/>
    <col min="2821" max="2821" width="34.85546875" style="67" customWidth="1"/>
    <col min="2822" max="2822" width="25" style="67" customWidth="1"/>
    <col min="2823" max="2823" width="35.42578125" style="67" customWidth="1"/>
    <col min="2824" max="2824" width="25.140625" style="67" customWidth="1"/>
    <col min="2825" max="3072" width="9.140625" style="67"/>
    <col min="3073" max="3073" width="121.140625" style="67" customWidth="1"/>
    <col min="3074" max="3074" width="39.5703125" style="67" customWidth="1"/>
    <col min="3075" max="3076" width="39.7109375" style="67" customWidth="1"/>
    <col min="3077" max="3077" width="34.85546875" style="67" customWidth="1"/>
    <col min="3078" max="3078" width="25" style="67" customWidth="1"/>
    <col min="3079" max="3079" width="35.42578125" style="67" customWidth="1"/>
    <col min="3080" max="3080" width="25.140625" style="67" customWidth="1"/>
    <col min="3081" max="3328" width="9.140625" style="67"/>
    <col min="3329" max="3329" width="121.140625" style="67" customWidth="1"/>
    <col min="3330" max="3330" width="39.5703125" style="67" customWidth="1"/>
    <col min="3331" max="3332" width="39.7109375" style="67" customWidth="1"/>
    <col min="3333" max="3333" width="34.85546875" style="67" customWidth="1"/>
    <col min="3334" max="3334" width="25" style="67" customWidth="1"/>
    <col min="3335" max="3335" width="35.42578125" style="67" customWidth="1"/>
    <col min="3336" max="3336" width="25.140625" style="67" customWidth="1"/>
    <col min="3337" max="3584" width="9.140625" style="67"/>
    <col min="3585" max="3585" width="121.140625" style="67" customWidth="1"/>
    <col min="3586" max="3586" width="39.5703125" style="67" customWidth="1"/>
    <col min="3587" max="3588" width="39.7109375" style="67" customWidth="1"/>
    <col min="3589" max="3589" width="34.85546875" style="67" customWidth="1"/>
    <col min="3590" max="3590" width="25" style="67" customWidth="1"/>
    <col min="3591" max="3591" width="35.42578125" style="67" customWidth="1"/>
    <col min="3592" max="3592" width="25.140625" style="67" customWidth="1"/>
    <col min="3593" max="3840" width="9.140625" style="67"/>
    <col min="3841" max="3841" width="121.140625" style="67" customWidth="1"/>
    <col min="3842" max="3842" width="39.5703125" style="67" customWidth="1"/>
    <col min="3843" max="3844" width="39.7109375" style="67" customWidth="1"/>
    <col min="3845" max="3845" width="34.85546875" style="67" customWidth="1"/>
    <col min="3846" max="3846" width="25" style="67" customWidth="1"/>
    <col min="3847" max="3847" width="35.42578125" style="67" customWidth="1"/>
    <col min="3848" max="3848" width="25.140625" style="67" customWidth="1"/>
    <col min="3849" max="4096" width="9.140625" style="67"/>
    <col min="4097" max="4097" width="121.140625" style="67" customWidth="1"/>
    <col min="4098" max="4098" width="39.5703125" style="67" customWidth="1"/>
    <col min="4099" max="4100" width="39.7109375" style="67" customWidth="1"/>
    <col min="4101" max="4101" width="34.85546875" style="67" customWidth="1"/>
    <col min="4102" max="4102" width="25" style="67" customWidth="1"/>
    <col min="4103" max="4103" width="35.42578125" style="67" customWidth="1"/>
    <col min="4104" max="4104" width="25.140625" style="67" customWidth="1"/>
    <col min="4105" max="4352" width="9.140625" style="67"/>
    <col min="4353" max="4353" width="121.140625" style="67" customWidth="1"/>
    <col min="4354" max="4354" width="39.5703125" style="67" customWidth="1"/>
    <col min="4355" max="4356" width="39.7109375" style="67" customWidth="1"/>
    <col min="4357" max="4357" width="34.85546875" style="67" customWidth="1"/>
    <col min="4358" max="4358" width="25" style="67" customWidth="1"/>
    <col min="4359" max="4359" width="35.42578125" style="67" customWidth="1"/>
    <col min="4360" max="4360" width="25.140625" style="67" customWidth="1"/>
    <col min="4361" max="4608" width="9.140625" style="67"/>
    <col min="4609" max="4609" width="121.140625" style="67" customWidth="1"/>
    <col min="4610" max="4610" width="39.5703125" style="67" customWidth="1"/>
    <col min="4611" max="4612" width="39.7109375" style="67" customWidth="1"/>
    <col min="4613" max="4613" width="34.85546875" style="67" customWidth="1"/>
    <col min="4614" max="4614" width="25" style="67" customWidth="1"/>
    <col min="4615" max="4615" width="35.42578125" style="67" customWidth="1"/>
    <col min="4616" max="4616" width="25.140625" style="67" customWidth="1"/>
    <col min="4617" max="4864" width="9.140625" style="67"/>
    <col min="4865" max="4865" width="121.140625" style="67" customWidth="1"/>
    <col min="4866" max="4866" width="39.5703125" style="67" customWidth="1"/>
    <col min="4867" max="4868" width="39.7109375" style="67" customWidth="1"/>
    <col min="4869" max="4869" width="34.85546875" style="67" customWidth="1"/>
    <col min="4870" max="4870" width="25" style="67" customWidth="1"/>
    <col min="4871" max="4871" width="35.42578125" style="67" customWidth="1"/>
    <col min="4872" max="4872" width="25.140625" style="67" customWidth="1"/>
    <col min="4873" max="5120" width="9.140625" style="67"/>
    <col min="5121" max="5121" width="121.140625" style="67" customWidth="1"/>
    <col min="5122" max="5122" width="39.5703125" style="67" customWidth="1"/>
    <col min="5123" max="5124" width="39.7109375" style="67" customWidth="1"/>
    <col min="5125" max="5125" width="34.85546875" style="67" customWidth="1"/>
    <col min="5126" max="5126" width="25" style="67" customWidth="1"/>
    <col min="5127" max="5127" width="35.42578125" style="67" customWidth="1"/>
    <col min="5128" max="5128" width="25.140625" style="67" customWidth="1"/>
    <col min="5129" max="5376" width="9.140625" style="67"/>
    <col min="5377" max="5377" width="121.140625" style="67" customWidth="1"/>
    <col min="5378" max="5378" width="39.5703125" style="67" customWidth="1"/>
    <col min="5379" max="5380" width="39.7109375" style="67" customWidth="1"/>
    <col min="5381" max="5381" width="34.85546875" style="67" customWidth="1"/>
    <col min="5382" max="5382" width="25" style="67" customWidth="1"/>
    <col min="5383" max="5383" width="35.42578125" style="67" customWidth="1"/>
    <col min="5384" max="5384" width="25.140625" style="67" customWidth="1"/>
    <col min="5385" max="5632" width="9.140625" style="67"/>
    <col min="5633" max="5633" width="121.140625" style="67" customWidth="1"/>
    <col min="5634" max="5634" width="39.5703125" style="67" customWidth="1"/>
    <col min="5635" max="5636" width="39.7109375" style="67" customWidth="1"/>
    <col min="5637" max="5637" width="34.85546875" style="67" customWidth="1"/>
    <col min="5638" max="5638" width="25" style="67" customWidth="1"/>
    <col min="5639" max="5639" width="35.42578125" style="67" customWidth="1"/>
    <col min="5640" max="5640" width="25.140625" style="67" customWidth="1"/>
    <col min="5641" max="5888" width="9.140625" style="67"/>
    <col min="5889" max="5889" width="121.140625" style="67" customWidth="1"/>
    <col min="5890" max="5890" width="39.5703125" style="67" customWidth="1"/>
    <col min="5891" max="5892" width="39.7109375" style="67" customWidth="1"/>
    <col min="5893" max="5893" width="34.85546875" style="67" customWidth="1"/>
    <col min="5894" max="5894" width="25" style="67" customWidth="1"/>
    <col min="5895" max="5895" width="35.42578125" style="67" customWidth="1"/>
    <col min="5896" max="5896" width="25.140625" style="67" customWidth="1"/>
    <col min="5897" max="6144" width="9.140625" style="67"/>
    <col min="6145" max="6145" width="121.140625" style="67" customWidth="1"/>
    <col min="6146" max="6146" width="39.5703125" style="67" customWidth="1"/>
    <col min="6147" max="6148" width="39.7109375" style="67" customWidth="1"/>
    <col min="6149" max="6149" width="34.85546875" style="67" customWidth="1"/>
    <col min="6150" max="6150" width="25" style="67" customWidth="1"/>
    <col min="6151" max="6151" width="35.42578125" style="67" customWidth="1"/>
    <col min="6152" max="6152" width="25.140625" style="67" customWidth="1"/>
    <col min="6153" max="6400" width="9.140625" style="67"/>
    <col min="6401" max="6401" width="121.140625" style="67" customWidth="1"/>
    <col min="6402" max="6402" width="39.5703125" style="67" customWidth="1"/>
    <col min="6403" max="6404" width="39.7109375" style="67" customWidth="1"/>
    <col min="6405" max="6405" width="34.85546875" style="67" customWidth="1"/>
    <col min="6406" max="6406" width="25" style="67" customWidth="1"/>
    <col min="6407" max="6407" width="35.42578125" style="67" customWidth="1"/>
    <col min="6408" max="6408" width="25.140625" style="67" customWidth="1"/>
    <col min="6409" max="6656" width="9.140625" style="67"/>
    <col min="6657" max="6657" width="121.140625" style="67" customWidth="1"/>
    <col min="6658" max="6658" width="39.5703125" style="67" customWidth="1"/>
    <col min="6659" max="6660" width="39.7109375" style="67" customWidth="1"/>
    <col min="6661" max="6661" width="34.85546875" style="67" customWidth="1"/>
    <col min="6662" max="6662" width="25" style="67" customWidth="1"/>
    <col min="6663" max="6663" width="35.42578125" style="67" customWidth="1"/>
    <col min="6664" max="6664" width="25.140625" style="67" customWidth="1"/>
    <col min="6665" max="6912" width="9.140625" style="67"/>
    <col min="6913" max="6913" width="121.140625" style="67" customWidth="1"/>
    <col min="6914" max="6914" width="39.5703125" style="67" customWidth="1"/>
    <col min="6915" max="6916" width="39.7109375" style="67" customWidth="1"/>
    <col min="6917" max="6917" width="34.85546875" style="67" customWidth="1"/>
    <col min="6918" max="6918" width="25" style="67" customWidth="1"/>
    <col min="6919" max="6919" width="35.42578125" style="67" customWidth="1"/>
    <col min="6920" max="6920" width="25.140625" style="67" customWidth="1"/>
    <col min="6921" max="7168" width="9.140625" style="67"/>
    <col min="7169" max="7169" width="121.140625" style="67" customWidth="1"/>
    <col min="7170" max="7170" width="39.5703125" style="67" customWidth="1"/>
    <col min="7171" max="7172" width="39.7109375" style="67" customWidth="1"/>
    <col min="7173" max="7173" width="34.85546875" style="67" customWidth="1"/>
    <col min="7174" max="7174" width="25" style="67" customWidth="1"/>
    <col min="7175" max="7175" width="35.42578125" style="67" customWidth="1"/>
    <col min="7176" max="7176" width="25.140625" style="67" customWidth="1"/>
    <col min="7177" max="7424" width="9.140625" style="67"/>
    <col min="7425" max="7425" width="121.140625" style="67" customWidth="1"/>
    <col min="7426" max="7426" width="39.5703125" style="67" customWidth="1"/>
    <col min="7427" max="7428" width="39.7109375" style="67" customWidth="1"/>
    <col min="7429" max="7429" width="34.85546875" style="67" customWidth="1"/>
    <col min="7430" max="7430" width="25" style="67" customWidth="1"/>
    <col min="7431" max="7431" width="35.42578125" style="67" customWidth="1"/>
    <col min="7432" max="7432" width="25.140625" style="67" customWidth="1"/>
    <col min="7433" max="7680" width="9.140625" style="67"/>
    <col min="7681" max="7681" width="121.140625" style="67" customWidth="1"/>
    <col min="7682" max="7682" width="39.5703125" style="67" customWidth="1"/>
    <col min="7683" max="7684" width="39.7109375" style="67" customWidth="1"/>
    <col min="7685" max="7685" width="34.85546875" style="67" customWidth="1"/>
    <col min="7686" max="7686" width="25" style="67" customWidth="1"/>
    <col min="7687" max="7687" width="35.42578125" style="67" customWidth="1"/>
    <col min="7688" max="7688" width="25.140625" style="67" customWidth="1"/>
    <col min="7689" max="7936" width="9.140625" style="67"/>
    <col min="7937" max="7937" width="121.140625" style="67" customWidth="1"/>
    <col min="7938" max="7938" width="39.5703125" style="67" customWidth="1"/>
    <col min="7939" max="7940" width="39.7109375" style="67" customWidth="1"/>
    <col min="7941" max="7941" width="34.85546875" style="67" customWidth="1"/>
    <col min="7942" max="7942" width="25" style="67" customWidth="1"/>
    <col min="7943" max="7943" width="35.42578125" style="67" customWidth="1"/>
    <col min="7944" max="7944" width="25.140625" style="67" customWidth="1"/>
    <col min="7945" max="8192" width="9.140625" style="67"/>
    <col min="8193" max="8193" width="121.140625" style="67" customWidth="1"/>
    <col min="8194" max="8194" width="39.5703125" style="67" customWidth="1"/>
    <col min="8195" max="8196" width="39.7109375" style="67" customWidth="1"/>
    <col min="8197" max="8197" width="34.85546875" style="67" customWidth="1"/>
    <col min="8198" max="8198" width="25" style="67" customWidth="1"/>
    <col min="8199" max="8199" width="35.42578125" style="67" customWidth="1"/>
    <col min="8200" max="8200" width="25.140625" style="67" customWidth="1"/>
    <col min="8201" max="8448" width="9.140625" style="67"/>
    <col min="8449" max="8449" width="121.140625" style="67" customWidth="1"/>
    <col min="8450" max="8450" width="39.5703125" style="67" customWidth="1"/>
    <col min="8451" max="8452" width="39.7109375" style="67" customWidth="1"/>
    <col min="8453" max="8453" width="34.85546875" style="67" customWidth="1"/>
    <col min="8454" max="8454" width="25" style="67" customWidth="1"/>
    <col min="8455" max="8455" width="35.42578125" style="67" customWidth="1"/>
    <col min="8456" max="8456" width="25.140625" style="67" customWidth="1"/>
    <col min="8457" max="8704" width="9.140625" style="67"/>
    <col min="8705" max="8705" width="121.140625" style="67" customWidth="1"/>
    <col min="8706" max="8706" width="39.5703125" style="67" customWidth="1"/>
    <col min="8707" max="8708" width="39.7109375" style="67" customWidth="1"/>
    <col min="8709" max="8709" width="34.85546875" style="67" customWidth="1"/>
    <col min="8710" max="8710" width="25" style="67" customWidth="1"/>
    <col min="8711" max="8711" width="35.42578125" style="67" customWidth="1"/>
    <col min="8712" max="8712" width="25.140625" style="67" customWidth="1"/>
    <col min="8713" max="8960" width="9.140625" style="67"/>
    <col min="8961" max="8961" width="121.140625" style="67" customWidth="1"/>
    <col min="8962" max="8962" width="39.5703125" style="67" customWidth="1"/>
    <col min="8963" max="8964" width="39.7109375" style="67" customWidth="1"/>
    <col min="8965" max="8965" width="34.85546875" style="67" customWidth="1"/>
    <col min="8966" max="8966" width="25" style="67" customWidth="1"/>
    <col min="8967" max="8967" width="35.42578125" style="67" customWidth="1"/>
    <col min="8968" max="8968" width="25.140625" style="67" customWidth="1"/>
    <col min="8969" max="9216" width="9.140625" style="67"/>
    <col min="9217" max="9217" width="121.140625" style="67" customWidth="1"/>
    <col min="9218" max="9218" width="39.5703125" style="67" customWidth="1"/>
    <col min="9219" max="9220" width="39.7109375" style="67" customWidth="1"/>
    <col min="9221" max="9221" width="34.85546875" style="67" customWidth="1"/>
    <col min="9222" max="9222" width="25" style="67" customWidth="1"/>
    <col min="9223" max="9223" width="35.42578125" style="67" customWidth="1"/>
    <col min="9224" max="9224" width="25.140625" style="67" customWidth="1"/>
    <col min="9225" max="9472" width="9.140625" style="67"/>
    <col min="9473" max="9473" width="121.140625" style="67" customWidth="1"/>
    <col min="9474" max="9474" width="39.5703125" style="67" customWidth="1"/>
    <col min="9475" max="9476" width="39.7109375" style="67" customWidth="1"/>
    <col min="9477" max="9477" width="34.85546875" style="67" customWidth="1"/>
    <col min="9478" max="9478" width="25" style="67" customWidth="1"/>
    <col min="9479" max="9479" width="35.42578125" style="67" customWidth="1"/>
    <col min="9480" max="9480" width="25.140625" style="67" customWidth="1"/>
    <col min="9481" max="9728" width="9.140625" style="67"/>
    <col min="9729" max="9729" width="121.140625" style="67" customWidth="1"/>
    <col min="9730" max="9730" width="39.5703125" style="67" customWidth="1"/>
    <col min="9731" max="9732" width="39.7109375" style="67" customWidth="1"/>
    <col min="9733" max="9733" width="34.85546875" style="67" customWidth="1"/>
    <col min="9734" max="9734" width="25" style="67" customWidth="1"/>
    <col min="9735" max="9735" width="35.42578125" style="67" customWidth="1"/>
    <col min="9736" max="9736" width="25.140625" style="67" customWidth="1"/>
    <col min="9737" max="9984" width="9.140625" style="67"/>
    <col min="9985" max="9985" width="121.140625" style="67" customWidth="1"/>
    <col min="9986" max="9986" width="39.5703125" style="67" customWidth="1"/>
    <col min="9987" max="9988" width="39.7109375" style="67" customWidth="1"/>
    <col min="9989" max="9989" width="34.85546875" style="67" customWidth="1"/>
    <col min="9990" max="9990" width="25" style="67" customWidth="1"/>
    <col min="9991" max="9991" width="35.42578125" style="67" customWidth="1"/>
    <col min="9992" max="9992" width="25.140625" style="67" customWidth="1"/>
    <col min="9993" max="10240" width="9.140625" style="67"/>
    <col min="10241" max="10241" width="121.140625" style="67" customWidth="1"/>
    <col min="10242" max="10242" width="39.5703125" style="67" customWidth="1"/>
    <col min="10243" max="10244" width="39.7109375" style="67" customWidth="1"/>
    <col min="10245" max="10245" width="34.85546875" style="67" customWidth="1"/>
    <col min="10246" max="10246" width="25" style="67" customWidth="1"/>
    <col min="10247" max="10247" width="35.42578125" style="67" customWidth="1"/>
    <col min="10248" max="10248" width="25.140625" style="67" customWidth="1"/>
    <col min="10249" max="10496" width="9.140625" style="67"/>
    <col min="10497" max="10497" width="121.140625" style="67" customWidth="1"/>
    <col min="10498" max="10498" width="39.5703125" style="67" customWidth="1"/>
    <col min="10499" max="10500" width="39.7109375" style="67" customWidth="1"/>
    <col min="10501" max="10501" width="34.85546875" style="67" customWidth="1"/>
    <col min="10502" max="10502" width="25" style="67" customWidth="1"/>
    <col min="10503" max="10503" width="35.42578125" style="67" customWidth="1"/>
    <col min="10504" max="10504" width="25.140625" style="67" customWidth="1"/>
    <col min="10505" max="10752" width="9.140625" style="67"/>
    <col min="10753" max="10753" width="121.140625" style="67" customWidth="1"/>
    <col min="10754" max="10754" width="39.5703125" style="67" customWidth="1"/>
    <col min="10755" max="10756" width="39.7109375" style="67" customWidth="1"/>
    <col min="10757" max="10757" width="34.85546875" style="67" customWidth="1"/>
    <col min="10758" max="10758" width="25" style="67" customWidth="1"/>
    <col min="10759" max="10759" width="35.42578125" style="67" customWidth="1"/>
    <col min="10760" max="10760" width="25.140625" style="67" customWidth="1"/>
    <col min="10761" max="11008" width="9.140625" style="67"/>
    <col min="11009" max="11009" width="121.140625" style="67" customWidth="1"/>
    <col min="11010" max="11010" width="39.5703125" style="67" customWidth="1"/>
    <col min="11011" max="11012" width="39.7109375" style="67" customWidth="1"/>
    <col min="11013" max="11013" width="34.85546875" style="67" customWidth="1"/>
    <col min="11014" max="11014" width="25" style="67" customWidth="1"/>
    <col min="11015" max="11015" width="35.42578125" style="67" customWidth="1"/>
    <col min="11016" max="11016" width="25.140625" style="67" customWidth="1"/>
    <col min="11017" max="11264" width="9.140625" style="67"/>
    <col min="11265" max="11265" width="121.140625" style="67" customWidth="1"/>
    <col min="11266" max="11266" width="39.5703125" style="67" customWidth="1"/>
    <col min="11267" max="11268" width="39.7109375" style="67" customWidth="1"/>
    <col min="11269" max="11269" width="34.85546875" style="67" customWidth="1"/>
    <col min="11270" max="11270" width="25" style="67" customWidth="1"/>
    <col min="11271" max="11271" width="35.42578125" style="67" customWidth="1"/>
    <col min="11272" max="11272" width="25.140625" style="67" customWidth="1"/>
    <col min="11273" max="11520" width="9.140625" style="67"/>
    <col min="11521" max="11521" width="121.140625" style="67" customWidth="1"/>
    <col min="11522" max="11522" width="39.5703125" style="67" customWidth="1"/>
    <col min="11523" max="11524" width="39.7109375" style="67" customWidth="1"/>
    <col min="11525" max="11525" width="34.85546875" style="67" customWidth="1"/>
    <col min="11526" max="11526" width="25" style="67" customWidth="1"/>
    <col min="11527" max="11527" width="35.42578125" style="67" customWidth="1"/>
    <col min="11528" max="11528" width="25.140625" style="67" customWidth="1"/>
    <col min="11529" max="11776" width="9.140625" style="67"/>
    <col min="11777" max="11777" width="121.140625" style="67" customWidth="1"/>
    <col min="11778" max="11778" width="39.5703125" style="67" customWidth="1"/>
    <col min="11779" max="11780" width="39.7109375" style="67" customWidth="1"/>
    <col min="11781" max="11781" width="34.85546875" style="67" customWidth="1"/>
    <col min="11782" max="11782" width="25" style="67" customWidth="1"/>
    <col min="11783" max="11783" width="35.42578125" style="67" customWidth="1"/>
    <col min="11784" max="11784" width="25.140625" style="67" customWidth="1"/>
    <col min="11785" max="12032" width="9.140625" style="67"/>
    <col min="12033" max="12033" width="121.140625" style="67" customWidth="1"/>
    <col min="12034" max="12034" width="39.5703125" style="67" customWidth="1"/>
    <col min="12035" max="12036" width="39.7109375" style="67" customWidth="1"/>
    <col min="12037" max="12037" width="34.85546875" style="67" customWidth="1"/>
    <col min="12038" max="12038" width="25" style="67" customWidth="1"/>
    <col min="12039" max="12039" width="35.42578125" style="67" customWidth="1"/>
    <col min="12040" max="12040" width="25.140625" style="67" customWidth="1"/>
    <col min="12041" max="12288" width="9.140625" style="67"/>
    <col min="12289" max="12289" width="121.140625" style="67" customWidth="1"/>
    <col min="12290" max="12290" width="39.5703125" style="67" customWidth="1"/>
    <col min="12291" max="12292" width="39.7109375" style="67" customWidth="1"/>
    <col min="12293" max="12293" width="34.85546875" style="67" customWidth="1"/>
    <col min="12294" max="12294" width="25" style="67" customWidth="1"/>
    <col min="12295" max="12295" width="35.42578125" style="67" customWidth="1"/>
    <col min="12296" max="12296" width="25.140625" style="67" customWidth="1"/>
    <col min="12297" max="12544" width="9.140625" style="67"/>
    <col min="12545" max="12545" width="121.140625" style="67" customWidth="1"/>
    <col min="12546" max="12546" width="39.5703125" style="67" customWidth="1"/>
    <col min="12547" max="12548" width="39.7109375" style="67" customWidth="1"/>
    <col min="12549" max="12549" width="34.85546875" style="67" customWidth="1"/>
    <col min="12550" max="12550" width="25" style="67" customWidth="1"/>
    <col min="12551" max="12551" width="35.42578125" style="67" customWidth="1"/>
    <col min="12552" max="12552" width="25.140625" style="67" customWidth="1"/>
    <col min="12553" max="12800" width="9.140625" style="67"/>
    <col min="12801" max="12801" width="121.140625" style="67" customWidth="1"/>
    <col min="12802" max="12802" width="39.5703125" style="67" customWidth="1"/>
    <col min="12803" max="12804" width="39.7109375" style="67" customWidth="1"/>
    <col min="12805" max="12805" width="34.85546875" style="67" customWidth="1"/>
    <col min="12806" max="12806" width="25" style="67" customWidth="1"/>
    <col min="12807" max="12807" width="35.42578125" style="67" customWidth="1"/>
    <col min="12808" max="12808" width="25.140625" style="67" customWidth="1"/>
    <col min="12809" max="13056" width="9.140625" style="67"/>
    <col min="13057" max="13057" width="121.140625" style="67" customWidth="1"/>
    <col min="13058" max="13058" width="39.5703125" style="67" customWidth="1"/>
    <col min="13059" max="13060" width="39.7109375" style="67" customWidth="1"/>
    <col min="13061" max="13061" width="34.85546875" style="67" customWidth="1"/>
    <col min="13062" max="13062" width="25" style="67" customWidth="1"/>
    <col min="13063" max="13063" width="35.42578125" style="67" customWidth="1"/>
    <col min="13064" max="13064" width="25.140625" style="67" customWidth="1"/>
    <col min="13065" max="13312" width="9.140625" style="67"/>
    <col min="13313" max="13313" width="121.140625" style="67" customWidth="1"/>
    <col min="13314" max="13314" width="39.5703125" style="67" customWidth="1"/>
    <col min="13315" max="13316" width="39.7109375" style="67" customWidth="1"/>
    <col min="13317" max="13317" width="34.85546875" style="67" customWidth="1"/>
    <col min="13318" max="13318" width="25" style="67" customWidth="1"/>
    <col min="13319" max="13319" width="35.42578125" style="67" customWidth="1"/>
    <col min="13320" max="13320" width="25.140625" style="67" customWidth="1"/>
    <col min="13321" max="13568" width="9.140625" style="67"/>
    <col min="13569" max="13569" width="121.140625" style="67" customWidth="1"/>
    <col min="13570" max="13570" width="39.5703125" style="67" customWidth="1"/>
    <col min="13571" max="13572" width="39.7109375" style="67" customWidth="1"/>
    <col min="13573" max="13573" width="34.85546875" style="67" customWidth="1"/>
    <col min="13574" max="13574" width="25" style="67" customWidth="1"/>
    <col min="13575" max="13575" width="35.42578125" style="67" customWidth="1"/>
    <col min="13576" max="13576" width="25.140625" style="67" customWidth="1"/>
    <col min="13577" max="13824" width="9.140625" style="67"/>
    <col min="13825" max="13825" width="121.140625" style="67" customWidth="1"/>
    <col min="13826" max="13826" width="39.5703125" style="67" customWidth="1"/>
    <col min="13827" max="13828" width="39.7109375" style="67" customWidth="1"/>
    <col min="13829" max="13829" width="34.85546875" style="67" customWidth="1"/>
    <col min="13830" max="13830" width="25" style="67" customWidth="1"/>
    <col min="13831" max="13831" width="35.42578125" style="67" customWidth="1"/>
    <col min="13832" max="13832" width="25.140625" style="67" customWidth="1"/>
    <col min="13833" max="14080" width="9.140625" style="67"/>
    <col min="14081" max="14081" width="121.140625" style="67" customWidth="1"/>
    <col min="14082" max="14082" width="39.5703125" style="67" customWidth="1"/>
    <col min="14083" max="14084" width="39.7109375" style="67" customWidth="1"/>
    <col min="14085" max="14085" width="34.85546875" style="67" customWidth="1"/>
    <col min="14086" max="14086" width="25" style="67" customWidth="1"/>
    <col min="14087" max="14087" width="35.42578125" style="67" customWidth="1"/>
    <col min="14088" max="14088" width="25.140625" style="67" customWidth="1"/>
    <col min="14089" max="14336" width="9.140625" style="67"/>
    <col min="14337" max="14337" width="121.140625" style="67" customWidth="1"/>
    <col min="14338" max="14338" width="39.5703125" style="67" customWidth="1"/>
    <col min="14339" max="14340" width="39.7109375" style="67" customWidth="1"/>
    <col min="14341" max="14341" width="34.85546875" style="67" customWidth="1"/>
    <col min="14342" max="14342" width="25" style="67" customWidth="1"/>
    <col min="14343" max="14343" width="35.42578125" style="67" customWidth="1"/>
    <col min="14344" max="14344" width="25.140625" style="67" customWidth="1"/>
    <col min="14345" max="14592" width="9.140625" style="67"/>
    <col min="14593" max="14593" width="121.140625" style="67" customWidth="1"/>
    <col min="14594" max="14594" width="39.5703125" style="67" customWidth="1"/>
    <col min="14595" max="14596" width="39.7109375" style="67" customWidth="1"/>
    <col min="14597" max="14597" width="34.85546875" style="67" customWidth="1"/>
    <col min="14598" max="14598" width="25" style="67" customWidth="1"/>
    <col min="14599" max="14599" width="35.42578125" style="67" customWidth="1"/>
    <col min="14600" max="14600" width="25.140625" style="67" customWidth="1"/>
    <col min="14601" max="14848" width="9.140625" style="67"/>
    <col min="14849" max="14849" width="121.140625" style="67" customWidth="1"/>
    <col min="14850" max="14850" width="39.5703125" style="67" customWidth="1"/>
    <col min="14851" max="14852" width="39.7109375" style="67" customWidth="1"/>
    <col min="14853" max="14853" width="34.85546875" style="67" customWidth="1"/>
    <col min="14854" max="14854" width="25" style="67" customWidth="1"/>
    <col min="14855" max="14855" width="35.42578125" style="67" customWidth="1"/>
    <col min="14856" max="14856" width="25.140625" style="67" customWidth="1"/>
    <col min="14857" max="15104" width="9.140625" style="67"/>
    <col min="15105" max="15105" width="121.140625" style="67" customWidth="1"/>
    <col min="15106" max="15106" width="39.5703125" style="67" customWidth="1"/>
    <col min="15107" max="15108" width="39.7109375" style="67" customWidth="1"/>
    <col min="15109" max="15109" width="34.85546875" style="67" customWidth="1"/>
    <col min="15110" max="15110" width="25" style="67" customWidth="1"/>
    <col min="15111" max="15111" width="35.42578125" style="67" customWidth="1"/>
    <col min="15112" max="15112" width="25.140625" style="67" customWidth="1"/>
    <col min="15113" max="15360" width="9.140625" style="67"/>
    <col min="15361" max="15361" width="121.140625" style="67" customWidth="1"/>
    <col min="15362" max="15362" width="39.5703125" style="67" customWidth="1"/>
    <col min="15363" max="15364" width="39.7109375" style="67" customWidth="1"/>
    <col min="15365" max="15365" width="34.85546875" style="67" customWidth="1"/>
    <col min="15366" max="15366" width="25" style="67" customWidth="1"/>
    <col min="15367" max="15367" width="35.42578125" style="67" customWidth="1"/>
    <col min="15368" max="15368" width="25.140625" style="67" customWidth="1"/>
    <col min="15369" max="15616" width="9.140625" style="67"/>
    <col min="15617" max="15617" width="121.140625" style="67" customWidth="1"/>
    <col min="15618" max="15618" width="39.5703125" style="67" customWidth="1"/>
    <col min="15619" max="15620" width="39.7109375" style="67" customWidth="1"/>
    <col min="15621" max="15621" width="34.85546875" style="67" customWidth="1"/>
    <col min="15622" max="15622" width="25" style="67" customWidth="1"/>
    <col min="15623" max="15623" width="35.42578125" style="67" customWidth="1"/>
    <col min="15624" max="15624" width="25.140625" style="67" customWidth="1"/>
    <col min="15625" max="15872" width="9.140625" style="67"/>
    <col min="15873" max="15873" width="121.140625" style="67" customWidth="1"/>
    <col min="15874" max="15874" width="39.5703125" style="67" customWidth="1"/>
    <col min="15875" max="15876" width="39.7109375" style="67" customWidth="1"/>
    <col min="15877" max="15877" width="34.85546875" style="67" customWidth="1"/>
    <col min="15878" max="15878" width="25" style="67" customWidth="1"/>
    <col min="15879" max="15879" width="35.42578125" style="67" customWidth="1"/>
    <col min="15880" max="15880" width="25.140625" style="67" customWidth="1"/>
    <col min="15881" max="16128" width="9.140625" style="67"/>
    <col min="16129" max="16129" width="121.140625" style="67" customWidth="1"/>
    <col min="16130" max="16130" width="39.5703125" style="67" customWidth="1"/>
    <col min="16131" max="16132" width="39.7109375" style="67" customWidth="1"/>
    <col min="16133" max="16133" width="34.85546875" style="67" customWidth="1"/>
    <col min="16134" max="16134" width="25" style="67" customWidth="1"/>
    <col min="16135" max="16135" width="35.42578125" style="67" customWidth="1"/>
    <col min="16136" max="16136" width="25.140625" style="67" customWidth="1"/>
    <col min="16137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108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20833859</v>
      </c>
      <c r="C8" s="26">
        <v>20833859</v>
      </c>
      <c r="D8" s="26">
        <v>21062703</v>
      </c>
      <c r="E8" s="26">
        <v>228844</v>
      </c>
      <c r="F8" s="27">
        <v>1.098423484578637E-2</v>
      </c>
      <c r="G8" s="26">
        <v>228844</v>
      </c>
      <c r="H8" s="27">
        <v>1.098423484578637E-2</v>
      </c>
    </row>
    <row r="9" spans="1:8" s="16" customFormat="1" ht="31.5">
      <c r="A9" s="25" t="s">
        <v>19</v>
      </c>
      <c r="B9" s="26">
        <v>2157641</v>
      </c>
      <c r="C9" s="26">
        <v>2157641</v>
      </c>
      <c r="D9" s="26">
        <v>0</v>
      </c>
      <c r="E9" s="26">
        <v>-2157641</v>
      </c>
      <c r="F9" s="27">
        <v>-1</v>
      </c>
      <c r="G9" s="26">
        <v>-2157641</v>
      </c>
      <c r="H9" s="27">
        <v>-1</v>
      </c>
    </row>
    <row r="10" spans="1:8" s="16" customFormat="1" ht="31.5">
      <c r="A10" s="28" t="s">
        <v>20</v>
      </c>
      <c r="B10" s="29">
        <v>1292715</v>
      </c>
      <c r="C10" s="29">
        <v>1377483</v>
      </c>
      <c r="D10" s="29">
        <v>1638058</v>
      </c>
      <c r="E10" s="29">
        <v>345343</v>
      </c>
      <c r="F10" s="27">
        <v>0.2671455038426877</v>
      </c>
      <c r="G10" s="29">
        <v>260575</v>
      </c>
      <c r="H10" s="27">
        <v>0.18916748881837381</v>
      </c>
    </row>
    <row r="11" spans="1:8" s="16" customFormat="1" ht="31.5">
      <c r="A11" s="30" t="s">
        <v>21</v>
      </c>
      <c r="B11" s="31">
        <v>182526</v>
      </c>
      <c r="C11" s="31">
        <v>182526</v>
      </c>
      <c r="D11" s="31">
        <v>19657</v>
      </c>
      <c r="E11" s="29">
        <v>-162869</v>
      </c>
      <c r="F11" s="27">
        <v>-0.89230575370084264</v>
      </c>
      <c r="G11" s="29">
        <v>-162869</v>
      </c>
      <c r="H11" s="27">
        <v>-0.89230575370084264</v>
      </c>
    </row>
    <row r="12" spans="1:8" s="16" customFormat="1" ht="31.5">
      <c r="A12" s="32" t="s">
        <v>22</v>
      </c>
      <c r="B12" s="31">
        <v>1110189</v>
      </c>
      <c r="C12" s="31">
        <v>1194957</v>
      </c>
      <c r="D12" s="31">
        <v>1118401</v>
      </c>
      <c r="E12" s="29">
        <v>8212</v>
      </c>
      <c r="F12" s="27">
        <v>7.3969387194432658E-3</v>
      </c>
      <c r="G12" s="29">
        <v>-76556</v>
      </c>
      <c r="H12" s="27">
        <v>-6.4065903626657691E-2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500000</v>
      </c>
      <c r="E25" s="29">
        <v>500000</v>
      </c>
      <c r="F25" s="27">
        <v>1</v>
      </c>
      <c r="G25" s="29">
        <v>500000</v>
      </c>
      <c r="H25" s="27">
        <v>1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24284215</v>
      </c>
      <c r="C31" s="36">
        <v>24368983</v>
      </c>
      <c r="D31" s="36">
        <v>22700761</v>
      </c>
      <c r="E31" s="36">
        <v>-1583454</v>
      </c>
      <c r="F31" s="37">
        <v>-6.5205072513153092E-2</v>
      </c>
      <c r="G31" s="36">
        <v>-1668222</v>
      </c>
      <c r="H31" s="37">
        <v>-6.8456775565890457E-2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4613718</v>
      </c>
      <c r="C37" s="41">
        <v>4613718</v>
      </c>
      <c r="D37" s="41">
        <v>7410286</v>
      </c>
      <c r="E37" s="41">
        <v>2796568</v>
      </c>
      <c r="F37" s="37">
        <v>0.60614194452283388</v>
      </c>
      <c r="G37" s="41">
        <v>2796568</v>
      </c>
      <c r="H37" s="37">
        <v>0.60614194452283388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25031482</v>
      </c>
      <c r="C39" s="39">
        <v>26138211</v>
      </c>
      <c r="D39" s="39">
        <v>28774289</v>
      </c>
      <c r="E39" s="39">
        <v>3742807</v>
      </c>
      <c r="F39" s="37">
        <v>0.14952398743310524</v>
      </c>
      <c r="G39" s="39">
        <v>2636078</v>
      </c>
      <c r="H39" s="37">
        <v>0.10085150816174833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53929415</v>
      </c>
      <c r="C45" s="39">
        <v>55120912</v>
      </c>
      <c r="D45" s="39">
        <v>58885336</v>
      </c>
      <c r="E45" s="39">
        <v>4955921</v>
      </c>
      <c r="F45" s="37">
        <v>9.1896435368342119E-2</v>
      </c>
      <c r="G45" s="39">
        <v>3764424</v>
      </c>
      <c r="H45" s="37">
        <v>6.8293935339821657E-2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23339931</v>
      </c>
      <c r="C49" s="22">
        <v>25671136</v>
      </c>
      <c r="D49" s="22">
        <v>27552410</v>
      </c>
      <c r="E49" s="22">
        <v>4212479</v>
      </c>
      <c r="F49" s="27">
        <v>0.18048378120740802</v>
      </c>
      <c r="G49" s="22">
        <v>1881274</v>
      </c>
      <c r="H49" s="27">
        <v>7.3283628741634188E-2</v>
      </c>
    </row>
    <row r="50" spans="1:8" s="16" customFormat="1" ht="31.5">
      <c r="A50" s="32" t="s">
        <v>52</v>
      </c>
      <c r="B50" s="31">
        <v>499747</v>
      </c>
      <c r="C50" s="31">
        <v>546234</v>
      </c>
      <c r="D50" s="31">
        <v>567064</v>
      </c>
      <c r="E50" s="31">
        <v>67317</v>
      </c>
      <c r="F50" s="27">
        <v>0.13470215929260207</v>
      </c>
      <c r="G50" s="31">
        <v>20830</v>
      </c>
      <c r="H50" s="27">
        <v>3.8133840075864921E-2</v>
      </c>
    </row>
    <row r="51" spans="1:8" s="16" customFormat="1" ht="31.5">
      <c r="A51" s="32" t="s">
        <v>53</v>
      </c>
      <c r="B51" s="31">
        <v>300000</v>
      </c>
      <c r="C51" s="31">
        <v>300000</v>
      </c>
      <c r="D51" s="31">
        <v>278933</v>
      </c>
      <c r="E51" s="31">
        <v>-21067</v>
      </c>
      <c r="F51" s="27">
        <v>-7.0223333333333332E-2</v>
      </c>
      <c r="G51" s="31">
        <v>-21067</v>
      </c>
      <c r="H51" s="27">
        <v>-7.0223333333333332E-2</v>
      </c>
    </row>
    <row r="52" spans="1:8" s="16" customFormat="1" ht="31.5">
      <c r="A52" s="32" t="s">
        <v>54</v>
      </c>
      <c r="B52" s="31">
        <v>5552143</v>
      </c>
      <c r="C52" s="31">
        <v>5957340</v>
      </c>
      <c r="D52" s="31">
        <v>6481935</v>
      </c>
      <c r="E52" s="31">
        <v>929792</v>
      </c>
      <c r="F52" s="27">
        <v>0.16746542731338152</v>
      </c>
      <c r="G52" s="31">
        <v>524595</v>
      </c>
      <c r="H52" s="27">
        <v>8.8058596621982288E-2</v>
      </c>
    </row>
    <row r="53" spans="1:8" s="16" customFormat="1" ht="31.5">
      <c r="A53" s="32" t="s">
        <v>55</v>
      </c>
      <c r="B53" s="31">
        <v>2960231</v>
      </c>
      <c r="C53" s="31">
        <v>3181229</v>
      </c>
      <c r="D53" s="31">
        <v>3432484</v>
      </c>
      <c r="E53" s="31">
        <v>472253</v>
      </c>
      <c r="F53" s="27">
        <v>0.15953248243126972</v>
      </c>
      <c r="G53" s="31">
        <v>251255</v>
      </c>
      <c r="H53" s="27">
        <v>7.8980482071551589E-2</v>
      </c>
    </row>
    <row r="54" spans="1:8" s="16" customFormat="1" ht="31.5">
      <c r="A54" s="32" t="s">
        <v>56</v>
      </c>
      <c r="B54" s="31">
        <v>7516870</v>
      </c>
      <c r="C54" s="31">
        <v>6275634</v>
      </c>
      <c r="D54" s="31">
        <v>6461176</v>
      </c>
      <c r="E54" s="31">
        <v>-1055694</v>
      </c>
      <c r="F54" s="27">
        <v>-0.14044329621238627</v>
      </c>
      <c r="G54" s="31">
        <v>185542</v>
      </c>
      <c r="H54" s="27">
        <v>2.956545904365997E-2</v>
      </c>
    </row>
    <row r="55" spans="1:8" s="16" customFormat="1" ht="31.5">
      <c r="A55" s="32" t="s">
        <v>57</v>
      </c>
      <c r="B55" s="31">
        <v>3993463</v>
      </c>
      <c r="C55" s="31">
        <v>3904770</v>
      </c>
      <c r="D55" s="31">
        <v>4937689</v>
      </c>
      <c r="E55" s="31">
        <v>944226</v>
      </c>
      <c r="F55" s="27">
        <v>0.23644290682047137</v>
      </c>
      <c r="G55" s="31">
        <v>1032919</v>
      </c>
      <c r="H55" s="27">
        <v>0.26452748817471966</v>
      </c>
    </row>
    <row r="56" spans="1:8" s="16" customFormat="1" ht="31.5">
      <c r="A56" s="32" t="s">
        <v>58</v>
      </c>
      <c r="B56" s="31">
        <v>6337687</v>
      </c>
      <c r="C56" s="31">
        <v>5821859</v>
      </c>
      <c r="D56" s="31">
        <v>5560935</v>
      </c>
      <c r="E56" s="31">
        <v>-776752</v>
      </c>
      <c r="F56" s="27">
        <v>-0.12256080175622432</v>
      </c>
      <c r="G56" s="31">
        <v>-260924</v>
      </c>
      <c r="H56" s="27">
        <v>-4.4817986832041107E-2</v>
      </c>
    </row>
    <row r="57" spans="1:8" s="38" customFormat="1" ht="31.5">
      <c r="A57" s="48" t="s">
        <v>59</v>
      </c>
      <c r="B57" s="36">
        <v>50500072</v>
      </c>
      <c r="C57" s="36">
        <v>51658202</v>
      </c>
      <c r="D57" s="36">
        <v>55272626</v>
      </c>
      <c r="E57" s="36">
        <v>4772554</v>
      </c>
      <c r="F57" s="37">
        <v>9.4505885060916353E-2</v>
      </c>
      <c r="G57" s="36">
        <v>3614424</v>
      </c>
      <c r="H57" s="37">
        <v>6.9968056573087856E-2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3237710</v>
      </c>
      <c r="C60" s="31">
        <v>3237710</v>
      </c>
      <c r="D60" s="31">
        <v>3237710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191633</v>
      </c>
      <c r="C61" s="31">
        <v>225000</v>
      </c>
      <c r="D61" s="31">
        <v>375000</v>
      </c>
      <c r="E61" s="31">
        <v>183367</v>
      </c>
      <c r="F61" s="27">
        <v>0.95686546680373419</v>
      </c>
      <c r="G61" s="31">
        <v>150000</v>
      </c>
      <c r="H61" s="27">
        <v>0.66666666666666663</v>
      </c>
    </row>
    <row r="62" spans="1:8" s="38" customFormat="1" ht="31.5">
      <c r="A62" s="49" t="s">
        <v>64</v>
      </c>
      <c r="B62" s="50">
        <v>53929415</v>
      </c>
      <c r="C62" s="50">
        <v>55120912</v>
      </c>
      <c r="D62" s="50">
        <v>58885336</v>
      </c>
      <c r="E62" s="50">
        <v>4955921</v>
      </c>
      <c r="F62" s="37">
        <v>9.1896435368342119E-2</v>
      </c>
      <c r="G62" s="50">
        <v>3764424</v>
      </c>
      <c r="H62" s="37">
        <v>6.8293935339821657E-2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28238410</v>
      </c>
      <c r="C65" s="26">
        <v>28240137</v>
      </c>
      <c r="D65" s="26">
        <v>27752482</v>
      </c>
      <c r="E65" s="22">
        <v>-485928</v>
      </c>
      <c r="F65" s="27">
        <v>-1.7208051019869743E-2</v>
      </c>
      <c r="G65" s="22">
        <v>-487655</v>
      </c>
      <c r="H65" s="27">
        <v>-1.7268152771355183E-2</v>
      </c>
    </row>
    <row r="66" spans="1:8" s="16" customFormat="1" ht="31.5">
      <c r="A66" s="32" t="s">
        <v>67</v>
      </c>
      <c r="B66" s="29">
        <v>481806</v>
      </c>
      <c r="C66" s="26">
        <v>562053</v>
      </c>
      <c r="D66" s="26">
        <v>575358</v>
      </c>
      <c r="E66" s="31">
        <v>93552</v>
      </c>
      <c r="F66" s="27">
        <v>0.19416943749143847</v>
      </c>
      <c r="G66" s="31">
        <v>13305</v>
      </c>
      <c r="H66" s="27">
        <v>2.3672144797732598E-2</v>
      </c>
    </row>
    <row r="67" spans="1:8" s="16" customFormat="1" ht="31.5">
      <c r="A67" s="32" t="s">
        <v>68</v>
      </c>
      <c r="B67" s="22">
        <v>9931420</v>
      </c>
      <c r="C67" s="26">
        <v>10107536</v>
      </c>
      <c r="D67" s="26">
        <v>11875909</v>
      </c>
      <c r="E67" s="31">
        <v>1944489</v>
      </c>
      <c r="F67" s="27">
        <v>0.19579163906067812</v>
      </c>
      <c r="G67" s="31">
        <v>1768373</v>
      </c>
      <c r="H67" s="27">
        <v>0.17495589429510813</v>
      </c>
    </row>
    <row r="68" spans="1:8" s="38" customFormat="1" ht="31.5">
      <c r="A68" s="48" t="s">
        <v>69</v>
      </c>
      <c r="B68" s="50">
        <v>38651636</v>
      </c>
      <c r="C68" s="50">
        <v>38909726</v>
      </c>
      <c r="D68" s="50">
        <v>40203749</v>
      </c>
      <c r="E68" s="36">
        <v>1552113</v>
      </c>
      <c r="F68" s="37">
        <v>4.015646323482918E-2</v>
      </c>
      <c r="G68" s="36">
        <v>1294023</v>
      </c>
      <c r="H68" s="37">
        <v>3.3257057631297632E-2</v>
      </c>
    </row>
    <row r="69" spans="1:8" s="16" customFormat="1" ht="31.5">
      <c r="A69" s="32" t="s">
        <v>70</v>
      </c>
      <c r="B69" s="29">
        <v>191033</v>
      </c>
      <c r="C69" s="29">
        <v>348688</v>
      </c>
      <c r="D69" s="29">
        <v>381656</v>
      </c>
      <c r="E69" s="31">
        <v>190623</v>
      </c>
      <c r="F69" s="27">
        <v>0.99785377395528518</v>
      </c>
      <c r="G69" s="31">
        <v>32968</v>
      </c>
      <c r="H69" s="27">
        <v>9.4548708300830536E-2</v>
      </c>
    </row>
    <row r="70" spans="1:8" s="16" customFormat="1" ht="31.5">
      <c r="A70" s="32" t="s">
        <v>71</v>
      </c>
      <c r="B70" s="26">
        <v>3112089</v>
      </c>
      <c r="C70" s="26">
        <v>3322064</v>
      </c>
      <c r="D70" s="26">
        <v>3600434</v>
      </c>
      <c r="E70" s="31">
        <v>488345</v>
      </c>
      <c r="F70" s="27">
        <v>0.15691871280030872</v>
      </c>
      <c r="G70" s="31">
        <v>278370</v>
      </c>
      <c r="H70" s="27">
        <v>8.3794291741519727E-2</v>
      </c>
    </row>
    <row r="71" spans="1:8" s="16" customFormat="1" ht="31.5">
      <c r="A71" s="32" t="s">
        <v>72</v>
      </c>
      <c r="B71" s="22">
        <v>1156418</v>
      </c>
      <c r="C71" s="22">
        <v>1410858</v>
      </c>
      <c r="D71" s="22">
        <v>1613424</v>
      </c>
      <c r="E71" s="31">
        <v>457006</v>
      </c>
      <c r="F71" s="27">
        <v>0.39519101224643682</v>
      </c>
      <c r="G71" s="31">
        <v>202566</v>
      </c>
      <c r="H71" s="27">
        <v>0.1435764619827084</v>
      </c>
    </row>
    <row r="72" spans="1:8" s="38" customFormat="1" ht="31.5">
      <c r="A72" s="35" t="s">
        <v>73</v>
      </c>
      <c r="B72" s="50">
        <v>4459540</v>
      </c>
      <c r="C72" s="50">
        <v>5081610</v>
      </c>
      <c r="D72" s="50">
        <v>5595514</v>
      </c>
      <c r="E72" s="36">
        <v>1135974</v>
      </c>
      <c r="F72" s="37">
        <v>0.25472896307690929</v>
      </c>
      <c r="G72" s="36">
        <v>513904</v>
      </c>
      <c r="H72" s="37">
        <v>0.10113015363241178</v>
      </c>
    </row>
    <row r="73" spans="1:8" s="16" customFormat="1" ht="31.5">
      <c r="A73" s="32" t="s">
        <v>74</v>
      </c>
      <c r="B73" s="22">
        <v>345244</v>
      </c>
      <c r="C73" s="22">
        <v>423600</v>
      </c>
      <c r="D73" s="22">
        <v>441897</v>
      </c>
      <c r="E73" s="31">
        <v>96653</v>
      </c>
      <c r="F73" s="27">
        <v>0.27995562558654169</v>
      </c>
      <c r="G73" s="31">
        <v>18297</v>
      </c>
      <c r="H73" s="27">
        <v>4.3194050991501413E-2</v>
      </c>
    </row>
    <row r="74" spans="1:8" s="16" customFormat="1" ht="31.5">
      <c r="A74" s="32" t="s">
        <v>75</v>
      </c>
      <c r="B74" s="31">
        <v>8643326</v>
      </c>
      <c r="C74" s="31">
        <v>8903878</v>
      </c>
      <c r="D74" s="31">
        <v>10560499</v>
      </c>
      <c r="E74" s="31">
        <v>1917173</v>
      </c>
      <c r="F74" s="27">
        <v>0.22180963670698062</v>
      </c>
      <c r="G74" s="31">
        <v>1656621</v>
      </c>
      <c r="H74" s="27">
        <v>0.18605612071504124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1292995</v>
      </c>
      <c r="C76" s="31">
        <v>1107553</v>
      </c>
      <c r="D76" s="31">
        <v>1295926</v>
      </c>
      <c r="E76" s="31">
        <v>2931</v>
      </c>
      <c r="F76" s="27">
        <v>2.2668301114853501E-3</v>
      </c>
      <c r="G76" s="31">
        <v>188373</v>
      </c>
      <c r="H76" s="27">
        <v>0.17008034829935903</v>
      </c>
    </row>
    <row r="77" spans="1:8" s="38" customFormat="1" ht="31.5">
      <c r="A77" s="35" t="s">
        <v>78</v>
      </c>
      <c r="B77" s="36">
        <v>10281565</v>
      </c>
      <c r="C77" s="36">
        <v>10435031</v>
      </c>
      <c r="D77" s="36">
        <v>12298322</v>
      </c>
      <c r="E77" s="36">
        <v>2016757</v>
      </c>
      <c r="F77" s="37">
        <v>0.1961527257766692</v>
      </c>
      <c r="G77" s="36">
        <v>1863291</v>
      </c>
      <c r="H77" s="37">
        <v>0.17856113700093465</v>
      </c>
    </row>
    <row r="78" spans="1:8" s="16" customFormat="1" ht="31.5">
      <c r="A78" s="32" t="s">
        <v>79</v>
      </c>
      <c r="B78" s="31">
        <v>24921</v>
      </c>
      <c r="C78" s="31">
        <v>59726</v>
      </c>
      <c r="D78" s="31">
        <v>70432</v>
      </c>
      <c r="E78" s="31">
        <v>45511</v>
      </c>
      <c r="F78" s="27">
        <v>1.8262108262108263</v>
      </c>
      <c r="G78" s="31">
        <v>10706</v>
      </c>
      <c r="H78" s="27">
        <v>0.17925191708803537</v>
      </c>
    </row>
    <row r="79" spans="1:8" s="16" customFormat="1" ht="31.5">
      <c r="A79" s="32" t="s">
        <v>80</v>
      </c>
      <c r="B79" s="31">
        <v>511753</v>
      </c>
      <c r="C79" s="31">
        <v>634819</v>
      </c>
      <c r="D79" s="31">
        <v>717319</v>
      </c>
      <c r="E79" s="31">
        <v>205566</v>
      </c>
      <c r="F79" s="27">
        <v>0.40168987773398496</v>
      </c>
      <c r="G79" s="31">
        <v>82500</v>
      </c>
      <c r="H79" s="27">
        <v>0.12995830307536479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536674</v>
      </c>
      <c r="C81" s="50">
        <v>694545</v>
      </c>
      <c r="D81" s="50">
        <v>787751</v>
      </c>
      <c r="E81" s="50">
        <v>251077</v>
      </c>
      <c r="F81" s="37">
        <v>0.46783894878455079</v>
      </c>
      <c r="G81" s="50">
        <v>93206</v>
      </c>
      <c r="H81" s="37">
        <v>0.13419720824424625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53929415</v>
      </c>
      <c r="C83" s="54">
        <v>55120912</v>
      </c>
      <c r="D83" s="55">
        <v>58885336</v>
      </c>
      <c r="E83" s="54">
        <v>4955921</v>
      </c>
      <c r="F83" s="56">
        <v>9.1896435368342119E-2</v>
      </c>
      <c r="G83" s="54">
        <v>3764424</v>
      </c>
      <c r="H83" s="56">
        <v>6.8293935339821657E-2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24" zoomScale="40" zoomScaleNormal="40" workbookViewId="0">
      <selection activeCell="H84" sqref="A1:H84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107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28913500</v>
      </c>
      <c r="C8" s="26">
        <v>28913500</v>
      </c>
      <c r="D8" s="26">
        <v>28546402</v>
      </c>
      <c r="E8" s="26">
        <v>-367098</v>
      </c>
      <c r="F8" s="27">
        <v>-1.2696422086568558E-2</v>
      </c>
      <c r="G8" s="26">
        <v>-367098</v>
      </c>
      <c r="H8" s="27">
        <v>-1.2696422086568558E-2</v>
      </c>
    </row>
    <row r="9" spans="1:8" s="73" customFormat="1" ht="31.5">
      <c r="A9" s="25" t="s">
        <v>19</v>
      </c>
      <c r="B9" s="26">
        <v>3009261</v>
      </c>
      <c r="C9" s="26">
        <v>3009261</v>
      </c>
      <c r="D9" s="26">
        <v>0</v>
      </c>
      <c r="E9" s="26">
        <v>-3009261</v>
      </c>
      <c r="F9" s="27">
        <v>-1</v>
      </c>
      <c r="G9" s="26">
        <v>-3009261</v>
      </c>
      <c r="H9" s="27">
        <v>-1</v>
      </c>
    </row>
    <row r="10" spans="1:8" s="73" customFormat="1" ht="31.5">
      <c r="A10" s="28" t="s">
        <v>20</v>
      </c>
      <c r="B10" s="29">
        <v>1648609</v>
      </c>
      <c r="C10" s="29">
        <v>1648609</v>
      </c>
      <c r="D10" s="29">
        <v>1332143</v>
      </c>
      <c r="E10" s="29">
        <v>-316466</v>
      </c>
      <c r="F10" s="27">
        <v>-0.19195940335155273</v>
      </c>
      <c r="G10" s="29">
        <v>-316466</v>
      </c>
      <c r="H10" s="27">
        <v>-0.19195940335155273</v>
      </c>
    </row>
    <row r="11" spans="1:8" s="73" customFormat="1" ht="31.5">
      <c r="A11" s="30" t="s">
        <v>21</v>
      </c>
      <c r="B11" s="31">
        <v>254570</v>
      </c>
      <c r="C11" s="31">
        <v>254570</v>
      </c>
      <c r="D11" s="31">
        <v>27415</v>
      </c>
      <c r="E11" s="29">
        <v>-227155</v>
      </c>
      <c r="F11" s="27">
        <v>-0.89230859881368585</v>
      </c>
      <c r="G11" s="29">
        <v>-227155</v>
      </c>
      <c r="H11" s="27">
        <v>-0.89230859881368585</v>
      </c>
    </row>
    <row r="12" spans="1:8" s="73" customFormat="1" ht="31.5">
      <c r="A12" s="32" t="s">
        <v>22</v>
      </c>
      <c r="B12" s="31">
        <v>1394039</v>
      </c>
      <c r="C12" s="31">
        <v>1394039</v>
      </c>
      <c r="D12" s="31">
        <v>1304728</v>
      </c>
      <c r="E12" s="29">
        <v>-89311</v>
      </c>
      <c r="F12" s="27">
        <v>-6.406635682358959E-2</v>
      </c>
      <c r="G12" s="29">
        <v>-89311</v>
      </c>
      <c r="H12" s="27">
        <v>-6.406635682358959E-2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33571370</v>
      </c>
      <c r="C31" s="36">
        <v>33571370</v>
      </c>
      <c r="D31" s="36">
        <v>29878545</v>
      </c>
      <c r="E31" s="36">
        <v>-3692825</v>
      </c>
      <c r="F31" s="37">
        <v>-0.1099992344667495</v>
      </c>
      <c r="G31" s="36">
        <v>-3692825</v>
      </c>
      <c r="H31" s="37">
        <v>-0.1099992344667495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84669</v>
      </c>
      <c r="C35" s="41">
        <v>74923</v>
      </c>
      <c r="D35" s="41">
        <v>74923</v>
      </c>
      <c r="E35" s="41">
        <v>-9746</v>
      </c>
      <c r="F35" s="37">
        <v>-0.11510706397855178</v>
      </c>
      <c r="G35" s="41">
        <v>0</v>
      </c>
      <c r="H35" s="37">
        <v>0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6398432</v>
      </c>
      <c r="C37" s="41">
        <v>6398432</v>
      </c>
      <c r="D37" s="41">
        <v>10247839</v>
      </c>
      <c r="E37" s="41">
        <v>3849407</v>
      </c>
      <c r="F37" s="37">
        <v>0.60161723997379357</v>
      </c>
      <c r="G37" s="41">
        <v>3849407</v>
      </c>
      <c r="H37" s="37">
        <v>0.60161723997379357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31745851</v>
      </c>
      <c r="C39" s="39">
        <v>32147939</v>
      </c>
      <c r="D39" s="39">
        <v>35172393</v>
      </c>
      <c r="E39" s="39">
        <v>3426542</v>
      </c>
      <c r="F39" s="37">
        <v>0.1079366875375305</v>
      </c>
      <c r="G39" s="39">
        <v>3024454</v>
      </c>
      <c r="H39" s="37">
        <v>9.4079250305906081E-2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71800322</v>
      </c>
      <c r="C45" s="39">
        <v>72192664</v>
      </c>
      <c r="D45" s="39">
        <v>75373700</v>
      </c>
      <c r="E45" s="39">
        <v>3573378</v>
      </c>
      <c r="F45" s="37">
        <v>4.9768272626966772E-2</v>
      </c>
      <c r="G45" s="39">
        <v>3181036</v>
      </c>
      <c r="H45" s="37">
        <v>4.4063147468834232E-2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32052420</v>
      </c>
      <c r="C49" s="22">
        <v>32136540</v>
      </c>
      <c r="D49" s="22">
        <v>32272482</v>
      </c>
      <c r="E49" s="22">
        <v>220062</v>
      </c>
      <c r="F49" s="27">
        <v>6.8656906405194992E-3</v>
      </c>
      <c r="G49" s="22">
        <v>135942</v>
      </c>
      <c r="H49" s="27">
        <v>4.2301380297941225E-3</v>
      </c>
    </row>
    <row r="50" spans="1:8" s="73" customFormat="1" ht="31.5">
      <c r="A50" s="32" t="s">
        <v>52</v>
      </c>
      <c r="B50" s="31">
        <v>1405175</v>
      </c>
      <c r="C50" s="31">
        <v>1405175</v>
      </c>
      <c r="D50" s="31">
        <v>1473764</v>
      </c>
      <c r="E50" s="31">
        <v>68589</v>
      </c>
      <c r="F50" s="27">
        <v>4.8811713843471452E-2</v>
      </c>
      <c r="G50" s="31">
        <v>68589</v>
      </c>
      <c r="H50" s="27">
        <v>4.8811713843471452E-2</v>
      </c>
    </row>
    <row r="51" spans="1:8" s="73" customFormat="1" ht="31.5">
      <c r="A51" s="32" t="s">
        <v>53</v>
      </c>
      <c r="B51" s="31">
        <v>228013</v>
      </c>
      <c r="C51" s="31">
        <v>228013</v>
      </c>
      <c r="D51" s="31">
        <v>276129</v>
      </c>
      <c r="E51" s="31">
        <v>48116</v>
      </c>
      <c r="F51" s="27">
        <v>0.21102305570296431</v>
      </c>
      <c r="G51" s="31">
        <v>48116</v>
      </c>
      <c r="H51" s="27">
        <v>0.21102305570296431</v>
      </c>
    </row>
    <row r="52" spans="1:8" s="73" customFormat="1" ht="31.5">
      <c r="A52" s="32" t="s">
        <v>54</v>
      </c>
      <c r="B52" s="31">
        <v>5542014</v>
      </c>
      <c r="C52" s="31">
        <v>5619070</v>
      </c>
      <c r="D52" s="31">
        <v>6221933</v>
      </c>
      <c r="E52" s="31">
        <v>679919</v>
      </c>
      <c r="F52" s="27">
        <v>0.1226844609198028</v>
      </c>
      <c r="G52" s="31">
        <v>602863</v>
      </c>
      <c r="H52" s="27">
        <v>0.10728875062955258</v>
      </c>
    </row>
    <row r="53" spans="1:8" s="73" customFormat="1" ht="31.5">
      <c r="A53" s="32" t="s">
        <v>55</v>
      </c>
      <c r="B53" s="31">
        <v>4664449</v>
      </c>
      <c r="C53" s="31">
        <v>4741505</v>
      </c>
      <c r="D53" s="31">
        <v>5100802</v>
      </c>
      <c r="E53" s="31">
        <v>436353</v>
      </c>
      <c r="F53" s="27">
        <v>9.3548669950084137E-2</v>
      </c>
      <c r="G53" s="31">
        <v>359297</v>
      </c>
      <c r="H53" s="27">
        <v>7.5776994857118155E-2</v>
      </c>
    </row>
    <row r="54" spans="1:8" s="73" customFormat="1" ht="31.5">
      <c r="A54" s="32" t="s">
        <v>56</v>
      </c>
      <c r="B54" s="31">
        <v>9997930</v>
      </c>
      <c r="C54" s="31">
        <v>10074986</v>
      </c>
      <c r="D54" s="31">
        <v>10141949</v>
      </c>
      <c r="E54" s="31">
        <v>144019</v>
      </c>
      <c r="F54" s="27">
        <v>1.4404881810534781E-2</v>
      </c>
      <c r="G54" s="31">
        <v>66963</v>
      </c>
      <c r="H54" s="27">
        <v>6.6464608486800879E-3</v>
      </c>
    </row>
    <row r="55" spans="1:8" s="73" customFormat="1" ht="31.5">
      <c r="A55" s="32" t="s">
        <v>57</v>
      </c>
      <c r="B55" s="31">
        <v>6565612</v>
      </c>
      <c r="C55" s="31">
        <v>6565612</v>
      </c>
      <c r="D55" s="31">
        <v>7706498</v>
      </c>
      <c r="E55" s="31">
        <v>1140886</v>
      </c>
      <c r="F55" s="27">
        <v>0.17376689332235898</v>
      </c>
      <c r="G55" s="31">
        <v>1140886</v>
      </c>
      <c r="H55" s="27">
        <v>0.17376689332235898</v>
      </c>
    </row>
    <row r="56" spans="1:8" s="73" customFormat="1" ht="31.5">
      <c r="A56" s="32" t="s">
        <v>58</v>
      </c>
      <c r="B56" s="31">
        <v>7479424</v>
      </c>
      <c r="C56" s="31">
        <v>7556478</v>
      </c>
      <c r="D56" s="31">
        <v>8441901</v>
      </c>
      <c r="E56" s="31">
        <v>962477</v>
      </c>
      <c r="F56" s="27">
        <v>0.12868330502455805</v>
      </c>
      <c r="G56" s="31">
        <v>885423</v>
      </c>
      <c r="H56" s="27">
        <v>0.11717403266442382</v>
      </c>
    </row>
    <row r="57" spans="1:8" s="75" customFormat="1" ht="31.5">
      <c r="A57" s="48" t="s">
        <v>59</v>
      </c>
      <c r="B57" s="36">
        <v>67935037</v>
      </c>
      <c r="C57" s="36">
        <v>68327379</v>
      </c>
      <c r="D57" s="36">
        <v>71635458</v>
      </c>
      <c r="E57" s="36">
        <v>3700421</v>
      </c>
      <c r="F57" s="37">
        <v>5.4469993149484849E-2</v>
      </c>
      <c r="G57" s="36">
        <v>3308079</v>
      </c>
      <c r="H57" s="37">
        <v>4.841513092431074E-2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162147</v>
      </c>
      <c r="C59" s="31">
        <v>162147</v>
      </c>
      <c r="D59" s="31">
        <v>141997</v>
      </c>
      <c r="E59" s="31">
        <v>-20150</v>
      </c>
      <c r="F59" s="27">
        <v>-0.12426995257389899</v>
      </c>
      <c r="G59" s="31">
        <v>-20150</v>
      </c>
      <c r="H59" s="27">
        <v>-0.12426995257389899</v>
      </c>
    </row>
    <row r="60" spans="1:8" s="73" customFormat="1" ht="31.5">
      <c r="A60" s="32" t="s">
        <v>62</v>
      </c>
      <c r="B60" s="31">
        <v>3703138</v>
      </c>
      <c r="C60" s="31">
        <v>3703138</v>
      </c>
      <c r="D60" s="31">
        <v>3596245</v>
      </c>
      <c r="E60" s="31">
        <v>-106893</v>
      </c>
      <c r="F60" s="27">
        <v>-2.8865518919359744E-2</v>
      </c>
      <c r="G60" s="31">
        <v>-106893</v>
      </c>
      <c r="H60" s="27">
        <v>-2.8865518919359744E-2</v>
      </c>
    </row>
    <row r="61" spans="1:8" s="73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71800322</v>
      </c>
      <c r="C62" s="50">
        <v>72192664</v>
      </c>
      <c r="D62" s="50">
        <v>75373700</v>
      </c>
      <c r="E62" s="50">
        <v>3573378</v>
      </c>
      <c r="F62" s="37">
        <v>4.9768272626966772E-2</v>
      </c>
      <c r="G62" s="50">
        <v>3181036</v>
      </c>
      <c r="H62" s="37">
        <v>4.4063147468834232E-2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39782043</v>
      </c>
      <c r="C65" s="26">
        <v>39782043</v>
      </c>
      <c r="D65" s="26">
        <v>35418316</v>
      </c>
      <c r="E65" s="22">
        <v>-4363727</v>
      </c>
      <c r="F65" s="27">
        <v>-0.10969087233654641</v>
      </c>
      <c r="G65" s="22">
        <v>-4363727</v>
      </c>
      <c r="H65" s="27">
        <v>-0.10969087233654641</v>
      </c>
    </row>
    <row r="66" spans="1:8" s="73" customFormat="1" ht="31.5">
      <c r="A66" s="32" t="s">
        <v>67</v>
      </c>
      <c r="B66" s="29">
        <v>466630</v>
      </c>
      <c r="C66" s="26">
        <v>466630</v>
      </c>
      <c r="D66" s="26">
        <v>514425</v>
      </c>
      <c r="E66" s="31">
        <v>47795</v>
      </c>
      <c r="F66" s="27">
        <v>0.10242590489252727</v>
      </c>
      <c r="G66" s="31">
        <v>47795</v>
      </c>
      <c r="H66" s="27">
        <v>0.10242590489252727</v>
      </c>
    </row>
    <row r="67" spans="1:8" s="73" customFormat="1" ht="31.5">
      <c r="A67" s="32" t="s">
        <v>68</v>
      </c>
      <c r="B67" s="22">
        <v>11755214</v>
      </c>
      <c r="C67" s="26">
        <v>11755214</v>
      </c>
      <c r="D67" s="26">
        <v>12844863</v>
      </c>
      <c r="E67" s="31">
        <v>1089649</v>
      </c>
      <c r="F67" s="27">
        <v>9.2694952214396095E-2</v>
      </c>
      <c r="G67" s="31">
        <v>1089649</v>
      </c>
      <c r="H67" s="27">
        <v>9.2694952214396095E-2</v>
      </c>
    </row>
    <row r="68" spans="1:8" s="75" customFormat="1" ht="31.5">
      <c r="A68" s="48" t="s">
        <v>69</v>
      </c>
      <c r="B68" s="50">
        <v>52003887</v>
      </c>
      <c r="C68" s="50">
        <v>52003887</v>
      </c>
      <c r="D68" s="50">
        <v>48777604</v>
      </c>
      <c r="E68" s="36">
        <v>-3226283</v>
      </c>
      <c r="F68" s="37">
        <v>-6.2039266410989627E-2</v>
      </c>
      <c r="G68" s="36">
        <v>-3226283</v>
      </c>
      <c r="H68" s="37">
        <v>-6.2039266410989627E-2</v>
      </c>
    </row>
    <row r="69" spans="1:8" s="73" customFormat="1" ht="31.5">
      <c r="A69" s="32" t="s">
        <v>70</v>
      </c>
      <c r="B69" s="29">
        <v>247940</v>
      </c>
      <c r="C69" s="29">
        <v>247940</v>
      </c>
      <c r="D69" s="29">
        <v>797417</v>
      </c>
      <c r="E69" s="31">
        <v>549477</v>
      </c>
      <c r="F69" s="27">
        <v>2.2161692344922157</v>
      </c>
      <c r="G69" s="31">
        <v>549477</v>
      </c>
      <c r="H69" s="27">
        <v>2.2161692344922157</v>
      </c>
    </row>
    <row r="70" spans="1:8" s="73" customFormat="1" ht="31.5">
      <c r="A70" s="32" t="s">
        <v>71</v>
      </c>
      <c r="B70" s="26">
        <v>6235315</v>
      </c>
      <c r="C70" s="26">
        <v>6627657</v>
      </c>
      <c r="D70" s="26">
        <v>8188212</v>
      </c>
      <c r="E70" s="31">
        <v>1952897</v>
      </c>
      <c r="F70" s="27">
        <v>0.31319941334158741</v>
      </c>
      <c r="G70" s="31">
        <v>1560555</v>
      </c>
      <c r="H70" s="27">
        <v>0.23546103849369393</v>
      </c>
    </row>
    <row r="71" spans="1:8" s="73" customFormat="1" ht="31.5">
      <c r="A71" s="32" t="s">
        <v>72</v>
      </c>
      <c r="B71" s="22">
        <v>449345</v>
      </c>
      <c r="C71" s="22">
        <v>449345</v>
      </c>
      <c r="D71" s="22">
        <v>1330736</v>
      </c>
      <c r="E71" s="31">
        <v>881391</v>
      </c>
      <c r="F71" s="27">
        <v>1.9615017414236278</v>
      </c>
      <c r="G71" s="31">
        <v>881391</v>
      </c>
      <c r="H71" s="27">
        <v>1.9615017414236278</v>
      </c>
    </row>
    <row r="72" spans="1:8" s="75" customFormat="1" ht="31.5">
      <c r="A72" s="35" t="s">
        <v>73</v>
      </c>
      <c r="B72" s="50">
        <v>6932600</v>
      </c>
      <c r="C72" s="50">
        <v>7324942</v>
      </c>
      <c r="D72" s="50">
        <v>10316365</v>
      </c>
      <c r="E72" s="36">
        <v>3383765</v>
      </c>
      <c r="F72" s="37">
        <v>0.48809465424227561</v>
      </c>
      <c r="G72" s="36">
        <v>2991423</v>
      </c>
      <c r="H72" s="37">
        <v>0.40838862614884869</v>
      </c>
    </row>
    <row r="73" spans="1:8" s="73" customFormat="1" ht="31.5">
      <c r="A73" s="32" t="s">
        <v>74</v>
      </c>
      <c r="B73" s="22">
        <v>324898</v>
      </c>
      <c r="C73" s="22">
        <v>324898</v>
      </c>
      <c r="D73" s="22">
        <v>391120</v>
      </c>
      <c r="E73" s="31">
        <v>66222</v>
      </c>
      <c r="F73" s="27">
        <v>0.20382396936884806</v>
      </c>
      <c r="G73" s="31">
        <v>66222</v>
      </c>
      <c r="H73" s="27">
        <v>0.20382396936884806</v>
      </c>
    </row>
    <row r="74" spans="1:8" s="73" customFormat="1" ht="31.5">
      <c r="A74" s="32" t="s">
        <v>75</v>
      </c>
      <c r="B74" s="31">
        <v>12136928</v>
      </c>
      <c r="C74" s="31">
        <v>12136928</v>
      </c>
      <c r="D74" s="31">
        <v>11744046</v>
      </c>
      <c r="E74" s="31">
        <v>-392882</v>
      </c>
      <c r="F74" s="27">
        <v>-3.2370794322912684E-2</v>
      </c>
      <c r="G74" s="31">
        <v>-392882</v>
      </c>
      <c r="H74" s="27">
        <v>-3.2370794322912684E-2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75" customFormat="1" ht="31.5">
      <c r="A77" s="35" t="s">
        <v>78</v>
      </c>
      <c r="B77" s="36">
        <v>12461826</v>
      </c>
      <c r="C77" s="36">
        <v>12461826</v>
      </c>
      <c r="D77" s="36">
        <v>12135166</v>
      </c>
      <c r="E77" s="36">
        <v>-326660</v>
      </c>
      <c r="F77" s="37">
        <v>-2.6212851952835806E-2</v>
      </c>
      <c r="G77" s="36">
        <v>-326660</v>
      </c>
      <c r="H77" s="37">
        <v>-2.6212851952835806E-2</v>
      </c>
    </row>
    <row r="78" spans="1:8" s="73" customFormat="1" ht="31.5">
      <c r="A78" s="32" t="s">
        <v>79</v>
      </c>
      <c r="B78" s="31">
        <v>93583</v>
      </c>
      <c r="C78" s="31">
        <v>93583</v>
      </c>
      <c r="D78" s="31">
        <v>2543510</v>
      </c>
      <c r="E78" s="31">
        <v>2449927</v>
      </c>
      <c r="F78" s="27">
        <v>26.17918852783091</v>
      </c>
      <c r="G78" s="31">
        <v>2449927</v>
      </c>
      <c r="H78" s="27">
        <v>26.17918852783091</v>
      </c>
    </row>
    <row r="79" spans="1:8" s="73" customFormat="1" ht="31.5">
      <c r="A79" s="32" t="s">
        <v>80</v>
      </c>
      <c r="B79" s="31">
        <v>308426</v>
      </c>
      <c r="C79" s="31">
        <v>308426</v>
      </c>
      <c r="D79" s="31">
        <v>777663</v>
      </c>
      <c r="E79" s="31">
        <v>469237</v>
      </c>
      <c r="F79" s="27">
        <v>1.5213924896085285</v>
      </c>
      <c r="G79" s="31">
        <v>469237</v>
      </c>
      <c r="H79" s="27">
        <v>1.5213924896085285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823392</v>
      </c>
      <c r="E80" s="31">
        <v>823392</v>
      </c>
      <c r="F80" s="27">
        <v>1</v>
      </c>
      <c r="G80" s="31">
        <v>823392</v>
      </c>
      <c r="H80" s="27">
        <v>1</v>
      </c>
    </row>
    <row r="81" spans="1:8" s="75" customFormat="1" ht="31.5">
      <c r="A81" s="52" t="s">
        <v>82</v>
      </c>
      <c r="B81" s="50">
        <v>402009</v>
      </c>
      <c r="C81" s="50">
        <v>402009</v>
      </c>
      <c r="D81" s="50">
        <v>4144565</v>
      </c>
      <c r="E81" s="50">
        <v>3742556</v>
      </c>
      <c r="F81" s="37">
        <v>9.3096323714145708</v>
      </c>
      <c r="G81" s="50">
        <v>3742556</v>
      </c>
      <c r="H81" s="37">
        <v>9.3096323714145708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71800322</v>
      </c>
      <c r="C83" s="54">
        <v>72192664</v>
      </c>
      <c r="D83" s="55">
        <v>75373700</v>
      </c>
      <c r="E83" s="54">
        <v>3573378</v>
      </c>
      <c r="F83" s="56">
        <v>4.9768272626966772E-2</v>
      </c>
      <c r="G83" s="54">
        <v>3181036</v>
      </c>
      <c r="H83" s="56">
        <v>4.4063147468834232E-2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43" zoomScale="60" zoomScaleNormal="60" workbookViewId="0">
      <selection activeCell="H86" sqref="A1:H86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7.8554687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24953252</v>
      </c>
      <c r="C8" s="26">
        <v>24953252</v>
      </c>
      <c r="D8" s="26">
        <v>26196777</v>
      </c>
      <c r="E8" s="26">
        <v>1243525</v>
      </c>
      <c r="F8" s="27">
        <v>4.9834185940974746E-2</v>
      </c>
      <c r="G8" s="26">
        <v>1243525</v>
      </c>
      <c r="H8" s="27">
        <v>4.9834185940974746E-2</v>
      </c>
    </row>
    <row r="9" spans="1:8" s="16" customFormat="1" ht="31.5">
      <c r="A9" s="25" t="s">
        <v>19</v>
      </c>
      <c r="B9" s="26">
        <v>2773211</v>
      </c>
      <c r="C9" s="26">
        <v>2773211</v>
      </c>
      <c r="D9" s="26">
        <v>0</v>
      </c>
      <c r="E9" s="26">
        <v>-2773211</v>
      </c>
      <c r="F9" s="27">
        <v>-1</v>
      </c>
      <c r="G9" s="26">
        <v>-2773211</v>
      </c>
      <c r="H9" s="27">
        <v>-1</v>
      </c>
    </row>
    <row r="10" spans="1:8" s="16" customFormat="1" ht="31.5">
      <c r="A10" s="28" t="s">
        <v>20</v>
      </c>
      <c r="B10" s="29">
        <v>2024620</v>
      </c>
      <c r="C10" s="29">
        <v>2121163</v>
      </c>
      <c r="D10" s="29">
        <v>1824636</v>
      </c>
      <c r="E10" s="29">
        <v>-199984</v>
      </c>
      <c r="F10" s="27">
        <v>-9.8776066619908925E-2</v>
      </c>
      <c r="G10" s="29">
        <v>-296527</v>
      </c>
      <c r="H10" s="27">
        <v>-0.13979453724206956</v>
      </c>
    </row>
    <row r="11" spans="1:8" s="16" customFormat="1" ht="31.5">
      <c r="A11" s="30" t="s">
        <v>21</v>
      </c>
      <c r="B11" s="31">
        <v>234601</v>
      </c>
      <c r="C11" s="31">
        <v>234601</v>
      </c>
      <c r="D11" s="31">
        <v>25265</v>
      </c>
      <c r="E11" s="29">
        <v>-209336</v>
      </c>
      <c r="F11" s="27">
        <v>-0.89230651190745136</v>
      </c>
      <c r="G11" s="29">
        <v>-209336</v>
      </c>
      <c r="H11" s="27">
        <v>-0.89230651190745136</v>
      </c>
    </row>
    <row r="12" spans="1:8" s="16" customFormat="1" ht="31.5">
      <c r="A12" s="32" t="s">
        <v>22</v>
      </c>
      <c r="B12" s="31">
        <v>1264415</v>
      </c>
      <c r="C12" s="31">
        <v>1360958</v>
      </c>
      <c r="D12" s="31">
        <v>1273767</v>
      </c>
      <c r="E12" s="29">
        <v>9352</v>
      </c>
      <c r="F12" s="27">
        <v>7.3963058014971349E-3</v>
      </c>
      <c r="G12" s="29">
        <v>-87191</v>
      </c>
      <c r="H12" s="27">
        <v>-6.4065900637639075E-2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525604</v>
      </c>
      <c r="C14" s="31">
        <v>525604</v>
      </c>
      <c r="D14" s="31">
        <v>525604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29751083</v>
      </c>
      <c r="C31" s="36">
        <v>29847626</v>
      </c>
      <c r="D31" s="36">
        <v>28021413</v>
      </c>
      <c r="E31" s="36">
        <v>-1729670</v>
      </c>
      <c r="F31" s="37">
        <v>-5.8138051646724927E-2</v>
      </c>
      <c r="G31" s="36">
        <v>-1826213</v>
      </c>
      <c r="H31" s="37">
        <v>-6.1184531057846943E-2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5749198</v>
      </c>
      <c r="C37" s="41">
        <v>5749198</v>
      </c>
      <c r="D37" s="41">
        <v>9210526</v>
      </c>
      <c r="E37" s="41">
        <v>3461328</v>
      </c>
      <c r="F37" s="37">
        <v>0.60205406040981713</v>
      </c>
      <c r="G37" s="41">
        <v>3461328</v>
      </c>
      <c r="H37" s="37">
        <v>0.60205406040981713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26606230.939999998</v>
      </c>
      <c r="C39" s="39">
        <v>27648188</v>
      </c>
      <c r="D39" s="39">
        <v>29255010</v>
      </c>
      <c r="E39" s="39">
        <v>2648779.0600000024</v>
      </c>
      <c r="F39" s="37">
        <v>9.9554839840836268E-2</v>
      </c>
      <c r="G39" s="39">
        <v>1606822</v>
      </c>
      <c r="H39" s="37">
        <v>5.8116719981794109E-2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62106511.939999998</v>
      </c>
      <c r="C45" s="39">
        <v>63245012</v>
      </c>
      <c r="D45" s="39">
        <v>66486949</v>
      </c>
      <c r="E45" s="39">
        <v>4380437.0600000024</v>
      </c>
      <c r="F45" s="37">
        <v>7.0531042932049787E-2</v>
      </c>
      <c r="G45" s="39">
        <v>3241937</v>
      </c>
      <c r="H45" s="37">
        <v>5.1259963394425477E-2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26507344.039999999</v>
      </c>
      <c r="C49" s="22">
        <v>28841502</v>
      </c>
      <c r="D49" s="22">
        <v>27462716</v>
      </c>
      <c r="E49" s="22">
        <v>955371.96000000089</v>
      </c>
      <c r="F49" s="27">
        <v>3.6041783686752232E-2</v>
      </c>
      <c r="G49" s="22">
        <v>-1378786</v>
      </c>
      <c r="H49" s="27">
        <v>-4.7805623992814246E-2</v>
      </c>
    </row>
    <row r="50" spans="1:8" s="16" customFormat="1" ht="31.5">
      <c r="A50" s="32" t="s">
        <v>52</v>
      </c>
      <c r="B50" s="31">
        <v>2898630.49</v>
      </c>
      <c r="C50" s="31">
        <v>1480982</v>
      </c>
      <c r="D50" s="31">
        <v>3407156</v>
      </c>
      <c r="E50" s="31">
        <v>508525.50999999978</v>
      </c>
      <c r="F50" s="27">
        <v>0.17543647310492472</v>
      </c>
      <c r="G50" s="31">
        <v>1926174</v>
      </c>
      <c r="H50" s="27">
        <v>1.3006059492958051</v>
      </c>
    </row>
    <row r="51" spans="1:8" s="16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5590257.5399999991</v>
      </c>
      <c r="C52" s="31">
        <v>5777542</v>
      </c>
      <c r="D52" s="31">
        <v>5587631</v>
      </c>
      <c r="E52" s="31">
        <v>-2626.5399999991059</v>
      </c>
      <c r="F52" s="27">
        <v>-4.6984239656320132E-4</v>
      </c>
      <c r="G52" s="31">
        <v>-189911</v>
      </c>
      <c r="H52" s="27">
        <v>-3.2870552909870669E-2</v>
      </c>
    </row>
    <row r="53" spans="1:8" s="16" customFormat="1" ht="31.5">
      <c r="A53" s="32" t="s">
        <v>55</v>
      </c>
      <c r="B53" s="31">
        <v>3972160.0200000005</v>
      </c>
      <c r="C53" s="31">
        <v>3916500</v>
      </c>
      <c r="D53" s="31">
        <v>3963162.51</v>
      </c>
      <c r="E53" s="31">
        <v>-8997.5100000007078</v>
      </c>
      <c r="F53" s="27">
        <v>-2.2651428831411244E-3</v>
      </c>
      <c r="G53" s="31">
        <v>46662.509999999776</v>
      </c>
      <c r="H53" s="27">
        <v>1.1914339333588606E-2</v>
      </c>
    </row>
    <row r="54" spans="1:8" s="16" customFormat="1" ht="31.5">
      <c r="A54" s="32" t="s">
        <v>56</v>
      </c>
      <c r="B54" s="31">
        <v>7628724.1000000006</v>
      </c>
      <c r="C54" s="31">
        <v>7482940</v>
      </c>
      <c r="D54" s="31">
        <v>7536592.5099999998</v>
      </c>
      <c r="E54" s="31">
        <v>-92131.590000000782</v>
      </c>
      <c r="F54" s="27">
        <v>-1.2076933022128927E-2</v>
      </c>
      <c r="G54" s="31">
        <v>53652.509999999776</v>
      </c>
      <c r="H54" s="27">
        <v>7.1699773083841083E-3</v>
      </c>
    </row>
    <row r="55" spans="1:8" s="16" customFormat="1" ht="31.5">
      <c r="A55" s="32" t="s">
        <v>57</v>
      </c>
      <c r="B55" s="31">
        <v>4278333.2</v>
      </c>
      <c r="C55" s="31">
        <v>4285000</v>
      </c>
      <c r="D55" s="31">
        <v>4635000</v>
      </c>
      <c r="E55" s="31">
        <v>356666.79999999981</v>
      </c>
      <c r="F55" s="27">
        <v>8.3365830412647571E-2</v>
      </c>
      <c r="G55" s="31">
        <v>350000</v>
      </c>
      <c r="H55" s="27">
        <v>8.168028004667445E-2</v>
      </c>
    </row>
    <row r="56" spans="1:8" s="16" customFormat="1" ht="31.5">
      <c r="A56" s="32" t="s">
        <v>58</v>
      </c>
      <c r="B56" s="31">
        <v>5394862.1100000003</v>
      </c>
      <c r="C56" s="31">
        <v>5676270</v>
      </c>
      <c r="D56" s="31">
        <v>8219062.4900000002</v>
      </c>
      <c r="E56" s="31">
        <v>2824200.38</v>
      </c>
      <c r="F56" s="27">
        <v>0.52349815850993076</v>
      </c>
      <c r="G56" s="31">
        <v>2542792.4900000002</v>
      </c>
      <c r="H56" s="27">
        <v>0.44796891092213731</v>
      </c>
    </row>
    <row r="57" spans="1:8" s="38" customFormat="1" ht="31.5">
      <c r="A57" s="48" t="s">
        <v>59</v>
      </c>
      <c r="B57" s="36">
        <v>56270311.500000007</v>
      </c>
      <c r="C57" s="36">
        <v>57460736</v>
      </c>
      <c r="D57" s="36">
        <v>60811320.509999998</v>
      </c>
      <c r="E57" s="36">
        <v>4541009.0099999905</v>
      </c>
      <c r="F57" s="37">
        <v>8.0699908867573791E-2</v>
      </c>
      <c r="G57" s="36">
        <v>3350584.5099999979</v>
      </c>
      <c r="H57" s="37">
        <v>5.831085264901581E-2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1813673.12</v>
      </c>
      <c r="C59" s="31">
        <v>2135279</v>
      </c>
      <c r="D59" s="31">
        <v>2006631</v>
      </c>
      <c r="E59" s="31">
        <v>192957.87999999989</v>
      </c>
      <c r="F59" s="27">
        <v>0.10639065985606043</v>
      </c>
      <c r="G59" s="31">
        <v>-128648</v>
      </c>
      <c r="H59" s="27">
        <v>-6.0248801210520966E-2</v>
      </c>
    </row>
    <row r="60" spans="1:8" s="16" customFormat="1" ht="31.5">
      <c r="A60" s="32" t="s">
        <v>62</v>
      </c>
      <c r="B60" s="31">
        <v>3342002.8200000003</v>
      </c>
      <c r="C60" s="31">
        <v>2992393</v>
      </c>
      <c r="D60" s="31">
        <v>3087393</v>
      </c>
      <c r="E60" s="31">
        <v>-254609.8200000003</v>
      </c>
      <c r="F60" s="27">
        <v>-7.6184801064889673E-2</v>
      </c>
      <c r="G60" s="31">
        <v>95000</v>
      </c>
      <c r="H60" s="27">
        <v>3.1747166899534919E-2</v>
      </c>
    </row>
    <row r="61" spans="1:8" s="16" customFormat="1" ht="31.5">
      <c r="A61" s="32" t="s">
        <v>63</v>
      </c>
      <c r="B61" s="31">
        <v>680524.5</v>
      </c>
      <c r="C61" s="31">
        <v>656604</v>
      </c>
      <c r="D61" s="31">
        <v>581604</v>
      </c>
      <c r="E61" s="31">
        <v>-98920.5</v>
      </c>
      <c r="F61" s="27">
        <v>-0.14535920455472212</v>
      </c>
      <c r="G61" s="31">
        <v>-75000</v>
      </c>
      <c r="H61" s="27">
        <v>-0.1142240985434143</v>
      </c>
    </row>
    <row r="62" spans="1:8" s="38" customFormat="1" ht="31.5">
      <c r="A62" s="49" t="s">
        <v>64</v>
      </c>
      <c r="B62" s="50">
        <v>62106511.940000005</v>
      </c>
      <c r="C62" s="50">
        <v>63245012</v>
      </c>
      <c r="D62" s="50">
        <v>66486948.509999998</v>
      </c>
      <c r="E62" s="50">
        <v>4380436.5699999928</v>
      </c>
      <c r="F62" s="37">
        <v>7.053103504237776E-2</v>
      </c>
      <c r="G62" s="50">
        <v>3241936.5099999979</v>
      </c>
      <c r="H62" s="37">
        <v>5.1259955646778876E-2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35922429.980000004</v>
      </c>
      <c r="C65" s="26">
        <v>36293409</v>
      </c>
      <c r="D65" s="26">
        <v>35443850</v>
      </c>
      <c r="E65" s="22">
        <v>-478579.98000000417</v>
      </c>
      <c r="F65" s="27">
        <v>-1.3322594831876797E-2</v>
      </c>
      <c r="G65" s="22">
        <v>-849559</v>
      </c>
      <c r="H65" s="27">
        <v>-2.34080794118844E-2</v>
      </c>
    </row>
    <row r="66" spans="1:8" s="16" customFormat="1" ht="31.5">
      <c r="A66" s="32" t="s">
        <v>67</v>
      </c>
      <c r="B66" s="29">
        <v>693676.08</v>
      </c>
      <c r="C66" s="26">
        <v>565067</v>
      </c>
      <c r="D66" s="26">
        <v>649927</v>
      </c>
      <c r="E66" s="31">
        <v>-43749.079999999958</v>
      </c>
      <c r="F66" s="27">
        <v>-6.306845696625428E-2</v>
      </c>
      <c r="G66" s="31">
        <v>84860</v>
      </c>
      <c r="H66" s="27">
        <v>0.15017688167951765</v>
      </c>
    </row>
    <row r="67" spans="1:8" s="16" customFormat="1" ht="31.5">
      <c r="A67" s="32" t="s">
        <v>68</v>
      </c>
      <c r="B67" s="22">
        <v>10932120.23</v>
      </c>
      <c r="C67" s="26">
        <v>10883579</v>
      </c>
      <c r="D67" s="26">
        <v>12719699</v>
      </c>
      <c r="E67" s="31">
        <v>1787578.7699999996</v>
      </c>
      <c r="F67" s="27">
        <v>0.16351620110200704</v>
      </c>
      <c r="G67" s="31">
        <v>1836120</v>
      </c>
      <c r="H67" s="27">
        <v>0.1687055333544232</v>
      </c>
    </row>
    <row r="68" spans="1:8" s="38" customFormat="1" ht="31.5">
      <c r="A68" s="48" t="s">
        <v>69</v>
      </c>
      <c r="B68" s="50">
        <v>47548226.290000007</v>
      </c>
      <c r="C68" s="50">
        <v>47742055</v>
      </c>
      <c r="D68" s="50">
        <v>48813476</v>
      </c>
      <c r="E68" s="36">
        <v>1265249.7099999934</v>
      </c>
      <c r="F68" s="37">
        <v>2.6609819308151383E-2</v>
      </c>
      <c r="G68" s="36">
        <v>1071421</v>
      </c>
      <c r="H68" s="37">
        <v>2.2441870170858795E-2</v>
      </c>
    </row>
    <row r="69" spans="1:8" s="16" customFormat="1" ht="31.5">
      <c r="A69" s="32" t="s">
        <v>70</v>
      </c>
      <c r="B69" s="29">
        <v>86017.55</v>
      </c>
      <c r="C69" s="29">
        <v>92632</v>
      </c>
      <c r="D69" s="29">
        <v>133057</v>
      </c>
      <c r="E69" s="31">
        <v>47039.45</v>
      </c>
      <c r="F69" s="27">
        <v>0.54685875149896734</v>
      </c>
      <c r="G69" s="31">
        <v>40425</v>
      </c>
      <c r="H69" s="27">
        <v>0.4364042663442439</v>
      </c>
    </row>
    <row r="70" spans="1:8" s="16" customFormat="1" ht="31.5">
      <c r="A70" s="32" t="s">
        <v>71</v>
      </c>
      <c r="B70" s="26">
        <v>3236642.49</v>
      </c>
      <c r="C70" s="26">
        <v>3245263</v>
      </c>
      <c r="D70" s="26">
        <v>4188606</v>
      </c>
      <c r="E70" s="31">
        <v>951963.50999999978</v>
      </c>
      <c r="F70" s="27">
        <v>0.29412068615585646</v>
      </c>
      <c r="G70" s="31">
        <v>943343</v>
      </c>
      <c r="H70" s="27">
        <v>0.29068306636472913</v>
      </c>
    </row>
    <row r="71" spans="1:8" s="16" customFormat="1" ht="31.5">
      <c r="A71" s="32" t="s">
        <v>72</v>
      </c>
      <c r="B71" s="22">
        <v>430253.88</v>
      </c>
      <c r="C71" s="22">
        <v>580655</v>
      </c>
      <c r="D71" s="22">
        <v>733139</v>
      </c>
      <c r="E71" s="31">
        <v>302885.12</v>
      </c>
      <c r="F71" s="27">
        <v>0.70396836398081986</v>
      </c>
      <c r="G71" s="31">
        <v>152484</v>
      </c>
      <c r="H71" s="27">
        <v>0.26260688360558337</v>
      </c>
    </row>
    <row r="72" spans="1:8" s="38" customFormat="1" ht="31.5">
      <c r="A72" s="35" t="s">
        <v>73</v>
      </c>
      <c r="B72" s="50">
        <v>3752913.92</v>
      </c>
      <c r="C72" s="50">
        <v>3918550</v>
      </c>
      <c r="D72" s="50">
        <v>5054802</v>
      </c>
      <c r="E72" s="36">
        <v>1301888.08</v>
      </c>
      <c r="F72" s="37">
        <v>0.34690059717650013</v>
      </c>
      <c r="G72" s="36">
        <v>1136252</v>
      </c>
      <c r="H72" s="37">
        <v>0.28996746245422411</v>
      </c>
    </row>
    <row r="73" spans="1:8" s="16" customFormat="1" ht="31.5">
      <c r="A73" s="32" t="s">
        <v>74</v>
      </c>
      <c r="B73" s="22">
        <v>159779.46</v>
      </c>
      <c r="C73" s="22">
        <v>160373</v>
      </c>
      <c r="D73" s="22">
        <v>100543</v>
      </c>
      <c r="E73" s="31">
        <v>-59236.459999999992</v>
      </c>
      <c r="F73" s="27">
        <v>-0.3707388922205645</v>
      </c>
      <c r="G73" s="31">
        <v>-59830</v>
      </c>
      <c r="H73" s="27">
        <v>-0.3730677857245297</v>
      </c>
    </row>
    <row r="74" spans="1:8" s="16" customFormat="1" ht="31.5">
      <c r="A74" s="32" t="s">
        <v>75</v>
      </c>
      <c r="B74" s="31">
        <v>8582372.3900000006</v>
      </c>
      <c r="C74" s="31">
        <v>8237497</v>
      </c>
      <c r="D74" s="31">
        <v>8607496.0199999996</v>
      </c>
      <c r="E74" s="31">
        <v>25123.629999998957</v>
      </c>
      <c r="F74" s="27">
        <v>2.9273525848485067E-3</v>
      </c>
      <c r="G74" s="31">
        <v>369999.01999999955</v>
      </c>
      <c r="H74" s="27">
        <v>4.4916437602344442E-2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1813673.12</v>
      </c>
      <c r="C76" s="31">
        <v>2135279</v>
      </c>
      <c r="D76" s="31">
        <v>2006631</v>
      </c>
      <c r="E76" s="31">
        <v>192957.87999999989</v>
      </c>
      <c r="F76" s="27">
        <v>0.10639065985606043</v>
      </c>
      <c r="G76" s="31">
        <v>-128648</v>
      </c>
      <c r="H76" s="27">
        <v>-6.0248801210520966E-2</v>
      </c>
    </row>
    <row r="77" spans="1:8" s="38" customFormat="1" ht="31.5">
      <c r="A77" s="35" t="s">
        <v>78</v>
      </c>
      <c r="B77" s="36">
        <v>10555824.970000003</v>
      </c>
      <c r="C77" s="36">
        <v>10533149</v>
      </c>
      <c r="D77" s="36">
        <v>10714670.02</v>
      </c>
      <c r="E77" s="36">
        <v>158845.04999999702</v>
      </c>
      <c r="F77" s="37">
        <v>1.5048094341412426E-2</v>
      </c>
      <c r="G77" s="36">
        <v>181521.01999999955</v>
      </c>
      <c r="H77" s="37">
        <v>1.7233309810769749E-2</v>
      </c>
    </row>
    <row r="78" spans="1:8" s="16" customFormat="1" ht="31.5">
      <c r="A78" s="32" t="s">
        <v>79</v>
      </c>
      <c r="B78" s="31">
        <v>153850.31000000003</v>
      </c>
      <c r="C78" s="31">
        <v>219227</v>
      </c>
      <c r="D78" s="31">
        <v>4000</v>
      </c>
      <c r="E78" s="31">
        <v>-149850.31000000003</v>
      </c>
      <c r="F78" s="27">
        <v>-0.97400070237102543</v>
      </c>
      <c r="G78" s="31">
        <v>-215227</v>
      </c>
      <c r="H78" s="27">
        <v>-0.98175407226299682</v>
      </c>
    </row>
    <row r="79" spans="1:8" s="16" customFormat="1" ht="31.5">
      <c r="A79" s="32" t="s">
        <v>80</v>
      </c>
      <c r="B79" s="31">
        <v>83437.149999999994</v>
      </c>
      <c r="C79" s="31">
        <v>100000</v>
      </c>
      <c r="D79" s="31">
        <v>100000</v>
      </c>
      <c r="E79" s="31">
        <v>16562.850000000006</v>
      </c>
      <c r="F79" s="27">
        <v>0.19850690010385072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12259.3</v>
      </c>
      <c r="C80" s="31">
        <v>732031</v>
      </c>
      <c r="D80" s="31">
        <v>1800000.49</v>
      </c>
      <c r="E80" s="31">
        <v>1787741.19</v>
      </c>
      <c r="F80" s="27">
        <v>145.82734658585727</v>
      </c>
      <c r="G80" s="31">
        <v>1067969.49</v>
      </c>
      <c r="H80" s="27">
        <v>1.45891292855084</v>
      </c>
    </row>
    <row r="81" spans="1:8" s="38" customFormat="1" ht="31.5">
      <c r="A81" s="52" t="s">
        <v>82</v>
      </c>
      <c r="B81" s="50">
        <v>249546.76</v>
      </c>
      <c r="C81" s="50">
        <v>1051258</v>
      </c>
      <c r="D81" s="50">
        <v>1904000.49</v>
      </c>
      <c r="E81" s="50">
        <v>1654453.73</v>
      </c>
      <c r="F81" s="37">
        <v>6.629834544836406</v>
      </c>
      <c r="G81" s="50">
        <v>852742.49</v>
      </c>
      <c r="H81" s="37">
        <v>0.81116385321205642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62106511.940000013</v>
      </c>
      <c r="C83" s="54">
        <v>63245012</v>
      </c>
      <c r="D83" s="55">
        <v>66486948.509999998</v>
      </c>
      <c r="E83" s="54">
        <v>4380436.5699999854</v>
      </c>
      <c r="F83" s="56">
        <v>7.0531035042377621E-2</v>
      </c>
      <c r="G83" s="54">
        <v>3241936.5099999979</v>
      </c>
      <c r="H83" s="56">
        <v>5.1259955646778876E-2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37" zoomScale="40" zoomScaleNormal="40" workbookViewId="0">
      <selection sqref="A1:XFD1048576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256" width="9.140625" style="77"/>
    <col min="257" max="257" width="121.140625" style="77" customWidth="1"/>
    <col min="258" max="258" width="39.5703125" style="77" customWidth="1"/>
    <col min="259" max="260" width="39.7109375" style="77" customWidth="1"/>
    <col min="261" max="261" width="34.85546875" style="77" customWidth="1"/>
    <col min="262" max="262" width="25" style="77" customWidth="1"/>
    <col min="263" max="263" width="35.42578125" style="77" customWidth="1"/>
    <col min="264" max="264" width="25.140625" style="77" customWidth="1"/>
    <col min="265" max="512" width="9.140625" style="77"/>
    <col min="513" max="513" width="121.140625" style="77" customWidth="1"/>
    <col min="514" max="514" width="39.5703125" style="77" customWidth="1"/>
    <col min="515" max="516" width="39.7109375" style="77" customWidth="1"/>
    <col min="517" max="517" width="34.85546875" style="77" customWidth="1"/>
    <col min="518" max="518" width="25" style="77" customWidth="1"/>
    <col min="519" max="519" width="35.42578125" style="77" customWidth="1"/>
    <col min="520" max="520" width="25.140625" style="77" customWidth="1"/>
    <col min="521" max="768" width="9.140625" style="77"/>
    <col min="769" max="769" width="121.140625" style="77" customWidth="1"/>
    <col min="770" max="770" width="39.5703125" style="77" customWidth="1"/>
    <col min="771" max="772" width="39.7109375" style="77" customWidth="1"/>
    <col min="773" max="773" width="34.85546875" style="77" customWidth="1"/>
    <col min="774" max="774" width="25" style="77" customWidth="1"/>
    <col min="775" max="775" width="35.42578125" style="77" customWidth="1"/>
    <col min="776" max="776" width="25.140625" style="77" customWidth="1"/>
    <col min="777" max="1024" width="9.140625" style="77"/>
    <col min="1025" max="1025" width="121.140625" style="77" customWidth="1"/>
    <col min="1026" max="1026" width="39.5703125" style="77" customWidth="1"/>
    <col min="1027" max="1028" width="39.7109375" style="77" customWidth="1"/>
    <col min="1029" max="1029" width="34.85546875" style="77" customWidth="1"/>
    <col min="1030" max="1030" width="25" style="77" customWidth="1"/>
    <col min="1031" max="1031" width="35.42578125" style="77" customWidth="1"/>
    <col min="1032" max="1032" width="25.140625" style="77" customWidth="1"/>
    <col min="1033" max="1280" width="9.140625" style="77"/>
    <col min="1281" max="1281" width="121.140625" style="77" customWidth="1"/>
    <col min="1282" max="1282" width="39.5703125" style="77" customWidth="1"/>
    <col min="1283" max="1284" width="39.7109375" style="77" customWidth="1"/>
    <col min="1285" max="1285" width="34.85546875" style="77" customWidth="1"/>
    <col min="1286" max="1286" width="25" style="77" customWidth="1"/>
    <col min="1287" max="1287" width="35.42578125" style="77" customWidth="1"/>
    <col min="1288" max="1288" width="25.140625" style="77" customWidth="1"/>
    <col min="1289" max="1536" width="9.140625" style="77"/>
    <col min="1537" max="1537" width="121.140625" style="77" customWidth="1"/>
    <col min="1538" max="1538" width="39.5703125" style="77" customWidth="1"/>
    <col min="1539" max="1540" width="39.7109375" style="77" customWidth="1"/>
    <col min="1541" max="1541" width="34.85546875" style="77" customWidth="1"/>
    <col min="1542" max="1542" width="25" style="77" customWidth="1"/>
    <col min="1543" max="1543" width="35.42578125" style="77" customWidth="1"/>
    <col min="1544" max="1544" width="25.140625" style="77" customWidth="1"/>
    <col min="1545" max="1792" width="9.140625" style="77"/>
    <col min="1793" max="1793" width="121.140625" style="77" customWidth="1"/>
    <col min="1794" max="1794" width="39.5703125" style="77" customWidth="1"/>
    <col min="1795" max="1796" width="39.7109375" style="77" customWidth="1"/>
    <col min="1797" max="1797" width="34.85546875" style="77" customWidth="1"/>
    <col min="1798" max="1798" width="25" style="77" customWidth="1"/>
    <col min="1799" max="1799" width="35.42578125" style="77" customWidth="1"/>
    <col min="1800" max="1800" width="25.140625" style="77" customWidth="1"/>
    <col min="1801" max="2048" width="9.140625" style="77"/>
    <col min="2049" max="2049" width="121.140625" style="77" customWidth="1"/>
    <col min="2050" max="2050" width="39.5703125" style="77" customWidth="1"/>
    <col min="2051" max="2052" width="39.7109375" style="77" customWidth="1"/>
    <col min="2053" max="2053" width="34.85546875" style="77" customWidth="1"/>
    <col min="2054" max="2054" width="25" style="77" customWidth="1"/>
    <col min="2055" max="2055" width="35.42578125" style="77" customWidth="1"/>
    <col min="2056" max="2056" width="25.140625" style="77" customWidth="1"/>
    <col min="2057" max="2304" width="9.140625" style="77"/>
    <col min="2305" max="2305" width="121.140625" style="77" customWidth="1"/>
    <col min="2306" max="2306" width="39.5703125" style="77" customWidth="1"/>
    <col min="2307" max="2308" width="39.7109375" style="77" customWidth="1"/>
    <col min="2309" max="2309" width="34.85546875" style="77" customWidth="1"/>
    <col min="2310" max="2310" width="25" style="77" customWidth="1"/>
    <col min="2311" max="2311" width="35.42578125" style="77" customWidth="1"/>
    <col min="2312" max="2312" width="25.140625" style="77" customWidth="1"/>
    <col min="2313" max="2560" width="9.140625" style="77"/>
    <col min="2561" max="2561" width="121.140625" style="77" customWidth="1"/>
    <col min="2562" max="2562" width="39.5703125" style="77" customWidth="1"/>
    <col min="2563" max="2564" width="39.7109375" style="77" customWidth="1"/>
    <col min="2565" max="2565" width="34.85546875" style="77" customWidth="1"/>
    <col min="2566" max="2566" width="25" style="77" customWidth="1"/>
    <col min="2567" max="2567" width="35.42578125" style="77" customWidth="1"/>
    <col min="2568" max="2568" width="25.140625" style="77" customWidth="1"/>
    <col min="2569" max="2816" width="9.140625" style="77"/>
    <col min="2817" max="2817" width="121.140625" style="77" customWidth="1"/>
    <col min="2818" max="2818" width="39.5703125" style="77" customWidth="1"/>
    <col min="2819" max="2820" width="39.7109375" style="77" customWidth="1"/>
    <col min="2821" max="2821" width="34.85546875" style="77" customWidth="1"/>
    <col min="2822" max="2822" width="25" style="77" customWidth="1"/>
    <col min="2823" max="2823" width="35.42578125" style="77" customWidth="1"/>
    <col min="2824" max="2824" width="25.140625" style="77" customWidth="1"/>
    <col min="2825" max="3072" width="9.140625" style="77"/>
    <col min="3073" max="3073" width="121.140625" style="77" customWidth="1"/>
    <col min="3074" max="3074" width="39.5703125" style="77" customWidth="1"/>
    <col min="3075" max="3076" width="39.7109375" style="77" customWidth="1"/>
    <col min="3077" max="3077" width="34.85546875" style="77" customWidth="1"/>
    <col min="3078" max="3078" width="25" style="77" customWidth="1"/>
    <col min="3079" max="3079" width="35.42578125" style="77" customWidth="1"/>
    <col min="3080" max="3080" width="25.140625" style="77" customWidth="1"/>
    <col min="3081" max="3328" width="9.140625" style="77"/>
    <col min="3329" max="3329" width="121.140625" style="77" customWidth="1"/>
    <col min="3330" max="3330" width="39.5703125" style="77" customWidth="1"/>
    <col min="3331" max="3332" width="39.7109375" style="77" customWidth="1"/>
    <col min="3333" max="3333" width="34.85546875" style="77" customWidth="1"/>
    <col min="3334" max="3334" width="25" style="77" customWidth="1"/>
    <col min="3335" max="3335" width="35.42578125" style="77" customWidth="1"/>
    <col min="3336" max="3336" width="25.140625" style="77" customWidth="1"/>
    <col min="3337" max="3584" width="9.140625" style="77"/>
    <col min="3585" max="3585" width="121.140625" style="77" customWidth="1"/>
    <col min="3586" max="3586" width="39.5703125" style="77" customWidth="1"/>
    <col min="3587" max="3588" width="39.7109375" style="77" customWidth="1"/>
    <col min="3589" max="3589" width="34.85546875" style="77" customWidth="1"/>
    <col min="3590" max="3590" width="25" style="77" customWidth="1"/>
    <col min="3591" max="3591" width="35.42578125" style="77" customWidth="1"/>
    <col min="3592" max="3592" width="25.140625" style="77" customWidth="1"/>
    <col min="3593" max="3840" width="9.140625" style="77"/>
    <col min="3841" max="3841" width="121.140625" style="77" customWidth="1"/>
    <col min="3842" max="3842" width="39.5703125" style="77" customWidth="1"/>
    <col min="3843" max="3844" width="39.7109375" style="77" customWidth="1"/>
    <col min="3845" max="3845" width="34.85546875" style="77" customWidth="1"/>
    <col min="3846" max="3846" width="25" style="77" customWidth="1"/>
    <col min="3847" max="3847" width="35.42578125" style="77" customWidth="1"/>
    <col min="3848" max="3848" width="25.140625" style="77" customWidth="1"/>
    <col min="3849" max="4096" width="9.140625" style="77"/>
    <col min="4097" max="4097" width="121.140625" style="77" customWidth="1"/>
    <col min="4098" max="4098" width="39.5703125" style="77" customWidth="1"/>
    <col min="4099" max="4100" width="39.7109375" style="77" customWidth="1"/>
    <col min="4101" max="4101" width="34.85546875" style="77" customWidth="1"/>
    <col min="4102" max="4102" width="25" style="77" customWidth="1"/>
    <col min="4103" max="4103" width="35.42578125" style="77" customWidth="1"/>
    <col min="4104" max="4104" width="25.140625" style="77" customWidth="1"/>
    <col min="4105" max="4352" width="9.140625" style="77"/>
    <col min="4353" max="4353" width="121.140625" style="77" customWidth="1"/>
    <col min="4354" max="4354" width="39.5703125" style="77" customWidth="1"/>
    <col min="4355" max="4356" width="39.7109375" style="77" customWidth="1"/>
    <col min="4357" max="4357" width="34.85546875" style="77" customWidth="1"/>
    <col min="4358" max="4358" width="25" style="77" customWidth="1"/>
    <col min="4359" max="4359" width="35.42578125" style="77" customWidth="1"/>
    <col min="4360" max="4360" width="25.140625" style="77" customWidth="1"/>
    <col min="4361" max="4608" width="9.140625" style="77"/>
    <col min="4609" max="4609" width="121.140625" style="77" customWidth="1"/>
    <col min="4610" max="4610" width="39.5703125" style="77" customWidth="1"/>
    <col min="4611" max="4612" width="39.7109375" style="77" customWidth="1"/>
    <col min="4613" max="4613" width="34.85546875" style="77" customWidth="1"/>
    <col min="4614" max="4614" width="25" style="77" customWidth="1"/>
    <col min="4615" max="4615" width="35.42578125" style="77" customWidth="1"/>
    <col min="4616" max="4616" width="25.140625" style="77" customWidth="1"/>
    <col min="4617" max="4864" width="9.140625" style="77"/>
    <col min="4865" max="4865" width="121.140625" style="77" customWidth="1"/>
    <col min="4866" max="4866" width="39.5703125" style="77" customWidth="1"/>
    <col min="4867" max="4868" width="39.7109375" style="77" customWidth="1"/>
    <col min="4869" max="4869" width="34.85546875" style="77" customWidth="1"/>
    <col min="4870" max="4870" width="25" style="77" customWidth="1"/>
    <col min="4871" max="4871" width="35.42578125" style="77" customWidth="1"/>
    <col min="4872" max="4872" width="25.140625" style="77" customWidth="1"/>
    <col min="4873" max="5120" width="9.140625" style="77"/>
    <col min="5121" max="5121" width="121.140625" style="77" customWidth="1"/>
    <col min="5122" max="5122" width="39.5703125" style="77" customWidth="1"/>
    <col min="5123" max="5124" width="39.7109375" style="77" customWidth="1"/>
    <col min="5125" max="5125" width="34.85546875" style="77" customWidth="1"/>
    <col min="5126" max="5126" width="25" style="77" customWidth="1"/>
    <col min="5127" max="5127" width="35.42578125" style="77" customWidth="1"/>
    <col min="5128" max="5128" width="25.140625" style="77" customWidth="1"/>
    <col min="5129" max="5376" width="9.140625" style="77"/>
    <col min="5377" max="5377" width="121.140625" style="77" customWidth="1"/>
    <col min="5378" max="5378" width="39.5703125" style="77" customWidth="1"/>
    <col min="5379" max="5380" width="39.7109375" style="77" customWidth="1"/>
    <col min="5381" max="5381" width="34.85546875" style="77" customWidth="1"/>
    <col min="5382" max="5382" width="25" style="77" customWidth="1"/>
    <col min="5383" max="5383" width="35.42578125" style="77" customWidth="1"/>
    <col min="5384" max="5384" width="25.140625" style="77" customWidth="1"/>
    <col min="5385" max="5632" width="9.140625" style="77"/>
    <col min="5633" max="5633" width="121.140625" style="77" customWidth="1"/>
    <col min="5634" max="5634" width="39.5703125" style="77" customWidth="1"/>
    <col min="5635" max="5636" width="39.7109375" style="77" customWidth="1"/>
    <col min="5637" max="5637" width="34.85546875" style="77" customWidth="1"/>
    <col min="5638" max="5638" width="25" style="77" customWidth="1"/>
    <col min="5639" max="5639" width="35.42578125" style="77" customWidth="1"/>
    <col min="5640" max="5640" width="25.140625" style="77" customWidth="1"/>
    <col min="5641" max="5888" width="9.140625" style="77"/>
    <col min="5889" max="5889" width="121.140625" style="77" customWidth="1"/>
    <col min="5890" max="5890" width="39.5703125" style="77" customWidth="1"/>
    <col min="5891" max="5892" width="39.7109375" style="77" customWidth="1"/>
    <col min="5893" max="5893" width="34.85546875" style="77" customWidth="1"/>
    <col min="5894" max="5894" width="25" style="77" customWidth="1"/>
    <col min="5895" max="5895" width="35.42578125" style="77" customWidth="1"/>
    <col min="5896" max="5896" width="25.140625" style="77" customWidth="1"/>
    <col min="5897" max="6144" width="9.140625" style="77"/>
    <col min="6145" max="6145" width="121.140625" style="77" customWidth="1"/>
    <col min="6146" max="6146" width="39.5703125" style="77" customWidth="1"/>
    <col min="6147" max="6148" width="39.7109375" style="77" customWidth="1"/>
    <col min="6149" max="6149" width="34.85546875" style="77" customWidth="1"/>
    <col min="6150" max="6150" width="25" style="77" customWidth="1"/>
    <col min="6151" max="6151" width="35.42578125" style="77" customWidth="1"/>
    <col min="6152" max="6152" width="25.140625" style="77" customWidth="1"/>
    <col min="6153" max="6400" width="9.140625" style="77"/>
    <col min="6401" max="6401" width="121.140625" style="77" customWidth="1"/>
    <col min="6402" max="6402" width="39.5703125" style="77" customWidth="1"/>
    <col min="6403" max="6404" width="39.7109375" style="77" customWidth="1"/>
    <col min="6405" max="6405" width="34.85546875" style="77" customWidth="1"/>
    <col min="6406" max="6406" width="25" style="77" customWidth="1"/>
    <col min="6407" max="6407" width="35.42578125" style="77" customWidth="1"/>
    <col min="6408" max="6408" width="25.140625" style="77" customWidth="1"/>
    <col min="6409" max="6656" width="9.140625" style="77"/>
    <col min="6657" max="6657" width="121.140625" style="77" customWidth="1"/>
    <col min="6658" max="6658" width="39.5703125" style="77" customWidth="1"/>
    <col min="6659" max="6660" width="39.7109375" style="77" customWidth="1"/>
    <col min="6661" max="6661" width="34.85546875" style="77" customWidth="1"/>
    <col min="6662" max="6662" width="25" style="77" customWidth="1"/>
    <col min="6663" max="6663" width="35.42578125" style="77" customWidth="1"/>
    <col min="6664" max="6664" width="25.140625" style="77" customWidth="1"/>
    <col min="6665" max="6912" width="9.140625" style="77"/>
    <col min="6913" max="6913" width="121.140625" style="77" customWidth="1"/>
    <col min="6914" max="6914" width="39.5703125" style="77" customWidth="1"/>
    <col min="6915" max="6916" width="39.7109375" style="77" customWidth="1"/>
    <col min="6917" max="6917" width="34.85546875" style="77" customWidth="1"/>
    <col min="6918" max="6918" width="25" style="77" customWidth="1"/>
    <col min="6919" max="6919" width="35.42578125" style="77" customWidth="1"/>
    <col min="6920" max="6920" width="25.140625" style="77" customWidth="1"/>
    <col min="6921" max="7168" width="9.140625" style="77"/>
    <col min="7169" max="7169" width="121.140625" style="77" customWidth="1"/>
    <col min="7170" max="7170" width="39.5703125" style="77" customWidth="1"/>
    <col min="7171" max="7172" width="39.7109375" style="77" customWidth="1"/>
    <col min="7173" max="7173" width="34.85546875" style="77" customWidth="1"/>
    <col min="7174" max="7174" width="25" style="77" customWidth="1"/>
    <col min="7175" max="7175" width="35.42578125" style="77" customWidth="1"/>
    <col min="7176" max="7176" width="25.140625" style="77" customWidth="1"/>
    <col min="7177" max="7424" width="9.140625" style="77"/>
    <col min="7425" max="7425" width="121.140625" style="77" customWidth="1"/>
    <col min="7426" max="7426" width="39.5703125" style="77" customWidth="1"/>
    <col min="7427" max="7428" width="39.7109375" style="77" customWidth="1"/>
    <col min="7429" max="7429" width="34.85546875" style="77" customWidth="1"/>
    <col min="7430" max="7430" width="25" style="77" customWidth="1"/>
    <col min="7431" max="7431" width="35.42578125" style="77" customWidth="1"/>
    <col min="7432" max="7432" width="25.140625" style="77" customWidth="1"/>
    <col min="7433" max="7680" width="9.140625" style="77"/>
    <col min="7681" max="7681" width="121.140625" style="77" customWidth="1"/>
    <col min="7682" max="7682" width="39.5703125" style="77" customWidth="1"/>
    <col min="7683" max="7684" width="39.7109375" style="77" customWidth="1"/>
    <col min="7685" max="7685" width="34.85546875" style="77" customWidth="1"/>
    <col min="7686" max="7686" width="25" style="77" customWidth="1"/>
    <col min="7687" max="7687" width="35.42578125" style="77" customWidth="1"/>
    <col min="7688" max="7688" width="25.140625" style="77" customWidth="1"/>
    <col min="7689" max="7936" width="9.140625" style="77"/>
    <col min="7937" max="7937" width="121.140625" style="77" customWidth="1"/>
    <col min="7938" max="7938" width="39.5703125" style="77" customWidth="1"/>
    <col min="7939" max="7940" width="39.7109375" style="77" customWidth="1"/>
    <col min="7941" max="7941" width="34.85546875" style="77" customWidth="1"/>
    <col min="7942" max="7942" width="25" style="77" customWidth="1"/>
    <col min="7943" max="7943" width="35.42578125" style="77" customWidth="1"/>
    <col min="7944" max="7944" width="25.140625" style="77" customWidth="1"/>
    <col min="7945" max="8192" width="9.140625" style="77"/>
    <col min="8193" max="8193" width="121.140625" style="77" customWidth="1"/>
    <col min="8194" max="8194" width="39.5703125" style="77" customWidth="1"/>
    <col min="8195" max="8196" width="39.7109375" style="77" customWidth="1"/>
    <col min="8197" max="8197" width="34.85546875" style="77" customWidth="1"/>
    <col min="8198" max="8198" width="25" style="77" customWidth="1"/>
    <col min="8199" max="8199" width="35.42578125" style="77" customWidth="1"/>
    <col min="8200" max="8200" width="25.140625" style="77" customWidth="1"/>
    <col min="8201" max="8448" width="9.140625" style="77"/>
    <col min="8449" max="8449" width="121.140625" style="77" customWidth="1"/>
    <col min="8450" max="8450" width="39.5703125" style="77" customWidth="1"/>
    <col min="8451" max="8452" width="39.7109375" style="77" customWidth="1"/>
    <col min="8453" max="8453" width="34.85546875" style="77" customWidth="1"/>
    <col min="8454" max="8454" width="25" style="77" customWidth="1"/>
    <col min="8455" max="8455" width="35.42578125" style="77" customWidth="1"/>
    <col min="8456" max="8456" width="25.140625" style="77" customWidth="1"/>
    <col min="8457" max="8704" width="9.140625" style="77"/>
    <col min="8705" max="8705" width="121.140625" style="77" customWidth="1"/>
    <col min="8706" max="8706" width="39.5703125" style="77" customWidth="1"/>
    <col min="8707" max="8708" width="39.7109375" style="77" customWidth="1"/>
    <col min="8709" max="8709" width="34.85546875" style="77" customWidth="1"/>
    <col min="8710" max="8710" width="25" style="77" customWidth="1"/>
    <col min="8711" max="8711" width="35.42578125" style="77" customWidth="1"/>
    <col min="8712" max="8712" width="25.140625" style="77" customWidth="1"/>
    <col min="8713" max="8960" width="9.140625" style="77"/>
    <col min="8961" max="8961" width="121.140625" style="77" customWidth="1"/>
    <col min="8962" max="8962" width="39.5703125" style="77" customWidth="1"/>
    <col min="8963" max="8964" width="39.7109375" style="77" customWidth="1"/>
    <col min="8965" max="8965" width="34.85546875" style="77" customWidth="1"/>
    <col min="8966" max="8966" width="25" style="77" customWidth="1"/>
    <col min="8967" max="8967" width="35.42578125" style="77" customWidth="1"/>
    <col min="8968" max="8968" width="25.140625" style="77" customWidth="1"/>
    <col min="8969" max="9216" width="9.140625" style="77"/>
    <col min="9217" max="9217" width="121.140625" style="77" customWidth="1"/>
    <col min="9218" max="9218" width="39.5703125" style="77" customWidth="1"/>
    <col min="9219" max="9220" width="39.7109375" style="77" customWidth="1"/>
    <col min="9221" max="9221" width="34.85546875" style="77" customWidth="1"/>
    <col min="9222" max="9222" width="25" style="77" customWidth="1"/>
    <col min="9223" max="9223" width="35.42578125" style="77" customWidth="1"/>
    <col min="9224" max="9224" width="25.140625" style="77" customWidth="1"/>
    <col min="9225" max="9472" width="9.140625" style="77"/>
    <col min="9473" max="9473" width="121.140625" style="77" customWidth="1"/>
    <col min="9474" max="9474" width="39.5703125" style="77" customWidth="1"/>
    <col min="9475" max="9476" width="39.7109375" style="77" customWidth="1"/>
    <col min="9477" max="9477" width="34.85546875" style="77" customWidth="1"/>
    <col min="9478" max="9478" width="25" style="77" customWidth="1"/>
    <col min="9479" max="9479" width="35.42578125" style="77" customWidth="1"/>
    <col min="9480" max="9480" width="25.140625" style="77" customWidth="1"/>
    <col min="9481" max="9728" width="9.140625" style="77"/>
    <col min="9729" max="9729" width="121.140625" style="77" customWidth="1"/>
    <col min="9730" max="9730" width="39.5703125" style="77" customWidth="1"/>
    <col min="9731" max="9732" width="39.7109375" style="77" customWidth="1"/>
    <col min="9733" max="9733" width="34.85546875" style="77" customWidth="1"/>
    <col min="9734" max="9734" width="25" style="77" customWidth="1"/>
    <col min="9735" max="9735" width="35.42578125" style="77" customWidth="1"/>
    <col min="9736" max="9736" width="25.140625" style="77" customWidth="1"/>
    <col min="9737" max="9984" width="9.140625" style="77"/>
    <col min="9985" max="9985" width="121.140625" style="77" customWidth="1"/>
    <col min="9986" max="9986" width="39.5703125" style="77" customWidth="1"/>
    <col min="9987" max="9988" width="39.7109375" style="77" customWidth="1"/>
    <col min="9989" max="9989" width="34.85546875" style="77" customWidth="1"/>
    <col min="9990" max="9990" width="25" style="77" customWidth="1"/>
    <col min="9991" max="9991" width="35.42578125" style="77" customWidth="1"/>
    <col min="9992" max="9992" width="25.140625" style="77" customWidth="1"/>
    <col min="9993" max="10240" width="9.140625" style="77"/>
    <col min="10241" max="10241" width="121.140625" style="77" customWidth="1"/>
    <col min="10242" max="10242" width="39.5703125" style="77" customWidth="1"/>
    <col min="10243" max="10244" width="39.7109375" style="77" customWidth="1"/>
    <col min="10245" max="10245" width="34.85546875" style="77" customWidth="1"/>
    <col min="10246" max="10246" width="25" style="77" customWidth="1"/>
    <col min="10247" max="10247" width="35.42578125" style="77" customWidth="1"/>
    <col min="10248" max="10248" width="25.140625" style="77" customWidth="1"/>
    <col min="10249" max="10496" width="9.140625" style="77"/>
    <col min="10497" max="10497" width="121.140625" style="77" customWidth="1"/>
    <col min="10498" max="10498" width="39.5703125" style="77" customWidth="1"/>
    <col min="10499" max="10500" width="39.7109375" style="77" customWidth="1"/>
    <col min="10501" max="10501" width="34.85546875" style="77" customWidth="1"/>
    <col min="10502" max="10502" width="25" style="77" customWidth="1"/>
    <col min="10503" max="10503" width="35.42578125" style="77" customWidth="1"/>
    <col min="10504" max="10504" width="25.140625" style="77" customWidth="1"/>
    <col min="10505" max="10752" width="9.140625" style="77"/>
    <col min="10753" max="10753" width="121.140625" style="77" customWidth="1"/>
    <col min="10754" max="10754" width="39.5703125" style="77" customWidth="1"/>
    <col min="10755" max="10756" width="39.7109375" style="77" customWidth="1"/>
    <col min="10757" max="10757" width="34.85546875" style="77" customWidth="1"/>
    <col min="10758" max="10758" width="25" style="77" customWidth="1"/>
    <col min="10759" max="10759" width="35.42578125" style="77" customWidth="1"/>
    <col min="10760" max="10760" width="25.140625" style="77" customWidth="1"/>
    <col min="10761" max="11008" width="9.140625" style="77"/>
    <col min="11009" max="11009" width="121.140625" style="77" customWidth="1"/>
    <col min="11010" max="11010" width="39.5703125" style="77" customWidth="1"/>
    <col min="11011" max="11012" width="39.7109375" style="77" customWidth="1"/>
    <col min="11013" max="11013" width="34.85546875" style="77" customWidth="1"/>
    <col min="11014" max="11014" width="25" style="77" customWidth="1"/>
    <col min="11015" max="11015" width="35.42578125" style="77" customWidth="1"/>
    <col min="11016" max="11016" width="25.140625" style="77" customWidth="1"/>
    <col min="11017" max="11264" width="9.140625" style="77"/>
    <col min="11265" max="11265" width="121.140625" style="77" customWidth="1"/>
    <col min="11266" max="11266" width="39.5703125" style="77" customWidth="1"/>
    <col min="11267" max="11268" width="39.7109375" style="77" customWidth="1"/>
    <col min="11269" max="11269" width="34.85546875" style="77" customWidth="1"/>
    <col min="11270" max="11270" width="25" style="77" customWidth="1"/>
    <col min="11271" max="11271" width="35.42578125" style="77" customWidth="1"/>
    <col min="11272" max="11272" width="25.140625" style="77" customWidth="1"/>
    <col min="11273" max="11520" width="9.140625" style="77"/>
    <col min="11521" max="11521" width="121.140625" style="77" customWidth="1"/>
    <col min="11522" max="11522" width="39.5703125" style="77" customWidth="1"/>
    <col min="11523" max="11524" width="39.7109375" style="77" customWidth="1"/>
    <col min="11525" max="11525" width="34.85546875" style="77" customWidth="1"/>
    <col min="11526" max="11526" width="25" style="77" customWidth="1"/>
    <col min="11527" max="11527" width="35.42578125" style="77" customWidth="1"/>
    <col min="11528" max="11528" width="25.140625" style="77" customWidth="1"/>
    <col min="11529" max="11776" width="9.140625" style="77"/>
    <col min="11777" max="11777" width="121.140625" style="77" customWidth="1"/>
    <col min="11778" max="11778" width="39.5703125" style="77" customWidth="1"/>
    <col min="11779" max="11780" width="39.7109375" style="77" customWidth="1"/>
    <col min="11781" max="11781" width="34.85546875" style="77" customWidth="1"/>
    <col min="11782" max="11782" width="25" style="77" customWidth="1"/>
    <col min="11783" max="11783" width="35.42578125" style="77" customWidth="1"/>
    <col min="11784" max="11784" width="25.140625" style="77" customWidth="1"/>
    <col min="11785" max="12032" width="9.140625" style="77"/>
    <col min="12033" max="12033" width="121.140625" style="77" customWidth="1"/>
    <col min="12034" max="12034" width="39.5703125" style="77" customWidth="1"/>
    <col min="12035" max="12036" width="39.7109375" style="77" customWidth="1"/>
    <col min="12037" max="12037" width="34.85546875" style="77" customWidth="1"/>
    <col min="12038" max="12038" width="25" style="77" customWidth="1"/>
    <col min="12039" max="12039" width="35.42578125" style="77" customWidth="1"/>
    <col min="12040" max="12040" width="25.140625" style="77" customWidth="1"/>
    <col min="12041" max="12288" width="9.140625" style="77"/>
    <col min="12289" max="12289" width="121.140625" style="77" customWidth="1"/>
    <col min="12290" max="12290" width="39.5703125" style="77" customWidth="1"/>
    <col min="12291" max="12292" width="39.7109375" style="77" customWidth="1"/>
    <col min="12293" max="12293" width="34.85546875" style="77" customWidth="1"/>
    <col min="12294" max="12294" width="25" style="77" customWidth="1"/>
    <col min="12295" max="12295" width="35.42578125" style="77" customWidth="1"/>
    <col min="12296" max="12296" width="25.140625" style="77" customWidth="1"/>
    <col min="12297" max="12544" width="9.140625" style="77"/>
    <col min="12545" max="12545" width="121.140625" style="77" customWidth="1"/>
    <col min="12546" max="12546" width="39.5703125" style="77" customWidth="1"/>
    <col min="12547" max="12548" width="39.7109375" style="77" customWidth="1"/>
    <col min="12549" max="12549" width="34.85546875" style="77" customWidth="1"/>
    <col min="12550" max="12550" width="25" style="77" customWidth="1"/>
    <col min="12551" max="12551" width="35.42578125" style="77" customWidth="1"/>
    <col min="12552" max="12552" width="25.140625" style="77" customWidth="1"/>
    <col min="12553" max="12800" width="9.140625" style="77"/>
    <col min="12801" max="12801" width="121.140625" style="77" customWidth="1"/>
    <col min="12802" max="12802" width="39.5703125" style="77" customWidth="1"/>
    <col min="12803" max="12804" width="39.7109375" style="77" customWidth="1"/>
    <col min="12805" max="12805" width="34.85546875" style="77" customWidth="1"/>
    <col min="12806" max="12806" width="25" style="77" customWidth="1"/>
    <col min="12807" max="12807" width="35.42578125" style="77" customWidth="1"/>
    <col min="12808" max="12808" width="25.140625" style="77" customWidth="1"/>
    <col min="12809" max="13056" width="9.140625" style="77"/>
    <col min="13057" max="13057" width="121.140625" style="77" customWidth="1"/>
    <col min="13058" max="13058" width="39.5703125" style="77" customWidth="1"/>
    <col min="13059" max="13060" width="39.7109375" style="77" customWidth="1"/>
    <col min="13061" max="13061" width="34.85546875" style="77" customWidth="1"/>
    <col min="13062" max="13062" width="25" style="77" customWidth="1"/>
    <col min="13063" max="13063" width="35.42578125" style="77" customWidth="1"/>
    <col min="13064" max="13064" width="25.140625" style="77" customWidth="1"/>
    <col min="13065" max="13312" width="9.140625" style="77"/>
    <col min="13313" max="13313" width="121.140625" style="77" customWidth="1"/>
    <col min="13314" max="13314" width="39.5703125" style="77" customWidth="1"/>
    <col min="13315" max="13316" width="39.7109375" style="77" customWidth="1"/>
    <col min="13317" max="13317" width="34.85546875" style="77" customWidth="1"/>
    <col min="13318" max="13318" width="25" style="77" customWidth="1"/>
    <col min="13319" max="13319" width="35.42578125" style="77" customWidth="1"/>
    <col min="13320" max="13320" width="25.140625" style="77" customWidth="1"/>
    <col min="13321" max="13568" width="9.140625" style="77"/>
    <col min="13569" max="13569" width="121.140625" style="77" customWidth="1"/>
    <col min="13570" max="13570" width="39.5703125" style="77" customWidth="1"/>
    <col min="13571" max="13572" width="39.7109375" style="77" customWidth="1"/>
    <col min="13573" max="13573" width="34.85546875" style="77" customWidth="1"/>
    <col min="13574" max="13574" width="25" style="77" customWidth="1"/>
    <col min="13575" max="13575" width="35.42578125" style="77" customWidth="1"/>
    <col min="13576" max="13576" width="25.140625" style="77" customWidth="1"/>
    <col min="13577" max="13824" width="9.140625" style="77"/>
    <col min="13825" max="13825" width="121.140625" style="77" customWidth="1"/>
    <col min="13826" max="13826" width="39.5703125" style="77" customWidth="1"/>
    <col min="13827" max="13828" width="39.7109375" style="77" customWidth="1"/>
    <col min="13829" max="13829" width="34.85546875" style="77" customWidth="1"/>
    <col min="13830" max="13830" width="25" style="77" customWidth="1"/>
    <col min="13831" max="13831" width="35.42578125" style="77" customWidth="1"/>
    <col min="13832" max="13832" width="25.140625" style="77" customWidth="1"/>
    <col min="13833" max="14080" width="9.140625" style="77"/>
    <col min="14081" max="14081" width="121.140625" style="77" customWidth="1"/>
    <col min="14082" max="14082" width="39.5703125" style="77" customWidth="1"/>
    <col min="14083" max="14084" width="39.7109375" style="77" customWidth="1"/>
    <col min="14085" max="14085" width="34.85546875" style="77" customWidth="1"/>
    <col min="14086" max="14086" width="25" style="77" customWidth="1"/>
    <col min="14087" max="14087" width="35.42578125" style="77" customWidth="1"/>
    <col min="14088" max="14088" width="25.140625" style="77" customWidth="1"/>
    <col min="14089" max="14336" width="9.140625" style="77"/>
    <col min="14337" max="14337" width="121.140625" style="77" customWidth="1"/>
    <col min="14338" max="14338" width="39.5703125" style="77" customWidth="1"/>
    <col min="14339" max="14340" width="39.7109375" style="77" customWidth="1"/>
    <col min="14341" max="14341" width="34.85546875" style="77" customWidth="1"/>
    <col min="14342" max="14342" width="25" style="77" customWidth="1"/>
    <col min="14343" max="14343" width="35.42578125" style="77" customWidth="1"/>
    <col min="14344" max="14344" width="25.140625" style="77" customWidth="1"/>
    <col min="14345" max="14592" width="9.140625" style="77"/>
    <col min="14593" max="14593" width="121.140625" style="77" customWidth="1"/>
    <col min="14594" max="14594" width="39.5703125" style="77" customWidth="1"/>
    <col min="14595" max="14596" width="39.7109375" style="77" customWidth="1"/>
    <col min="14597" max="14597" width="34.85546875" style="77" customWidth="1"/>
    <col min="14598" max="14598" width="25" style="77" customWidth="1"/>
    <col min="14599" max="14599" width="35.42578125" style="77" customWidth="1"/>
    <col min="14600" max="14600" width="25.140625" style="77" customWidth="1"/>
    <col min="14601" max="14848" width="9.140625" style="77"/>
    <col min="14849" max="14849" width="121.140625" style="77" customWidth="1"/>
    <col min="14850" max="14850" width="39.5703125" style="77" customWidth="1"/>
    <col min="14851" max="14852" width="39.7109375" style="77" customWidth="1"/>
    <col min="14853" max="14853" width="34.85546875" style="77" customWidth="1"/>
    <col min="14854" max="14854" width="25" style="77" customWidth="1"/>
    <col min="14855" max="14855" width="35.42578125" style="77" customWidth="1"/>
    <col min="14856" max="14856" width="25.140625" style="77" customWidth="1"/>
    <col min="14857" max="15104" width="9.140625" style="77"/>
    <col min="15105" max="15105" width="121.140625" style="77" customWidth="1"/>
    <col min="15106" max="15106" width="39.5703125" style="77" customWidth="1"/>
    <col min="15107" max="15108" width="39.7109375" style="77" customWidth="1"/>
    <col min="15109" max="15109" width="34.85546875" style="77" customWidth="1"/>
    <col min="15110" max="15110" width="25" style="77" customWidth="1"/>
    <col min="15111" max="15111" width="35.42578125" style="77" customWidth="1"/>
    <col min="15112" max="15112" width="25.140625" style="77" customWidth="1"/>
    <col min="15113" max="15360" width="9.140625" style="77"/>
    <col min="15361" max="15361" width="121.140625" style="77" customWidth="1"/>
    <col min="15362" max="15362" width="39.5703125" style="77" customWidth="1"/>
    <col min="15363" max="15364" width="39.7109375" style="77" customWidth="1"/>
    <col min="15365" max="15365" width="34.85546875" style="77" customWidth="1"/>
    <col min="15366" max="15366" width="25" style="77" customWidth="1"/>
    <col min="15367" max="15367" width="35.42578125" style="77" customWidth="1"/>
    <col min="15368" max="15368" width="25.140625" style="77" customWidth="1"/>
    <col min="15369" max="15616" width="9.140625" style="77"/>
    <col min="15617" max="15617" width="121.140625" style="77" customWidth="1"/>
    <col min="15618" max="15618" width="39.5703125" style="77" customWidth="1"/>
    <col min="15619" max="15620" width="39.7109375" style="77" customWidth="1"/>
    <col min="15621" max="15621" width="34.85546875" style="77" customWidth="1"/>
    <col min="15622" max="15622" width="25" style="77" customWidth="1"/>
    <col min="15623" max="15623" width="35.42578125" style="77" customWidth="1"/>
    <col min="15624" max="15624" width="25.140625" style="77" customWidth="1"/>
    <col min="15625" max="15872" width="9.140625" style="77"/>
    <col min="15873" max="15873" width="121.140625" style="77" customWidth="1"/>
    <col min="15874" max="15874" width="39.5703125" style="77" customWidth="1"/>
    <col min="15875" max="15876" width="39.7109375" style="77" customWidth="1"/>
    <col min="15877" max="15877" width="34.85546875" style="77" customWidth="1"/>
    <col min="15878" max="15878" width="25" style="77" customWidth="1"/>
    <col min="15879" max="15879" width="35.42578125" style="77" customWidth="1"/>
    <col min="15880" max="15880" width="25.140625" style="77" customWidth="1"/>
    <col min="15881" max="16128" width="9.140625" style="77"/>
    <col min="16129" max="16129" width="121.140625" style="77" customWidth="1"/>
    <col min="16130" max="16130" width="39.5703125" style="77" customWidth="1"/>
    <col min="16131" max="16132" width="39.7109375" style="77" customWidth="1"/>
    <col min="16133" max="16133" width="34.85546875" style="77" customWidth="1"/>
    <col min="16134" max="16134" width="25" style="77" customWidth="1"/>
    <col min="16135" max="16135" width="35.42578125" style="77" customWidth="1"/>
    <col min="16136" max="16136" width="25.140625" style="77" customWidth="1"/>
    <col min="16137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86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37637488</v>
      </c>
      <c r="C8" s="26">
        <v>37652650</v>
      </c>
      <c r="D8" s="26">
        <v>39058993</v>
      </c>
      <c r="E8" s="26">
        <v>1421505</v>
      </c>
      <c r="F8" s="27">
        <v>3.7768328215740644E-2</v>
      </c>
      <c r="G8" s="26">
        <v>1406343</v>
      </c>
      <c r="H8" s="27">
        <v>3.7350438813735551E-2</v>
      </c>
    </row>
    <row r="9" spans="1:8" s="73" customFormat="1" ht="31.5">
      <c r="A9" s="25" t="s">
        <v>19</v>
      </c>
      <c r="B9" s="26">
        <v>3441148</v>
      </c>
      <c r="C9" s="26">
        <v>3441148</v>
      </c>
      <c r="D9" s="26">
        <v>0</v>
      </c>
      <c r="E9" s="26">
        <v>-3441148</v>
      </c>
      <c r="F9" s="27">
        <v>-1</v>
      </c>
      <c r="G9" s="26">
        <v>-3441148</v>
      </c>
      <c r="H9" s="27">
        <v>-1</v>
      </c>
    </row>
    <row r="10" spans="1:8" s="73" customFormat="1" ht="31.5">
      <c r="A10" s="28" t="s">
        <v>20</v>
      </c>
      <c r="B10" s="29">
        <v>2262448</v>
      </c>
      <c r="C10" s="29">
        <v>2401530</v>
      </c>
      <c r="D10" s="29">
        <v>2006567</v>
      </c>
      <c r="E10" s="29">
        <v>-255881</v>
      </c>
      <c r="F10" s="27">
        <v>-0.11309917399206523</v>
      </c>
      <c r="G10" s="29">
        <v>-394963</v>
      </c>
      <c r="H10" s="27">
        <v>-0.1644630714586118</v>
      </c>
    </row>
    <row r="11" spans="1:8" s="73" customFormat="1" ht="31.5">
      <c r="A11" s="30" t="s">
        <v>21</v>
      </c>
      <c r="B11" s="31">
        <v>291105</v>
      </c>
      <c r="C11" s="31">
        <v>291105</v>
      </c>
      <c r="D11" s="31">
        <v>31350</v>
      </c>
      <c r="E11" s="29">
        <v>-259755</v>
      </c>
      <c r="F11" s="27">
        <v>-0.89230689957231923</v>
      </c>
      <c r="G11" s="29">
        <v>-259755</v>
      </c>
      <c r="H11" s="27">
        <v>-0.89230689957231923</v>
      </c>
    </row>
    <row r="12" spans="1:8" s="73" customFormat="1" ht="31.5">
      <c r="A12" s="32" t="s">
        <v>22</v>
      </c>
      <c r="B12" s="31">
        <v>1971343</v>
      </c>
      <c r="C12" s="31">
        <v>2110425</v>
      </c>
      <c r="D12" s="31">
        <v>1975217</v>
      </c>
      <c r="E12" s="29">
        <v>3874</v>
      </c>
      <c r="F12" s="27">
        <v>1.9651577630072493E-3</v>
      </c>
      <c r="G12" s="29">
        <v>-135208</v>
      </c>
      <c r="H12" s="27">
        <v>-6.4066716419678496E-2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43341084</v>
      </c>
      <c r="C31" s="36">
        <v>43495328</v>
      </c>
      <c r="D31" s="36">
        <v>41065560</v>
      </c>
      <c r="E31" s="36">
        <v>-2275524</v>
      </c>
      <c r="F31" s="37">
        <v>-5.250270159371187E-2</v>
      </c>
      <c r="G31" s="36">
        <v>-2429768</v>
      </c>
      <c r="H31" s="37">
        <v>-5.5862735418387925E-2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8049267</v>
      </c>
      <c r="C37" s="41">
        <v>8049267</v>
      </c>
      <c r="D37" s="41">
        <v>12955497</v>
      </c>
      <c r="E37" s="41">
        <v>4906230</v>
      </c>
      <c r="F37" s="37">
        <v>0.60952506607123358</v>
      </c>
      <c r="G37" s="41">
        <v>4906230</v>
      </c>
      <c r="H37" s="37">
        <v>0.60952506607123358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39804392</v>
      </c>
      <c r="C39" s="39">
        <v>42432617</v>
      </c>
      <c r="D39" s="39">
        <v>45915000</v>
      </c>
      <c r="E39" s="39">
        <v>6110608</v>
      </c>
      <c r="F39" s="37">
        <v>0.15351592356943927</v>
      </c>
      <c r="G39" s="39">
        <v>3482383</v>
      </c>
      <c r="H39" s="37">
        <v>8.2068541754094504E-2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91194743</v>
      </c>
      <c r="C45" s="39">
        <v>93977212</v>
      </c>
      <c r="D45" s="39">
        <v>99936057</v>
      </c>
      <c r="E45" s="39">
        <v>8741314</v>
      </c>
      <c r="F45" s="37">
        <v>9.5853266454185848E-2</v>
      </c>
      <c r="G45" s="39">
        <v>5958845</v>
      </c>
      <c r="H45" s="37">
        <v>6.3407339643146682E-2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34039666</v>
      </c>
      <c r="C49" s="22">
        <v>34983036</v>
      </c>
      <c r="D49" s="22">
        <v>38403412</v>
      </c>
      <c r="E49" s="22">
        <v>4363746</v>
      </c>
      <c r="F49" s="27">
        <v>0.12819591120547422</v>
      </c>
      <c r="G49" s="22">
        <v>3420376</v>
      </c>
      <c r="H49" s="27">
        <v>9.777241746542524E-2</v>
      </c>
    </row>
    <row r="50" spans="1:8" s="73" customFormat="1" ht="31.5">
      <c r="A50" s="32" t="s">
        <v>52</v>
      </c>
      <c r="B50" s="31">
        <v>10340906</v>
      </c>
      <c r="C50" s="31">
        <v>11218880</v>
      </c>
      <c r="D50" s="31">
        <v>11663178</v>
      </c>
      <c r="E50" s="31">
        <v>1322272</v>
      </c>
      <c r="F50" s="27">
        <v>0.12786809975837707</v>
      </c>
      <c r="G50" s="31">
        <v>444298</v>
      </c>
      <c r="H50" s="27">
        <v>3.9602705439402149E-2</v>
      </c>
    </row>
    <row r="51" spans="1:8" s="73" customFormat="1" ht="31.5">
      <c r="A51" s="32" t="s">
        <v>53</v>
      </c>
      <c r="B51" s="31">
        <v>174768</v>
      </c>
      <c r="C51" s="31">
        <v>199947</v>
      </c>
      <c r="D51" s="31">
        <v>205123</v>
      </c>
      <c r="E51" s="31">
        <v>30355</v>
      </c>
      <c r="F51" s="27">
        <v>0.17368740272818822</v>
      </c>
      <c r="G51" s="31">
        <v>5176</v>
      </c>
      <c r="H51" s="27">
        <v>2.5886860017904745E-2</v>
      </c>
    </row>
    <row r="52" spans="1:8" s="73" customFormat="1" ht="31.5">
      <c r="A52" s="32" t="s">
        <v>54</v>
      </c>
      <c r="B52" s="31">
        <v>9427776</v>
      </c>
      <c r="C52" s="31">
        <v>10517450</v>
      </c>
      <c r="D52" s="31">
        <v>10350970</v>
      </c>
      <c r="E52" s="31">
        <v>923194</v>
      </c>
      <c r="F52" s="27">
        <v>9.7922776273004358E-2</v>
      </c>
      <c r="G52" s="31">
        <v>-166480</v>
      </c>
      <c r="H52" s="27">
        <v>-1.5828931917907858E-2</v>
      </c>
    </row>
    <row r="53" spans="1:8" s="73" customFormat="1" ht="31.5">
      <c r="A53" s="32" t="s">
        <v>55</v>
      </c>
      <c r="B53" s="31">
        <v>3300182</v>
      </c>
      <c r="C53" s="31">
        <v>3606020</v>
      </c>
      <c r="D53" s="31">
        <v>3609489</v>
      </c>
      <c r="E53" s="31">
        <v>309307</v>
      </c>
      <c r="F53" s="27">
        <v>9.3724224906383949E-2</v>
      </c>
      <c r="G53" s="31">
        <v>3469</v>
      </c>
      <c r="H53" s="27">
        <v>9.6200242927105229E-4</v>
      </c>
    </row>
    <row r="54" spans="1:8" s="73" customFormat="1" ht="31.5">
      <c r="A54" s="32" t="s">
        <v>56</v>
      </c>
      <c r="B54" s="31">
        <v>8363223</v>
      </c>
      <c r="C54" s="31">
        <v>8946846</v>
      </c>
      <c r="D54" s="31">
        <v>8528198</v>
      </c>
      <c r="E54" s="31">
        <v>164975</v>
      </c>
      <c r="F54" s="27">
        <v>1.9726246687431389E-2</v>
      </c>
      <c r="G54" s="31">
        <v>-418648</v>
      </c>
      <c r="H54" s="27">
        <v>-4.6792802737411598E-2</v>
      </c>
    </row>
    <row r="55" spans="1:8" s="73" customFormat="1" ht="31.5">
      <c r="A55" s="32" t="s">
        <v>57</v>
      </c>
      <c r="B55" s="31">
        <v>10822651</v>
      </c>
      <c r="C55" s="31">
        <v>8789872</v>
      </c>
      <c r="D55" s="31">
        <v>11166709</v>
      </c>
      <c r="E55" s="31">
        <v>344058</v>
      </c>
      <c r="F55" s="27">
        <v>3.1790547436113391E-2</v>
      </c>
      <c r="G55" s="31">
        <v>2376837</v>
      </c>
      <c r="H55" s="27">
        <v>0.27040632673604348</v>
      </c>
    </row>
    <row r="56" spans="1:8" s="73" customFormat="1" ht="31.5">
      <c r="A56" s="32" t="s">
        <v>58</v>
      </c>
      <c r="B56" s="31">
        <v>9818618</v>
      </c>
      <c r="C56" s="31">
        <v>10812500</v>
      </c>
      <c r="D56" s="31">
        <v>11106317</v>
      </c>
      <c r="E56" s="31">
        <v>1287699</v>
      </c>
      <c r="F56" s="27">
        <v>0.1311487013752852</v>
      </c>
      <c r="G56" s="31">
        <v>293817</v>
      </c>
      <c r="H56" s="27">
        <v>2.7173826589595374E-2</v>
      </c>
    </row>
    <row r="57" spans="1:8" s="75" customFormat="1" ht="31.5">
      <c r="A57" s="48" t="s">
        <v>59</v>
      </c>
      <c r="B57" s="36">
        <v>86287790</v>
      </c>
      <c r="C57" s="36">
        <v>89074551</v>
      </c>
      <c r="D57" s="36">
        <v>95033396</v>
      </c>
      <c r="E57" s="36">
        <v>8745606</v>
      </c>
      <c r="F57" s="37">
        <v>0.10135392272765359</v>
      </c>
      <c r="G57" s="36">
        <v>5958845</v>
      </c>
      <c r="H57" s="37">
        <v>6.689727798908579E-2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73" customFormat="1" ht="31.5">
      <c r="A60" s="32" t="s">
        <v>62</v>
      </c>
      <c r="B60" s="31">
        <v>4902661</v>
      </c>
      <c r="C60" s="31">
        <v>4902661</v>
      </c>
      <c r="D60" s="31">
        <v>4902661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4292</v>
      </c>
      <c r="C61" s="31">
        <v>0</v>
      </c>
      <c r="D61" s="31">
        <v>0</v>
      </c>
      <c r="E61" s="31">
        <v>-4292</v>
      </c>
      <c r="F61" s="27">
        <v>-1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91194743</v>
      </c>
      <c r="C62" s="50">
        <v>93977212</v>
      </c>
      <c r="D62" s="50">
        <v>99936057</v>
      </c>
      <c r="E62" s="50">
        <v>8741314</v>
      </c>
      <c r="F62" s="37">
        <v>9.5853266454185848E-2</v>
      </c>
      <c r="G62" s="50">
        <v>5958845</v>
      </c>
      <c r="H62" s="37">
        <v>6.3407339643146682E-2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48304091</v>
      </c>
      <c r="C65" s="26">
        <v>48561880</v>
      </c>
      <c r="D65" s="26">
        <v>49103390</v>
      </c>
      <c r="E65" s="22">
        <v>799299</v>
      </c>
      <c r="F65" s="27">
        <v>1.654723199324877E-2</v>
      </c>
      <c r="G65" s="22">
        <v>541510</v>
      </c>
      <c r="H65" s="27">
        <v>1.1150927435264038E-2</v>
      </c>
    </row>
    <row r="66" spans="1:8" s="73" customFormat="1" ht="31.5">
      <c r="A66" s="32" t="s">
        <v>67</v>
      </c>
      <c r="B66" s="29">
        <v>1466770</v>
      </c>
      <c r="C66" s="26">
        <v>1838579</v>
      </c>
      <c r="D66" s="26">
        <v>1783579</v>
      </c>
      <c r="E66" s="31">
        <v>316809</v>
      </c>
      <c r="F66" s="27">
        <v>0.21599091882162846</v>
      </c>
      <c r="G66" s="31">
        <v>-55000</v>
      </c>
      <c r="H66" s="27">
        <v>-2.9914406723888395E-2</v>
      </c>
    </row>
    <row r="67" spans="1:8" s="73" customFormat="1" ht="31.5">
      <c r="A67" s="32" t="s">
        <v>68</v>
      </c>
      <c r="B67" s="22">
        <v>14676288</v>
      </c>
      <c r="C67" s="26">
        <v>15702598</v>
      </c>
      <c r="D67" s="26">
        <v>17643203</v>
      </c>
      <c r="E67" s="31">
        <v>2966915</v>
      </c>
      <c r="F67" s="27">
        <v>0.20215704406999918</v>
      </c>
      <c r="G67" s="31">
        <v>1940605</v>
      </c>
      <c r="H67" s="27">
        <v>0.12358496345636563</v>
      </c>
    </row>
    <row r="68" spans="1:8" s="75" customFormat="1" ht="31.5">
      <c r="A68" s="48" t="s">
        <v>69</v>
      </c>
      <c r="B68" s="50">
        <v>64447149</v>
      </c>
      <c r="C68" s="50">
        <v>66103057</v>
      </c>
      <c r="D68" s="50">
        <v>68530172</v>
      </c>
      <c r="E68" s="36">
        <v>4083023</v>
      </c>
      <c r="F68" s="37">
        <v>6.3354594630710512E-2</v>
      </c>
      <c r="G68" s="36">
        <v>2427115</v>
      </c>
      <c r="H68" s="37">
        <v>3.6717137000184426E-2</v>
      </c>
    </row>
    <row r="69" spans="1:8" s="73" customFormat="1" ht="31.5">
      <c r="A69" s="32" t="s">
        <v>70</v>
      </c>
      <c r="B69" s="29">
        <v>250780</v>
      </c>
      <c r="C69" s="29">
        <v>388893</v>
      </c>
      <c r="D69" s="29">
        <v>369193</v>
      </c>
      <c r="E69" s="31">
        <v>118413</v>
      </c>
      <c r="F69" s="27">
        <v>0.47217880213733154</v>
      </c>
      <c r="G69" s="31">
        <v>-19700</v>
      </c>
      <c r="H69" s="27">
        <v>-5.0656607344436645E-2</v>
      </c>
    </row>
    <row r="70" spans="1:8" s="73" customFormat="1" ht="31.5">
      <c r="A70" s="32" t="s">
        <v>71</v>
      </c>
      <c r="B70" s="26">
        <v>5052182</v>
      </c>
      <c r="C70" s="26">
        <v>6387039</v>
      </c>
      <c r="D70" s="26">
        <v>6422323</v>
      </c>
      <c r="E70" s="31">
        <v>1370141</v>
      </c>
      <c r="F70" s="27">
        <v>0.27119787054385608</v>
      </c>
      <c r="G70" s="31">
        <v>35284</v>
      </c>
      <c r="H70" s="27">
        <v>5.5243125961811097E-3</v>
      </c>
    </row>
    <row r="71" spans="1:8" s="73" customFormat="1" ht="31.5">
      <c r="A71" s="32" t="s">
        <v>72</v>
      </c>
      <c r="B71" s="22">
        <v>1379785</v>
      </c>
      <c r="C71" s="22">
        <v>1712622</v>
      </c>
      <c r="D71" s="22">
        <v>1912622</v>
      </c>
      <c r="E71" s="31">
        <v>532837</v>
      </c>
      <c r="F71" s="27">
        <v>0.38617393289534241</v>
      </c>
      <c r="G71" s="31">
        <v>200000</v>
      </c>
      <c r="H71" s="27">
        <v>0.11678000165827603</v>
      </c>
    </row>
    <row r="72" spans="1:8" s="75" customFormat="1" ht="31.5">
      <c r="A72" s="35" t="s">
        <v>73</v>
      </c>
      <c r="B72" s="50">
        <v>6682747</v>
      </c>
      <c r="C72" s="50">
        <v>8488554</v>
      </c>
      <c r="D72" s="50">
        <v>8704138</v>
      </c>
      <c r="E72" s="36">
        <v>2021391</v>
      </c>
      <c r="F72" s="37">
        <v>0.30247905539443587</v>
      </c>
      <c r="G72" s="36">
        <v>215584</v>
      </c>
      <c r="H72" s="37">
        <v>2.5397022861608703E-2</v>
      </c>
    </row>
    <row r="73" spans="1:8" s="73" customFormat="1" ht="31.5">
      <c r="A73" s="32" t="s">
        <v>74</v>
      </c>
      <c r="B73" s="22">
        <v>188827</v>
      </c>
      <c r="C73" s="22">
        <v>152920</v>
      </c>
      <c r="D73" s="22">
        <v>152920</v>
      </c>
      <c r="E73" s="31">
        <v>-35907</v>
      </c>
      <c r="F73" s="27">
        <v>-0.19015818712366345</v>
      </c>
      <c r="G73" s="31">
        <v>0</v>
      </c>
      <c r="H73" s="27">
        <v>0</v>
      </c>
    </row>
    <row r="74" spans="1:8" s="73" customFormat="1" ht="31.5">
      <c r="A74" s="32" t="s">
        <v>75</v>
      </c>
      <c r="B74" s="31">
        <v>16636236</v>
      </c>
      <c r="C74" s="31">
        <v>14039946</v>
      </c>
      <c r="D74" s="31">
        <v>16416783</v>
      </c>
      <c r="E74" s="31">
        <v>-219453</v>
      </c>
      <c r="F74" s="27">
        <v>-1.3191265139542382E-2</v>
      </c>
      <c r="G74" s="31">
        <v>2376837</v>
      </c>
      <c r="H74" s="27">
        <v>0.16929103573475282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2325492</v>
      </c>
      <c r="C76" s="31">
        <v>2684384</v>
      </c>
      <c r="D76" s="31">
        <v>2679542</v>
      </c>
      <c r="E76" s="31">
        <v>354050</v>
      </c>
      <c r="F76" s="27">
        <v>0.15224735238822582</v>
      </c>
      <c r="G76" s="31">
        <v>-4842</v>
      </c>
      <c r="H76" s="27">
        <v>-1.8037657801566393E-3</v>
      </c>
    </row>
    <row r="77" spans="1:8" s="75" customFormat="1" ht="31.5">
      <c r="A77" s="35" t="s">
        <v>78</v>
      </c>
      <c r="B77" s="36">
        <v>19150555</v>
      </c>
      <c r="C77" s="36">
        <v>16877250</v>
      </c>
      <c r="D77" s="36">
        <v>19249245</v>
      </c>
      <c r="E77" s="36">
        <v>98690</v>
      </c>
      <c r="F77" s="37">
        <v>5.1533754504765007E-3</v>
      </c>
      <c r="G77" s="36">
        <v>2371995</v>
      </c>
      <c r="H77" s="37">
        <v>0.14054392747633648</v>
      </c>
    </row>
    <row r="78" spans="1:8" s="73" customFormat="1" ht="31.5">
      <c r="A78" s="32" t="s">
        <v>79</v>
      </c>
      <c r="B78" s="31">
        <v>238836</v>
      </c>
      <c r="C78" s="31">
        <v>1578062</v>
      </c>
      <c r="D78" s="31">
        <v>2522213</v>
      </c>
      <c r="E78" s="31">
        <v>2283377</v>
      </c>
      <c r="F78" s="27">
        <v>9.5604389623004913</v>
      </c>
      <c r="G78" s="31">
        <v>944151</v>
      </c>
      <c r="H78" s="27">
        <v>0.59829778551159585</v>
      </c>
    </row>
    <row r="79" spans="1:8" s="73" customFormat="1" ht="31.5">
      <c r="A79" s="32" t="s">
        <v>80</v>
      </c>
      <c r="B79" s="31">
        <v>675456</v>
      </c>
      <c r="C79" s="31">
        <v>930289</v>
      </c>
      <c r="D79" s="31">
        <v>930289</v>
      </c>
      <c r="E79" s="31">
        <v>254833</v>
      </c>
      <c r="F79" s="27">
        <v>0.3772754998104984</v>
      </c>
      <c r="G79" s="31">
        <v>0</v>
      </c>
      <c r="H79" s="27">
        <v>0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914292</v>
      </c>
      <c r="C81" s="50">
        <v>2508351</v>
      </c>
      <c r="D81" s="50">
        <v>3452502</v>
      </c>
      <c r="E81" s="50">
        <v>2538210</v>
      </c>
      <c r="F81" s="37">
        <v>2.7761481014818021</v>
      </c>
      <c r="G81" s="50">
        <v>944151</v>
      </c>
      <c r="H81" s="37">
        <v>0.37640306320766115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91194743</v>
      </c>
      <c r="C83" s="54">
        <v>93977212</v>
      </c>
      <c r="D83" s="55">
        <v>99936057</v>
      </c>
      <c r="E83" s="54">
        <v>8741314</v>
      </c>
      <c r="F83" s="56">
        <v>9.5853266454185848E-2</v>
      </c>
      <c r="G83" s="54">
        <v>5958845</v>
      </c>
      <c r="H83" s="56">
        <v>6.3407339643146682E-2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zoomScale="60" zoomScaleNormal="60" workbookViewId="0">
      <selection activeCell="B8" sqref="B8:H83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256" width="9.140625" style="77"/>
    <col min="257" max="257" width="121.140625" style="77" customWidth="1"/>
    <col min="258" max="258" width="39.5703125" style="77" customWidth="1"/>
    <col min="259" max="260" width="39.7109375" style="77" customWidth="1"/>
    <col min="261" max="261" width="34.85546875" style="77" customWidth="1"/>
    <col min="262" max="262" width="25" style="77" customWidth="1"/>
    <col min="263" max="263" width="35.42578125" style="77" customWidth="1"/>
    <col min="264" max="264" width="25.140625" style="77" customWidth="1"/>
    <col min="265" max="512" width="9.140625" style="77"/>
    <col min="513" max="513" width="121.140625" style="77" customWidth="1"/>
    <col min="514" max="514" width="39.5703125" style="77" customWidth="1"/>
    <col min="515" max="516" width="39.7109375" style="77" customWidth="1"/>
    <col min="517" max="517" width="34.85546875" style="77" customWidth="1"/>
    <col min="518" max="518" width="25" style="77" customWidth="1"/>
    <col min="519" max="519" width="35.42578125" style="77" customWidth="1"/>
    <col min="520" max="520" width="25.140625" style="77" customWidth="1"/>
    <col min="521" max="768" width="9.140625" style="77"/>
    <col min="769" max="769" width="121.140625" style="77" customWidth="1"/>
    <col min="770" max="770" width="39.5703125" style="77" customWidth="1"/>
    <col min="771" max="772" width="39.7109375" style="77" customWidth="1"/>
    <col min="773" max="773" width="34.85546875" style="77" customWidth="1"/>
    <col min="774" max="774" width="25" style="77" customWidth="1"/>
    <col min="775" max="775" width="35.42578125" style="77" customWidth="1"/>
    <col min="776" max="776" width="25.140625" style="77" customWidth="1"/>
    <col min="777" max="1024" width="9.140625" style="77"/>
    <col min="1025" max="1025" width="121.140625" style="77" customWidth="1"/>
    <col min="1026" max="1026" width="39.5703125" style="77" customWidth="1"/>
    <col min="1027" max="1028" width="39.7109375" style="77" customWidth="1"/>
    <col min="1029" max="1029" width="34.85546875" style="77" customWidth="1"/>
    <col min="1030" max="1030" width="25" style="77" customWidth="1"/>
    <col min="1031" max="1031" width="35.42578125" style="77" customWidth="1"/>
    <col min="1032" max="1032" width="25.140625" style="77" customWidth="1"/>
    <col min="1033" max="1280" width="9.140625" style="77"/>
    <col min="1281" max="1281" width="121.140625" style="77" customWidth="1"/>
    <col min="1282" max="1282" width="39.5703125" style="77" customWidth="1"/>
    <col min="1283" max="1284" width="39.7109375" style="77" customWidth="1"/>
    <col min="1285" max="1285" width="34.85546875" style="77" customWidth="1"/>
    <col min="1286" max="1286" width="25" style="77" customWidth="1"/>
    <col min="1287" max="1287" width="35.42578125" style="77" customWidth="1"/>
    <col min="1288" max="1288" width="25.140625" style="77" customWidth="1"/>
    <col min="1289" max="1536" width="9.140625" style="77"/>
    <col min="1537" max="1537" width="121.140625" style="77" customWidth="1"/>
    <col min="1538" max="1538" width="39.5703125" style="77" customWidth="1"/>
    <col min="1539" max="1540" width="39.7109375" style="77" customWidth="1"/>
    <col min="1541" max="1541" width="34.85546875" style="77" customWidth="1"/>
    <col min="1542" max="1542" width="25" style="77" customWidth="1"/>
    <col min="1543" max="1543" width="35.42578125" style="77" customWidth="1"/>
    <col min="1544" max="1544" width="25.140625" style="77" customWidth="1"/>
    <col min="1545" max="1792" width="9.140625" style="77"/>
    <col min="1793" max="1793" width="121.140625" style="77" customWidth="1"/>
    <col min="1794" max="1794" width="39.5703125" style="77" customWidth="1"/>
    <col min="1795" max="1796" width="39.7109375" style="77" customWidth="1"/>
    <col min="1797" max="1797" width="34.85546875" style="77" customWidth="1"/>
    <col min="1798" max="1798" width="25" style="77" customWidth="1"/>
    <col min="1799" max="1799" width="35.42578125" style="77" customWidth="1"/>
    <col min="1800" max="1800" width="25.140625" style="77" customWidth="1"/>
    <col min="1801" max="2048" width="9.140625" style="77"/>
    <col min="2049" max="2049" width="121.140625" style="77" customWidth="1"/>
    <col min="2050" max="2050" width="39.5703125" style="77" customWidth="1"/>
    <col min="2051" max="2052" width="39.7109375" style="77" customWidth="1"/>
    <col min="2053" max="2053" width="34.85546875" style="77" customWidth="1"/>
    <col min="2054" max="2054" width="25" style="77" customWidth="1"/>
    <col min="2055" max="2055" width="35.42578125" style="77" customWidth="1"/>
    <col min="2056" max="2056" width="25.140625" style="77" customWidth="1"/>
    <col min="2057" max="2304" width="9.140625" style="77"/>
    <col min="2305" max="2305" width="121.140625" style="77" customWidth="1"/>
    <col min="2306" max="2306" width="39.5703125" style="77" customWidth="1"/>
    <col min="2307" max="2308" width="39.7109375" style="77" customWidth="1"/>
    <col min="2309" max="2309" width="34.85546875" style="77" customWidth="1"/>
    <col min="2310" max="2310" width="25" style="77" customWidth="1"/>
    <col min="2311" max="2311" width="35.42578125" style="77" customWidth="1"/>
    <col min="2312" max="2312" width="25.140625" style="77" customWidth="1"/>
    <col min="2313" max="2560" width="9.140625" style="77"/>
    <col min="2561" max="2561" width="121.140625" style="77" customWidth="1"/>
    <col min="2562" max="2562" width="39.5703125" style="77" customWidth="1"/>
    <col min="2563" max="2564" width="39.7109375" style="77" customWidth="1"/>
    <col min="2565" max="2565" width="34.85546875" style="77" customWidth="1"/>
    <col min="2566" max="2566" width="25" style="77" customWidth="1"/>
    <col min="2567" max="2567" width="35.42578125" style="77" customWidth="1"/>
    <col min="2568" max="2568" width="25.140625" style="77" customWidth="1"/>
    <col min="2569" max="2816" width="9.140625" style="77"/>
    <col min="2817" max="2817" width="121.140625" style="77" customWidth="1"/>
    <col min="2818" max="2818" width="39.5703125" style="77" customWidth="1"/>
    <col min="2819" max="2820" width="39.7109375" style="77" customWidth="1"/>
    <col min="2821" max="2821" width="34.85546875" style="77" customWidth="1"/>
    <col min="2822" max="2822" width="25" style="77" customWidth="1"/>
    <col min="2823" max="2823" width="35.42578125" style="77" customWidth="1"/>
    <col min="2824" max="2824" width="25.140625" style="77" customWidth="1"/>
    <col min="2825" max="3072" width="9.140625" style="77"/>
    <col min="3073" max="3073" width="121.140625" style="77" customWidth="1"/>
    <col min="3074" max="3074" width="39.5703125" style="77" customWidth="1"/>
    <col min="3075" max="3076" width="39.7109375" style="77" customWidth="1"/>
    <col min="3077" max="3077" width="34.85546875" style="77" customWidth="1"/>
    <col min="3078" max="3078" width="25" style="77" customWidth="1"/>
    <col min="3079" max="3079" width="35.42578125" style="77" customWidth="1"/>
    <col min="3080" max="3080" width="25.140625" style="77" customWidth="1"/>
    <col min="3081" max="3328" width="9.140625" style="77"/>
    <col min="3329" max="3329" width="121.140625" style="77" customWidth="1"/>
    <col min="3330" max="3330" width="39.5703125" style="77" customWidth="1"/>
    <col min="3331" max="3332" width="39.7109375" style="77" customWidth="1"/>
    <col min="3333" max="3333" width="34.85546875" style="77" customWidth="1"/>
    <col min="3334" max="3334" width="25" style="77" customWidth="1"/>
    <col min="3335" max="3335" width="35.42578125" style="77" customWidth="1"/>
    <col min="3336" max="3336" width="25.140625" style="77" customWidth="1"/>
    <col min="3337" max="3584" width="9.140625" style="77"/>
    <col min="3585" max="3585" width="121.140625" style="77" customWidth="1"/>
    <col min="3586" max="3586" width="39.5703125" style="77" customWidth="1"/>
    <col min="3587" max="3588" width="39.7109375" style="77" customWidth="1"/>
    <col min="3589" max="3589" width="34.85546875" style="77" customWidth="1"/>
    <col min="3590" max="3590" width="25" style="77" customWidth="1"/>
    <col min="3591" max="3591" width="35.42578125" style="77" customWidth="1"/>
    <col min="3592" max="3592" width="25.140625" style="77" customWidth="1"/>
    <col min="3593" max="3840" width="9.140625" style="77"/>
    <col min="3841" max="3841" width="121.140625" style="77" customWidth="1"/>
    <col min="3842" max="3842" width="39.5703125" style="77" customWidth="1"/>
    <col min="3843" max="3844" width="39.7109375" style="77" customWidth="1"/>
    <col min="3845" max="3845" width="34.85546875" style="77" customWidth="1"/>
    <col min="3846" max="3846" width="25" style="77" customWidth="1"/>
    <col min="3847" max="3847" width="35.42578125" style="77" customWidth="1"/>
    <col min="3848" max="3848" width="25.140625" style="77" customWidth="1"/>
    <col min="3849" max="4096" width="9.140625" style="77"/>
    <col min="4097" max="4097" width="121.140625" style="77" customWidth="1"/>
    <col min="4098" max="4098" width="39.5703125" style="77" customWidth="1"/>
    <col min="4099" max="4100" width="39.7109375" style="77" customWidth="1"/>
    <col min="4101" max="4101" width="34.85546875" style="77" customWidth="1"/>
    <col min="4102" max="4102" width="25" style="77" customWidth="1"/>
    <col min="4103" max="4103" width="35.42578125" style="77" customWidth="1"/>
    <col min="4104" max="4104" width="25.140625" style="77" customWidth="1"/>
    <col min="4105" max="4352" width="9.140625" style="77"/>
    <col min="4353" max="4353" width="121.140625" style="77" customWidth="1"/>
    <col min="4354" max="4354" width="39.5703125" style="77" customWidth="1"/>
    <col min="4355" max="4356" width="39.7109375" style="77" customWidth="1"/>
    <col min="4357" max="4357" width="34.85546875" style="77" customWidth="1"/>
    <col min="4358" max="4358" width="25" style="77" customWidth="1"/>
    <col min="4359" max="4359" width="35.42578125" style="77" customWidth="1"/>
    <col min="4360" max="4360" width="25.140625" style="77" customWidth="1"/>
    <col min="4361" max="4608" width="9.140625" style="77"/>
    <col min="4609" max="4609" width="121.140625" style="77" customWidth="1"/>
    <col min="4610" max="4610" width="39.5703125" style="77" customWidth="1"/>
    <col min="4611" max="4612" width="39.7109375" style="77" customWidth="1"/>
    <col min="4613" max="4613" width="34.85546875" style="77" customWidth="1"/>
    <col min="4614" max="4614" width="25" style="77" customWidth="1"/>
    <col min="4615" max="4615" width="35.42578125" style="77" customWidth="1"/>
    <col min="4616" max="4616" width="25.140625" style="77" customWidth="1"/>
    <col min="4617" max="4864" width="9.140625" style="77"/>
    <col min="4865" max="4865" width="121.140625" style="77" customWidth="1"/>
    <col min="4866" max="4866" width="39.5703125" style="77" customWidth="1"/>
    <col min="4867" max="4868" width="39.7109375" style="77" customWidth="1"/>
    <col min="4869" max="4869" width="34.85546875" style="77" customWidth="1"/>
    <col min="4870" max="4870" width="25" style="77" customWidth="1"/>
    <col min="4871" max="4871" width="35.42578125" style="77" customWidth="1"/>
    <col min="4872" max="4872" width="25.140625" style="77" customWidth="1"/>
    <col min="4873" max="5120" width="9.140625" style="77"/>
    <col min="5121" max="5121" width="121.140625" style="77" customWidth="1"/>
    <col min="5122" max="5122" width="39.5703125" style="77" customWidth="1"/>
    <col min="5123" max="5124" width="39.7109375" style="77" customWidth="1"/>
    <col min="5125" max="5125" width="34.85546875" style="77" customWidth="1"/>
    <col min="5126" max="5126" width="25" style="77" customWidth="1"/>
    <col min="5127" max="5127" width="35.42578125" style="77" customWidth="1"/>
    <col min="5128" max="5128" width="25.140625" style="77" customWidth="1"/>
    <col min="5129" max="5376" width="9.140625" style="77"/>
    <col min="5377" max="5377" width="121.140625" style="77" customWidth="1"/>
    <col min="5378" max="5378" width="39.5703125" style="77" customWidth="1"/>
    <col min="5379" max="5380" width="39.7109375" style="77" customWidth="1"/>
    <col min="5381" max="5381" width="34.85546875" style="77" customWidth="1"/>
    <col min="5382" max="5382" width="25" style="77" customWidth="1"/>
    <col min="5383" max="5383" width="35.42578125" style="77" customWidth="1"/>
    <col min="5384" max="5384" width="25.140625" style="77" customWidth="1"/>
    <col min="5385" max="5632" width="9.140625" style="77"/>
    <col min="5633" max="5633" width="121.140625" style="77" customWidth="1"/>
    <col min="5634" max="5634" width="39.5703125" style="77" customWidth="1"/>
    <col min="5635" max="5636" width="39.7109375" style="77" customWidth="1"/>
    <col min="5637" max="5637" width="34.85546875" style="77" customWidth="1"/>
    <col min="5638" max="5638" width="25" style="77" customWidth="1"/>
    <col min="5639" max="5639" width="35.42578125" style="77" customWidth="1"/>
    <col min="5640" max="5640" width="25.140625" style="77" customWidth="1"/>
    <col min="5641" max="5888" width="9.140625" style="77"/>
    <col min="5889" max="5889" width="121.140625" style="77" customWidth="1"/>
    <col min="5890" max="5890" width="39.5703125" style="77" customWidth="1"/>
    <col min="5891" max="5892" width="39.7109375" style="77" customWidth="1"/>
    <col min="5893" max="5893" width="34.85546875" style="77" customWidth="1"/>
    <col min="5894" max="5894" width="25" style="77" customWidth="1"/>
    <col min="5895" max="5895" width="35.42578125" style="77" customWidth="1"/>
    <col min="5896" max="5896" width="25.140625" style="77" customWidth="1"/>
    <col min="5897" max="6144" width="9.140625" style="77"/>
    <col min="6145" max="6145" width="121.140625" style="77" customWidth="1"/>
    <col min="6146" max="6146" width="39.5703125" style="77" customWidth="1"/>
    <col min="6147" max="6148" width="39.7109375" style="77" customWidth="1"/>
    <col min="6149" max="6149" width="34.85546875" style="77" customWidth="1"/>
    <col min="6150" max="6150" width="25" style="77" customWidth="1"/>
    <col min="6151" max="6151" width="35.42578125" style="77" customWidth="1"/>
    <col min="6152" max="6152" width="25.140625" style="77" customWidth="1"/>
    <col min="6153" max="6400" width="9.140625" style="77"/>
    <col min="6401" max="6401" width="121.140625" style="77" customWidth="1"/>
    <col min="6402" max="6402" width="39.5703125" style="77" customWidth="1"/>
    <col min="6403" max="6404" width="39.7109375" style="77" customWidth="1"/>
    <col min="6405" max="6405" width="34.85546875" style="77" customWidth="1"/>
    <col min="6406" max="6406" width="25" style="77" customWidth="1"/>
    <col min="6407" max="6407" width="35.42578125" style="77" customWidth="1"/>
    <col min="6408" max="6408" width="25.140625" style="77" customWidth="1"/>
    <col min="6409" max="6656" width="9.140625" style="77"/>
    <col min="6657" max="6657" width="121.140625" style="77" customWidth="1"/>
    <col min="6658" max="6658" width="39.5703125" style="77" customWidth="1"/>
    <col min="6659" max="6660" width="39.7109375" style="77" customWidth="1"/>
    <col min="6661" max="6661" width="34.85546875" style="77" customWidth="1"/>
    <col min="6662" max="6662" width="25" style="77" customWidth="1"/>
    <col min="6663" max="6663" width="35.42578125" style="77" customWidth="1"/>
    <col min="6664" max="6664" width="25.140625" style="77" customWidth="1"/>
    <col min="6665" max="6912" width="9.140625" style="77"/>
    <col min="6913" max="6913" width="121.140625" style="77" customWidth="1"/>
    <col min="6914" max="6914" width="39.5703125" style="77" customWidth="1"/>
    <col min="6915" max="6916" width="39.7109375" style="77" customWidth="1"/>
    <col min="6917" max="6917" width="34.85546875" style="77" customWidth="1"/>
    <col min="6918" max="6918" width="25" style="77" customWidth="1"/>
    <col min="6919" max="6919" width="35.42578125" style="77" customWidth="1"/>
    <col min="6920" max="6920" width="25.140625" style="77" customWidth="1"/>
    <col min="6921" max="7168" width="9.140625" style="77"/>
    <col min="7169" max="7169" width="121.140625" style="77" customWidth="1"/>
    <col min="7170" max="7170" width="39.5703125" style="77" customWidth="1"/>
    <col min="7171" max="7172" width="39.7109375" style="77" customWidth="1"/>
    <col min="7173" max="7173" width="34.85546875" style="77" customWidth="1"/>
    <col min="7174" max="7174" width="25" style="77" customWidth="1"/>
    <col min="7175" max="7175" width="35.42578125" style="77" customWidth="1"/>
    <col min="7176" max="7176" width="25.140625" style="77" customWidth="1"/>
    <col min="7177" max="7424" width="9.140625" style="77"/>
    <col min="7425" max="7425" width="121.140625" style="77" customWidth="1"/>
    <col min="7426" max="7426" width="39.5703125" style="77" customWidth="1"/>
    <col min="7427" max="7428" width="39.7109375" style="77" customWidth="1"/>
    <col min="7429" max="7429" width="34.85546875" style="77" customWidth="1"/>
    <col min="7430" max="7430" width="25" style="77" customWidth="1"/>
    <col min="7431" max="7431" width="35.42578125" style="77" customWidth="1"/>
    <col min="7432" max="7432" width="25.140625" style="77" customWidth="1"/>
    <col min="7433" max="7680" width="9.140625" style="77"/>
    <col min="7681" max="7681" width="121.140625" style="77" customWidth="1"/>
    <col min="7682" max="7682" width="39.5703125" style="77" customWidth="1"/>
    <col min="7683" max="7684" width="39.7109375" style="77" customWidth="1"/>
    <col min="7685" max="7685" width="34.85546875" style="77" customWidth="1"/>
    <col min="7686" max="7686" width="25" style="77" customWidth="1"/>
    <col min="7687" max="7687" width="35.42578125" style="77" customWidth="1"/>
    <col min="7688" max="7688" width="25.140625" style="77" customWidth="1"/>
    <col min="7689" max="7936" width="9.140625" style="77"/>
    <col min="7937" max="7937" width="121.140625" style="77" customWidth="1"/>
    <col min="7938" max="7938" width="39.5703125" style="77" customWidth="1"/>
    <col min="7939" max="7940" width="39.7109375" style="77" customWidth="1"/>
    <col min="7941" max="7941" width="34.85546875" style="77" customWidth="1"/>
    <col min="7942" max="7942" width="25" style="77" customWidth="1"/>
    <col min="7943" max="7943" width="35.42578125" style="77" customWidth="1"/>
    <col min="7944" max="7944" width="25.140625" style="77" customWidth="1"/>
    <col min="7945" max="8192" width="9.140625" style="77"/>
    <col min="8193" max="8193" width="121.140625" style="77" customWidth="1"/>
    <col min="8194" max="8194" width="39.5703125" style="77" customWidth="1"/>
    <col min="8195" max="8196" width="39.7109375" style="77" customWidth="1"/>
    <col min="8197" max="8197" width="34.85546875" style="77" customWidth="1"/>
    <col min="8198" max="8198" width="25" style="77" customWidth="1"/>
    <col min="8199" max="8199" width="35.42578125" style="77" customWidth="1"/>
    <col min="8200" max="8200" width="25.140625" style="77" customWidth="1"/>
    <col min="8201" max="8448" width="9.140625" style="77"/>
    <col min="8449" max="8449" width="121.140625" style="77" customWidth="1"/>
    <col min="8450" max="8450" width="39.5703125" style="77" customWidth="1"/>
    <col min="8451" max="8452" width="39.7109375" style="77" customWidth="1"/>
    <col min="8453" max="8453" width="34.85546875" style="77" customWidth="1"/>
    <col min="8454" max="8454" width="25" style="77" customWidth="1"/>
    <col min="8455" max="8455" width="35.42578125" style="77" customWidth="1"/>
    <col min="8456" max="8456" width="25.140625" style="77" customWidth="1"/>
    <col min="8457" max="8704" width="9.140625" style="77"/>
    <col min="8705" max="8705" width="121.140625" style="77" customWidth="1"/>
    <col min="8706" max="8706" width="39.5703125" style="77" customWidth="1"/>
    <col min="8707" max="8708" width="39.7109375" style="77" customWidth="1"/>
    <col min="8709" max="8709" width="34.85546875" style="77" customWidth="1"/>
    <col min="8710" max="8710" width="25" style="77" customWidth="1"/>
    <col min="8711" max="8711" width="35.42578125" style="77" customWidth="1"/>
    <col min="8712" max="8712" width="25.140625" style="77" customWidth="1"/>
    <col min="8713" max="8960" width="9.140625" style="77"/>
    <col min="8961" max="8961" width="121.140625" style="77" customWidth="1"/>
    <col min="8962" max="8962" width="39.5703125" style="77" customWidth="1"/>
    <col min="8963" max="8964" width="39.7109375" style="77" customWidth="1"/>
    <col min="8965" max="8965" width="34.85546875" style="77" customWidth="1"/>
    <col min="8966" max="8966" width="25" style="77" customWidth="1"/>
    <col min="8967" max="8967" width="35.42578125" style="77" customWidth="1"/>
    <col min="8968" max="8968" width="25.140625" style="77" customWidth="1"/>
    <col min="8969" max="9216" width="9.140625" style="77"/>
    <col min="9217" max="9217" width="121.140625" style="77" customWidth="1"/>
    <col min="9218" max="9218" width="39.5703125" style="77" customWidth="1"/>
    <col min="9219" max="9220" width="39.7109375" style="77" customWidth="1"/>
    <col min="9221" max="9221" width="34.85546875" style="77" customWidth="1"/>
    <col min="9222" max="9222" width="25" style="77" customWidth="1"/>
    <col min="9223" max="9223" width="35.42578125" style="77" customWidth="1"/>
    <col min="9224" max="9224" width="25.140625" style="77" customWidth="1"/>
    <col min="9225" max="9472" width="9.140625" style="77"/>
    <col min="9473" max="9473" width="121.140625" style="77" customWidth="1"/>
    <col min="9474" max="9474" width="39.5703125" style="77" customWidth="1"/>
    <col min="9475" max="9476" width="39.7109375" style="77" customWidth="1"/>
    <col min="9477" max="9477" width="34.85546875" style="77" customWidth="1"/>
    <col min="9478" max="9478" width="25" style="77" customWidth="1"/>
    <col min="9479" max="9479" width="35.42578125" style="77" customWidth="1"/>
    <col min="9480" max="9480" width="25.140625" style="77" customWidth="1"/>
    <col min="9481" max="9728" width="9.140625" style="77"/>
    <col min="9729" max="9729" width="121.140625" style="77" customWidth="1"/>
    <col min="9730" max="9730" width="39.5703125" style="77" customWidth="1"/>
    <col min="9731" max="9732" width="39.7109375" style="77" customWidth="1"/>
    <col min="9733" max="9733" width="34.85546875" style="77" customWidth="1"/>
    <col min="9734" max="9734" width="25" style="77" customWidth="1"/>
    <col min="9735" max="9735" width="35.42578125" style="77" customWidth="1"/>
    <col min="9736" max="9736" width="25.140625" style="77" customWidth="1"/>
    <col min="9737" max="9984" width="9.140625" style="77"/>
    <col min="9985" max="9985" width="121.140625" style="77" customWidth="1"/>
    <col min="9986" max="9986" width="39.5703125" style="77" customWidth="1"/>
    <col min="9987" max="9988" width="39.7109375" style="77" customWidth="1"/>
    <col min="9989" max="9989" width="34.85546875" style="77" customWidth="1"/>
    <col min="9990" max="9990" width="25" style="77" customWidth="1"/>
    <col min="9991" max="9991" width="35.42578125" style="77" customWidth="1"/>
    <col min="9992" max="9992" width="25.140625" style="77" customWidth="1"/>
    <col min="9993" max="10240" width="9.140625" style="77"/>
    <col min="10241" max="10241" width="121.140625" style="77" customWidth="1"/>
    <col min="10242" max="10242" width="39.5703125" style="77" customWidth="1"/>
    <col min="10243" max="10244" width="39.7109375" style="77" customWidth="1"/>
    <col min="10245" max="10245" width="34.85546875" style="77" customWidth="1"/>
    <col min="10246" max="10246" width="25" style="77" customWidth="1"/>
    <col min="10247" max="10247" width="35.42578125" style="77" customWidth="1"/>
    <col min="10248" max="10248" width="25.140625" style="77" customWidth="1"/>
    <col min="10249" max="10496" width="9.140625" style="77"/>
    <col min="10497" max="10497" width="121.140625" style="77" customWidth="1"/>
    <col min="10498" max="10498" width="39.5703125" style="77" customWidth="1"/>
    <col min="10499" max="10500" width="39.7109375" style="77" customWidth="1"/>
    <col min="10501" max="10501" width="34.85546875" style="77" customWidth="1"/>
    <col min="10502" max="10502" width="25" style="77" customWidth="1"/>
    <col min="10503" max="10503" width="35.42578125" style="77" customWidth="1"/>
    <col min="10504" max="10504" width="25.140625" style="77" customWidth="1"/>
    <col min="10505" max="10752" width="9.140625" style="77"/>
    <col min="10753" max="10753" width="121.140625" style="77" customWidth="1"/>
    <col min="10754" max="10754" width="39.5703125" style="77" customWidth="1"/>
    <col min="10755" max="10756" width="39.7109375" style="77" customWidth="1"/>
    <col min="10757" max="10757" width="34.85546875" style="77" customWidth="1"/>
    <col min="10758" max="10758" width="25" style="77" customWidth="1"/>
    <col min="10759" max="10759" width="35.42578125" style="77" customWidth="1"/>
    <col min="10760" max="10760" width="25.140625" style="77" customWidth="1"/>
    <col min="10761" max="11008" width="9.140625" style="77"/>
    <col min="11009" max="11009" width="121.140625" style="77" customWidth="1"/>
    <col min="11010" max="11010" width="39.5703125" style="77" customWidth="1"/>
    <col min="11011" max="11012" width="39.7109375" style="77" customWidth="1"/>
    <col min="11013" max="11013" width="34.85546875" style="77" customWidth="1"/>
    <col min="11014" max="11014" width="25" style="77" customWidth="1"/>
    <col min="11015" max="11015" width="35.42578125" style="77" customWidth="1"/>
    <col min="11016" max="11016" width="25.140625" style="77" customWidth="1"/>
    <col min="11017" max="11264" width="9.140625" style="77"/>
    <col min="11265" max="11265" width="121.140625" style="77" customWidth="1"/>
    <col min="11266" max="11266" width="39.5703125" style="77" customWidth="1"/>
    <col min="11267" max="11268" width="39.7109375" style="77" customWidth="1"/>
    <col min="11269" max="11269" width="34.85546875" style="77" customWidth="1"/>
    <col min="11270" max="11270" width="25" style="77" customWidth="1"/>
    <col min="11271" max="11271" width="35.42578125" style="77" customWidth="1"/>
    <col min="11272" max="11272" width="25.140625" style="77" customWidth="1"/>
    <col min="11273" max="11520" width="9.140625" style="77"/>
    <col min="11521" max="11521" width="121.140625" style="77" customWidth="1"/>
    <col min="11522" max="11522" width="39.5703125" style="77" customWidth="1"/>
    <col min="11523" max="11524" width="39.7109375" style="77" customWidth="1"/>
    <col min="11525" max="11525" width="34.85546875" style="77" customWidth="1"/>
    <col min="11526" max="11526" width="25" style="77" customWidth="1"/>
    <col min="11527" max="11527" width="35.42578125" style="77" customWidth="1"/>
    <col min="11528" max="11528" width="25.140625" style="77" customWidth="1"/>
    <col min="11529" max="11776" width="9.140625" style="77"/>
    <col min="11777" max="11777" width="121.140625" style="77" customWidth="1"/>
    <col min="11778" max="11778" width="39.5703125" style="77" customWidth="1"/>
    <col min="11779" max="11780" width="39.7109375" style="77" customWidth="1"/>
    <col min="11781" max="11781" width="34.85546875" style="77" customWidth="1"/>
    <col min="11782" max="11782" width="25" style="77" customWidth="1"/>
    <col min="11783" max="11783" width="35.42578125" style="77" customWidth="1"/>
    <col min="11784" max="11784" width="25.140625" style="77" customWidth="1"/>
    <col min="11785" max="12032" width="9.140625" style="77"/>
    <col min="12033" max="12033" width="121.140625" style="77" customWidth="1"/>
    <col min="12034" max="12034" width="39.5703125" style="77" customWidth="1"/>
    <col min="12035" max="12036" width="39.7109375" style="77" customWidth="1"/>
    <col min="12037" max="12037" width="34.85546875" style="77" customWidth="1"/>
    <col min="12038" max="12038" width="25" style="77" customWidth="1"/>
    <col min="12039" max="12039" width="35.42578125" style="77" customWidth="1"/>
    <col min="12040" max="12040" width="25.140625" style="77" customWidth="1"/>
    <col min="12041" max="12288" width="9.140625" style="77"/>
    <col min="12289" max="12289" width="121.140625" style="77" customWidth="1"/>
    <col min="12290" max="12290" width="39.5703125" style="77" customWidth="1"/>
    <col min="12291" max="12292" width="39.7109375" style="77" customWidth="1"/>
    <col min="12293" max="12293" width="34.85546875" style="77" customWidth="1"/>
    <col min="12294" max="12294" width="25" style="77" customWidth="1"/>
    <col min="12295" max="12295" width="35.42578125" style="77" customWidth="1"/>
    <col min="12296" max="12296" width="25.140625" style="77" customWidth="1"/>
    <col min="12297" max="12544" width="9.140625" style="77"/>
    <col min="12545" max="12545" width="121.140625" style="77" customWidth="1"/>
    <col min="12546" max="12546" width="39.5703125" style="77" customWidth="1"/>
    <col min="12547" max="12548" width="39.7109375" style="77" customWidth="1"/>
    <col min="12549" max="12549" width="34.85546875" style="77" customWidth="1"/>
    <col min="12550" max="12550" width="25" style="77" customWidth="1"/>
    <col min="12551" max="12551" width="35.42578125" style="77" customWidth="1"/>
    <col min="12552" max="12552" width="25.140625" style="77" customWidth="1"/>
    <col min="12553" max="12800" width="9.140625" style="77"/>
    <col min="12801" max="12801" width="121.140625" style="77" customWidth="1"/>
    <col min="12802" max="12802" width="39.5703125" style="77" customWidth="1"/>
    <col min="12803" max="12804" width="39.7109375" style="77" customWidth="1"/>
    <col min="12805" max="12805" width="34.85546875" style="77" customWidth="1"/>
    <col min="12806" max="12806" width="25" style="77" customWidth="1"/>
    <col min="12807" max="12807" width="35.42578125" style="77" customWidth="1"/>
    <col min="12808" max="12808" width="25.140625" style="77" customWidth="1"/>
    <col min="12809" max="13056" width="9.140625" style="77"/>
    <col min="13057" max="13057" width="121.140625" style="77" customWidth="1"/>
    <col min="13058" max="13058" width="39.5703125" style="77" customWidth="1"/>
    <col min="13059" max="13060" width="39.7109375" style="77" customWidth="1"/>
    <col min="13061" max="13061" width="34.85546875" style="77" customWidth="1"/>
    <col min="13062" max="13062" width="25" style="77" customWidth="1"/>
    <col min="13063" max="13063" width="35.42578125" style="77" customWidth="1"/>
    <col min="13064" max="13064" width="25.140625" style="77" customWidth="1"/>
    <col min="13065" max="13312" width="9.140625" style="77"/>
    <col min="13313" max="13313" width="121.140625" style="77" customWidth="1"/>
    <col min="13314" max="13314" width="39.5703125" style="77" customWidth="1"/>
    <col min="13315" max="13316" width="39.7109375" style="77" customWidth="1"/>
    <col min="13317" max="13317" width="34.85546875" style="77" customWidth="1"/>
    <col min="13318" max="13318" width="25" style="77" customWidth="1"/>
    <col min="13319" max="13319" width="35.42578125" style="77" customWidth="1"/>
    <col min="13320" max="13320" width="25.140625" style="77" customWidth="1"/>
    <col min="13321" max="13568" width="9.140625" style="77"/>
    <col min="13569" max="13569" width="121.140625" style="77" customWidth="1"/>
    <col min="13570" max="13570" width="39.5703125" style="77" customWidth="1"/>
    <col min="13571" max="13572" width="39.7109375" style="77" customWidth="1"/>
    <col min="13573" max="13573" width="34.85546875" style="77" customWidth="1"/>
    <col min="13574" max="13574" width="25" style="77" customWidth="1"/>
    <col min="13575" max="13575" width="35.42578125" style="77" customWidth="1"/>
    <col min="13576" max="13576" width="25.140625" style="77" customWidth="1"/>
    <col min="13577" max="13824" width="9.140625" style="77"/>
    <col min="13825" max="13825" width="121.140625" style="77" customWidth="1"/>
    <col min="13826" max="13826" width="39.5703125" style="77" customWidth="1"/>
    <col min="13827" max="13828" width="39.7109375" style="77" customWidth="1"/>
    <col min="13829" max="13829" width="34.85546875" style="77" customWidth="1"/>
    <col min="13830" max="13830" width="25" style="77" customWidth="1"/>
    <col min="13831" max="13831" width="35.42578125" style="77" customWidth="1"/>
    <col min="13832" max="13832" width="25.140625" style="77" customWidth="1"/>
    <col min="13833" max="14080" width="9.140625" style="77"/>
    <col min="14081" max="14081" width="121.140625" style="77" customWidth="1"/>
    <col min="14082" max="14082" width="39.5703125" style="77" customWidth="1"/>
    <col min="14083" max="14084" width="39.7109375" style="77" customWidth="1"/>
    <col min="14085" max="14085" width="34.85546875" style="77" customWidth="1"/>
    <col min="14086" max="14086" width="25" style="77" customWidth="1"/>
    <col min="14087" max="14087" width="35.42578125" style="77" customWidth="1"/>
    <col min="14088" max="14088" width="25.140625" style="77" customWidth="1"/>
    <col min="14089" max="14336" width="9.140625" style="77"/>
    <col min="14337" max="14337" width="121.140625" style="77" customWidth="1"/>
    <col min="14338" max="14338" width="39.5703125" style="77" customWidth="1"/>
    <col min="14339" max="14340" width="39.7109375" style="77" customWidth="1"/>
    <col min="14341" max="14341" width="34.85546875" style="77" customWidth="1"/>
    <col min="14342" max="14342" width="25" style="77" customWidth="1"/>
    <col min="14343" max="14343" width="35.42578125" style="77" customWidth="1"/>
    <col min="14344" max="14344" width="25.140625" style="77" customWidth="1"/>
    <col min="14345" max="14592" width="9.140625" style="77"/>
    <col min="14593" max="14593" width="121.140625" style="77" customWidth="1"/>
    <col min="14594" max="14594" width="39.5703125" style="77" customWidth="1"/>
    <col min="14595" max="14596" width="39.7109375" style="77" customWidth="1"/>
    <col min="14597" max="14597" width="34.85546875" style="77" customWidth="1"/>
    <col min="14598" max="14598" width="25" style="77" customWidth="1"/>
    <col min="14599" max="14599" width="35.42578125" style="77" customWidth="1"/>
    <col min="14600" max="14600" width="25.140625" style="77" customWidth="1"/>
    <col min="14601" max="14848" width="9.140625" style="77"/>
    <col min="14849" max="14849" width="121.140625" style="77" customWidth="1"/>
    <col min="14850" max="14850" width="39.5703125" style="77" customWidth="1"/>
    <col min="14851" max="14852" width="39.7109375" style="77" customWidth="1"/>
    <col min="14853" max="14853" width="34.85546875" style="77" customWidth="1"/>
    <col min="14854" max="14854" width="25" style="77" customWidth="1"/>
    <col min="14855" max="14855" width="35.42578125" style="77" customWidth="1"/>
    <col min="14856" max="14856" width="25.140625" style="77" customWidth="1"/>
    <col min="14857" max="15104" width="9.140625" style="77"/>
    <col min="15105" max="15105" width="121.140625" style="77" customWidth="1"/>
    <col min="15106" max="15106" width="39.5703125" style="77" customWidth="1"/>
    <col min="15107" max="15108" width="39.7109375" style="77" customWidth="1"/>
    <col min="15109" max="15109" width="34.85546875" style="77" customWidth="1"/>
    <col min="15110" max="15110" width="25" style="77" customWidth="1"/>
    <col min="15111" max="15111" width="35.42578125" style="77" customWidth="1"/>
    <col min="15112" max="15112" width="25.140625" style="77" customWidth="1"/>
    <col min="15113" max="15360" width="9.140625" style="77"/>
    <col min="15361" max="15361" width="121.140625" style="77" customWidth="1"/>
    <col min="15362" max="15362" width="39.5703125" style="77" customWidth="1"/>
    <col min="15363" max="15364" width="39.7109375" style="77" customWidth="1"/>
    <col min="15365" max="15365" width="34.85546875" style="77" customWidth="1"/>
    <col min="15366" max="15366" width="25" style="77" customWidth="1"/>
    <col min="15367" max="15367" width="35.42578125" style="77" customWidth="1"/>
    <col min="15368" max="15368" width="25.140625" style="77" customWidth="1"/>
    <col min="15369" max="15616" width="9.140625" style="77"/>
    <col min="15617" max="15617" width="121.140625" style="77" customWidth="1"/>
    <col min="15618" max="15618" width="39.5703125" style="77" customWidth="1"/>
    <col min="15619" max="15620" width="39.7109375" style="77" customWidth="1"/>
    <col min="15621" max="15621" width="34.85546875" style="77" customWidth="1"/>
    <col min="15622" max="15622" width="25" style="77" customWidth="1"/>
    <col min="15623" max="15623" width="35.42578125" style="77" customWidth="1"/>
    <col min="15624" max="15624" width="25.140625" style="77" customWidth="1"/>
    <col min="15625" max="15872" width="9.140625" style="77"/>
    <col min="15873" max="15873" width="121.140625" style="77" customWidth="1"/>
    <col min="15874" max="15874" width="39.5703125" style="77" customWidth="1"/>
    <col min="15875" max="15876" width="39.7109375" style="77" customWidth="1"/>
    <col min="15877" max="15877" width="34.85546875" style="77" customWidth="1"/>
    <col min="15878" max="15878" width="25" style="77" customWidth="1"/>
    <col min="15879" max="15879" width="35.42578125" style="77" customWidth="1"/>
    <col min="15880" max="15880" width="25.140625" style="77" customWidth="1"/>
    <col min="15881" max="16128" width="9.140625" style="77"/>
    <col min="16129" max="16129" width="121.140625" style="77" customWidth="1"/>
    <col min="16130" max="16130" width="39.5703125" style="77" customWidth="1"/>
    <col min="16131" max="16132" width="39.7109375" style="77" customWidth="1"/>
    <col min="16133" max="16133" width="34.85546875" style="77" customWidth="1"/>
    <col min="16134" max="16134" width="25" style="77" customWidth="1"/>
    <col min="16135" max="16135" width="35.42578125" style="77" customWidth="1"/>
    <col min="16136" max="16136" width="25.140625" style="77" customWidth="1"/>
    <col min="16137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87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80">
        <v>50998368</v>
      </c>
      <c r="C8" s="80">
        <v>50998368</v>
      </c>
      <c r="D8" s="80">
        <v>45461320</v>
      </c>
      <c r="E8" s="80">
        <v>-5537048</v>
      </c>
      <c r="F8" s="27">
        <v>-0.10857304296482585</v>
      </c>
      <c r="G8" s="80">
        <v>-5537048</v>
      </c>
      <c r="H8" s="27">
        <v>-0.10857304296482585</v>
      </c>
    </row>
    <row r="9" spans="1:8" s="73" customFormat="1" ht="31.5">
      <c r="A9" s="25" t="s">
        <v>19</v>
      </c>
      <c r="B9" s="80">
        <v>0</v>
      </c>
      <c r="C9" s="80">
        <v>0</v>
      </c>
      <c r="D9" s="80">
        <v>0</v>
      </c>
      <c r="E9" s="80">
        <v>0</v>
      </c>
      <c r="F9" s="81">
        <v>0</v>
      </c>
      <c r="G9" s="80">
        <v>0</v>
      </c>
      <c r="H9" s="81">
        <v>0</v>
      </c>
    </row>
    <row r="10" spans="1:8" s="73" customFormat="1" ht="31.5">
      <c r="A10" s="28" t="s">
        <v>20</v>
      </c>
      <c r="B10" s="82">
        <v>2484127</v>
      </c>
      <c r="C10" s="82">
        <v>2640830</v>
      </c>
      <c r="D10" s="82">
        <v>2114009</v>
      </c>
      <c r="E10" s="82">
        <v>-370118</v>
      </c>
      <c r="F10" s="27">
        <v>-0.14899318754636942</v>
      </c>
      <c r="G10" s="82">
        <v>-526821</v>
      </c>
      <c r="H10" s="27">
        <v>-0.19949069042687337</v>
      </c>
    </row>
    <row r="11" spans="1:8" s="73" customFormat="1" ht="31.5">
      <c r="A11" s="30" t="s">
        <v>21</v>
      </c>
      <c r="B11" s="83">
        <v>431798</v>
      </c>
      <c r="C11" s="83">
        <v>431798</v>
      </c>
      <c r="D11" s="83">
        <v>46501</v>
      </c>
      <c r="E11" s="82">
        <v>-385297</v>
      </c>
      <c r="F11" s="27">
        <v>-0.89230844052079905</v>
      </c>
      <c r="G11" s="82">
        <v>-385297</v>
      </c>
      <c r="H11" s="27">
        <v>-0.89230844052079905</v>
      </c>
    </row>
    <row r="12" spans="1:8" s="73" customFormat="1" ht="31.5">
      <c r="A12" s="32" t="s">
        <v>22</v>
      </c>
      <c r="B12" s="83">
        <v>2052329</v>
      </c>
      <c r="C12" s="83">
        <v>2209032</v>
      </c>
      <c r="D12" s="83">
        <v>2067508</v>
      </c>
      <c r="E12" s="82">
        <v>15179</v>
      </c>
      <c r="F12" s="27">
        <v>7.3959876803378014E-3</v>
      </c>
      <c r="G12" s="82">
        <v>-141524</v>
      </c>
      <c r="H12" s="27">
        <v>-6.4066070568466194E-2</v>
      </c>
    </row>
    <row r="13" spans="1:8" s="73" customFormat="1" ht="31.5">
      <c r="A13" s="32" t="s">
        <v>23</v>
      </c>
      <c r="B13" s="83">
        <v>0</v>
      </c>
      <c r="C13" s="83">
        <v>0</v>
      </c>
      <c r="D13" s="83">
        <v>0</v>
      </c>
      <c r="E13" s="82">
        <v>0</v>
      </c>
      <c r="F13" s="81">
        <v>0</v>
      </c>
      <c r="G13" s="82">
        <v>0</v>
      </c>
      <c r="H13" s="81">
        <v>0</v>
      </c>
    </row>
    <row r="14" spans="1:8" s="73" customFormat="1" ht="31.5">
      <c r="A14" s="32" t="s">
        <v>24</v>
      </c>
      <c r="B14" s="83">
        <v>0</v>
      </c>
      <c r="C14" s="83">
        <v>0</v>
      </c>
      <c r="D14" s="83">
        <v>0</v>
      </c>
      <c r="E14" s="82">
        <v>0</v>
      </c>
      <c r="F14" s="81">
        <v>0</v>
      </c>
      <c r="G14" s="82">
        <v>0</v>
      </c>
      <c r="H14" s="81">
        <v>0</v>
      </c>
    </row>
    <row r="15" spans="1:8" s="73" customFormat="1" ht="31.5">
      <c r="A15" s="32" t="s">
        <v>25</v>
      </c>
      <c r="B15" s="83">
        <v>0</v>
      </c>
      <c r="C15" s="83">
        <v>0</v>
      </c>
      <c r="D15" s="83">
        <v>0</v>
      </c>
      <c r="E15" s="82">
        <v>0</v>
      </c>
      <c r="F15" s="81">
        <v>0</v>
      </c>
      <c r="G15" s="82">
        <v>0</v>
      </c>
      <c r="H15" s="81">
        <v>0</v>
      </c>
    </row>
    <row r="16" spans="1:8" s="73" customFormat="1" ht="31.5">
      <c r="A16" s="32" t="s">
        <v>26</v>
      </c>
      <c r="B16" s="83">
        <v>0</v>
      </c>
      <c r="C16" s="83">
        <v>0</v>
      </c>
      <c r="D16" s="83">
        <v>0</v>
      </c>
      <c r="E16" s="82">
        <v>0</v>
      </c>
      <c r="F16" s="81">
        <v>0</v>
      </c>
      <c r="G16" s="82">
        <v>0</v>
      </c>
      <c r="H16" s="81">
        <v>0</v>
      </c>
    </row>
    <row r="17" spans="1:8" s="73" customFormat="1" ht="31.5">
      <c r="A17" s="32" t="s">
        <v>27</v>
      </c>
      <c r="B17" s="83">
        <v>0</v>
      </c>
      <c r="C17" s="83">
        <v>0</v>
      </c>
      <c r="D17" s="83">
        <v>0</v>
      </c>
      <c r="E17" s="82">
        <v>0</v>
      </c>
      <c r="F17" s="81">
        <v>0</v>
      </c>
      <c r="G17" s="82">
        <v>0</v>
      </c>
      <c r="H17" s="81">
        <v>0</v>
      </c>
    </row>
    <row r="18" spans="1:8" s="73" customFormat="1" ht="31.5">
      <c r="A18" s="32" t="s">
        <v>28</v>
      </c>
      <c r="B18" s="83">
        <v>0</v>
      </c>
      <c r="C18" s="83">
        <v>0</v>
      </c>
      <c r="D18" s="83">
        <v>0</v>
      </c>
      <c r="E18" s="82">
        <v>0</v>
      </c>
      <c r="F18" s="81">
        <v>0</v>
      </c>
      <c r="G18" s="82">
        <v>0</v>
      </c>
      <c r="H18" s="81">
        <v>0</v>
      </c>
    </row>
    <row r="19" spans="1:8" s="73" customFormat="1" ht="31.5">
      <c r="A19" s="32" t="s">
        <v>29</v>
      </c>
      <c r="B19" s="83">
        <v>0</v>
      </c>
      <c r="C19" s="83">
        <v>0</v>
      </c>
      <c r="D19" s="83">
        <v>0</v>
      </c>
      <c r="E19" s="82">
        <v>0</v>
      </c>
      <c r="F19" s="81">
        <v>0</v>
      </c>
      <c r="G19" s="82">
        <v>0</v>
      </c>
      <c r="H19" s="81">
        <v>0</v>
      </c>
    </row>
    <row r="20" spans="1:8" s="73" customFormat="1" ht="31.5">
      <c r="A20" s="32" t="s">
        <v>30</v>
      </c>
      <c r="B20" s="83">
        <v>0</v>
      </c>
      <c r="C20" s="83">
        <v>0</v>
      </c>
      <c r="D20" s="83">
        <v>0</v>
      </c>
      <c r="E20" s="82">
        <v>0</v>
      </c>
      <c r="F20" s="81">
        <v>0</v>
      </c>
      <c r="G20" s="82">
        <v>0</v>
      </c>
      <c r="H20" s="81">
        <v>0</v>
      </c>
    </row>
    <row r="21" spans="1:8" s="73" customFormat="1" ht="31.5">
      <c r="A21" s="32" t="s">
        <v>31</v>
      </c>
      <c r="B21" s="83">
        <v>0</v>
      </c>
      <c r="C21" s="83">
        <v>0</v>
      </c>
      <c r="D21" s="83">
        <v>0</v>
      </c>
      <c r="E21" s="82">
        <v>0</v>
      </c>
      <c r="F21" s="81">
        <v>0</v>
      </c>
      <c r="G21" s="82">
        <v>0</v>
      </c>
      <c r="H21" s="81">
        <v>0</v>
      </c>
    </row>
    <row r="22" spans="1:8" s="73" customFormat="1" ht="31.5">
      <c r="A22" s="32" t="s">
        <v>32</v>
      </c>
      <c r="B22" s="83">
        <v>0</v>
      </c>
      <c r="C22" s="83">
        <v>0</v>
      </c>
      <c r="D22" s="83">
        <v>0</v>
      </c>
      <c r="E22" s="82">
        <v>0</v>
      </c>
      <c r="F22" s="81">
        <v>0</v>
      </c>
      <c r="G22" s="82">
        <v>0</v>
      </c>
      <c r="H22" s="81">
        <v>0</v>
      </c>
    </row>
    <row r="23" spans="1:8" s="73" customFormat="1" ht="31.5">
      <c r="A23" s="33" t="s">
        <v>33</v>
      </c>
      <c r="B23" s="83">
        <v>0</v>
      </c>
      <c r="C23" s="83">
        <v>0</v>
      </c>
      <c r="D23" s="83">
        <v>0</v>
      </c>
      <c r="E23" s="82">
        <v>0</v>
      </c>
      <c r="F23" s="81">
        <v>0</v>
      </c>
      <c r="G23" s="82">
        <v>0</v>
      </c>
      <c r="H23" s="81">
        <v>0</v>
      </c>
    </row>
    <row r="24" spans="1:8" s="73" customFormat="1" ht="31.5">
      <c r="A24" s="33" t="s">
        <v>34</v>
      </c>
      <c r="B24" s="83">
        <v>0</v>
      </c>
      <c r="C24" s="83">
        <v>0</v>
      </c>
      <c r="D24" s="83">
        <v>0</v>
      </c>
      <c r="E24" s="82">
        <v>0</v>
      </c>
      <c r="F24" s="81">
        <v>0</v>
      </c>
      <c r="G24" s="82">
        <v>0</v>
      </c>
      <c r="H24" s="81">
        <v>0</v>
      </c>
    </row>
    <row r="25" spans="1:8" s="73" customFormat="1" ht="31.5">
      <c r="A25" s="33" t="s">
        <v>35</v>
      </c>
      <c r="B25" s="83">
        <v>0</v>
      </c>
      <c r="C25" s="83">
        <v>0</v>
      </c>
      <c r="D25" s="83">
        <v>0</v>
      </c>
      <c r="E25" s="82">
        <v>0</v>
      </c>
      <c r="F25" s="81">
        <v>0</v>
      </c>
      <c r="G25" s="82">
        <v>0</v>
      </c>
      <c r="H25" s="81">
        <v>0</v>
      </c>
    </row>
    <row r="26" spans="1:8" s="73" customFormat="1" ht="31.5">
      <c r="A26" s="34" t="s">
        <v>36</v>
      </c>
      <c r="B26" s="83"/>
      <c r="C26" s="83"/>
      <c r="D26" s="83"/>
      <c r="E26" s="83"/>
      <c r="F26" s="83"/>
      <c r="G26" s="83"/>
      <c r="H26" s="83"/>
    </row>
    <row r="27" spans="1:8" s="73" customFormat="1" ht="31.5">
      <c r="A27" s="30" t="s">
        <v>37</v>
      </c>
      <c r="B27" s="80">
        <v>0</v>
      </c>
      <c r="C27" s="80">
        <v>0</v>
      </c>
      <c r="D27" s="80">
        <v>0</v>
      </c>
      <c r="E27" s="80">
        <v>0</v>
      </c>
      <c r="F27" s="81">
        <v>0</v>
      </c>
      <c r="G27" s="80">
        <v>0</v>
      </c>
      <c r="H27" s="81">
        <v>0</v>
      </c>
    </row>
    <row r="28" spans="1:8" s="73" customFormat="1" ht="31.5">
      <c r="A28" s="35" t="s">
        <v>38</v>
      </c>
      <c r="B28" s="83"/>
      <c r="C28" s="83"/>
      <c r="D28" s="83"/>
      <c r="E28" s="83"/>
      <c r="F28" s="83"/>
      <c r="G28" s="83"/>
      <c r="H28" s="83"/>
    </row>
    <row r="29" spans="1:8" s="73" customFormat="1" ht="31.5">
      <c r="A29" s="30" t="s">
        <v>37</v>
      </c>
      <c r="B29" s="84">
        <v>0</v>
      </c>
      <c r="C29" s="84">
        <v>0</v>
      </c>
      <c r="D29" s="84">
        <v>0</v>
      </c>
      <c r="E29" s="80">
        <v>0</v>
      </c>
      <c r="F29" s="81">
        <v>0</v>
      </c>
      <c r="G29" s="80">
        <v>0</v>
      </c>
      <c r="H29" s="81">
        <v>0</v>
      </c>
    </row>
    <row r="30" spans="1:8" s="73" customFormat="1" ht="31.5">
      <c r="A30" s="32" t="s">
        <v>39</v>
      </c>
      <c r="B30" s="83">
        <v>0</v>
      </c>
      <c r="C30" s="83">
        <v>0</v>
      </c>
      <c r="D30" s="83">
        <v>0</v>
      </c>
      <c r="E30" s="82"/>
      <c r="F30" s="27" t="s">
        <v>40</v>
      </c>
      <c r="G30" s="82"/>
      <c r="H30" s="27" t="s">
        <v>40</v>
      </c>
    </row>
    <row r="31" spans="1:8" s="75" customFormat="1" ht="31.5">
      <c r="A31" s="35" t="s">
        <v>41</v>
      </c>
      <c r="B31" s="85">
        <v>53482495</v>
      </c>
      <c r="C31" s="85">
        <v>53639198</v>
      </c>
      <c r="D31" s="85">
        <v>47575329</v>
      </c>
      <c r="E31" s="85">
        <v>-5907166</v>
      </c>
      <c r="F31" s="37">
        <v>-0.11045045673355366</v>
      </c>
      <c r="G31" s="85">
        <v>-6063869</v>
      </c>
      <c r="H31" s="37">
        <v>-0.11304921076560466</v>
      </c>
    </row>
    <row r="32" spans="1:8" s="73" customFormat="1" ht="31.5">
      <c r="A32" s="35"/>
      <c r="B32" s="83"/>
      <c r="C32" s="83"/>
      <c r="D32" s="83"/>
      <c r="E32" s="83"/>
      <c r="F32" s="23"/>
      <c r="G32" s="83"/>
      <c r="H32" s="23"/>
    </row>
    <row r="33" spans="1:8" s="75" customFormat="1" ht="31.5">
      <c r="A33" s="34" t="s">
        <v>42</v>
      </c>
      <c r="B33" s="86">
        <v>23477.329999998212</v>
      </c>
      <c r="C33" s="86"/>
      <c r="D33" s="86"/>
      <c r="E33" s="86">
        <v>-23477.329999998212</v>
      </c>
      <c r="F33" s="37">
        <v>-1</v>
      </c>
      <c r="G33" s="86">
        <v>0</v>
      </c>
      <c r="H33" s="87">
        <v>0</v>
      </c>
    </row>
    <row r="34" spans="1:8" s="73" customFormat="1" ht="31.5">
      <c r="A34" s="32" t="s">
        <v>43</v>
      </c>
      <c r="B34" s="83"/>
      <c r="C34" s="83"/>
      <c r="D34" s="83"/>
      <c r="E34" s="83"/>
      <c r="F34" s="23"/>
      <c r="G34" s="83"/>
      <c r="H34" s="83"/>
    </row>
    <row r="35" spans="1:8" s="75" customFormat="1" ht="31.5">
      <c r="A35" s="40" t="s">
        <v>44</v>
      </c>
      <c r="B35" s="88">
        <v>0</v>
      </c>
      <c r="C35" s="88">
        <v>0</v>
      </c>
      <c r="D35" s="88">
        <v>0</v>
      </c>
      <c r="E35" s="88">
        <v>0</v>
      </c>
      <c r="F35" s="87">
        <v>0</v>
      </c>
      <c r="G35" s="88">
        <v>0</v>
      </c>
      <c r="H35" s="87">
        <v>0</v>
      </c>
    </row>
    <row r="36" spans="1:8" s="73" customFormat="1" ht="31.5">
      <c r="A36" s="32" t="s">
        <v>43</v>
      </c>
      <c r="B36" s="83"/>
      <c r="C36" s="83"/>
      <c r="D36" s="83"/>
      <c r="E36" s="83"/>
      <c r="F36" s="23"/>
      <c r="G36" s="83"/>
      <c r="H36" s="23"/>
    </row>
    <row r="37" spans="1:8" s="75" customFormat="1" ht="31.5">
      <c r="A37" s="40" t="s">
        <v>45</v>
      </c>
      <c r="B37" s="88">
        <v>10222480</v>
      </c>
      <c r="C37" s="88">
        <v>10222480</v>
      </c>
      <c r="D37" s="88">
        <v>16340635</v>
      </c>
      <c r="E37" s="88">
        <v>6118155</v>
      </c>
      <c r="F37" s="37">
        <v>0.59850007043300646</v>
      </c>
      <c r="G37" s="88">
        <v>6118155</v>
      </c>
      <c r="H37" s="37">
        <v>0.59850007043300646</v>
      </c>
    </row>
    <row r="38" spans="1:8" s="73" customFormat="1" ht="31.5">
      <c r="A38" s="32" t="s">
        <v>43</v>
      </c>
      <c r="B38" s="83"/>
      <c r="C38" s="83"/>
      <c r="D38" s="83"/>
      <c r="E38" s="83"/>
      <c r="F38" s="23"/>
      <c r="G38" s="83"/>
      <c r="H38" s="23"/>
    </row>
    <row r="39" spans="1:8" s="75" customFormat="1" ht="31.5">
      <c r="A39" s="34" t="s">
        <v>46</v>
      </c>
      <c r="B39" s="86">
        <v>51611026.640000001</v>
      </c>
      <c r="C39" s="86">
        <v>52272680</v>
      </c>
      <c r="D39" s="86">
        <v>57030687</v>
      </c>
      <c r="E39" s="86">
        <v>5419660.3599999994</v>
      </c>
      <c r="F39" s="37">
        <v>0.10500973750829459</v>
      </c>
      <c r="G39" s="86">
        <v>4758007</v>
      </c>
      <c r="H39" s="37">
        <v>9.1022824924989504E-2</v>
      </c>
    </row>
    <row r="40" spans="1:8" s="73" customFormat="1" ht="31.5">
      <c r="A40" s="32" t="s">
        <v>43</v>
      </c>
      <c r="B40" s="83"/>
      <c r="C40" s="83"/>
      <c r="D40" s="83"/>
      <c r="E40" s="83"/>
      <c r="F40" s="23"/>
      <c r="G40" s="83"/>
      <c r="H40" s="23"/>
    </row>
    <row r="41" spans="1:8" s="75" customFormat="1" ht="31.5">
      <c r="A41" s="42" t="s">
        <v>47</v>
      </c>
      <c r="B41" s="89">
        <v>0</v>
      </c>
      <c r="C41" s="89">
        <v>0</v>
      </c>
      <c r="D41" s="89">
        <v>0</v>
      </c>
      <c r="E41" s="89">
        <v>0</v>
      </c>
      <c r="F41" s="87">
        <v>0</v>
      </c>
      <c r="G41" s="89">
        <v>0</v>
      </c>
      <c r="H41" s="87">
        <v>0</v>
      </c>
    </row>
    <row r="42" spans="1:8" s="73" customFormat="1" ht="31.5">
      <c r="A42" s="34"/>
      <c r="B42" s="84"/>
      <c r="C42" s="84"/>
      <c r="D42" s="84"/>
      <c r="E42" s="84"/>
      <c r="F42" s="90"/>
      <c r="G42" s="84"/>
      <c r="H42" s="90"/>
    </row>
    <row r="43" spans="1:8" s="75" customFormat="1" ht="31.5">
      <c r="A43" s="34" t="s">
        <v>48</v>
      </c>
      <c r="B43" s="86">
        <v>0</v>
      </c>
      <c r="C43" s="86">
        <v>0</v>
      </c>
      <c r="D43" s="86">
        <v>0</v>
      </c>
      <c r="E43" s="89">
        <v>0</v>
      </c>
      <c r="F43" s="87">
        <v>0</v>
      </c>
      <c r="G43" s="89">
        <v>0</v>
      </c>
      <c r="H43" s="87">
        <v>0</v>
      </c>
    </row>
    <row r="44" spans="1:8" s="73" customFormat="1" ht="31.5">
      <c r="A44" s="32"/>
      <c r="B44" s="83"/>
      <c r="C44" s="83"/>
      <c r="D44" s="83"/>
      <c r="E44" s="83"/>
      <c r="F44" s="23"/>
      <c r="G44" s="83"/>
      <c r="H44" s="23"/>
    </row>
    <row r="45" spans="1:8" s="75" customFormat="1" ht="31.5">
      <c r="A45" s="45" t="s">
        <v>49</v>
      </c>
      <c r="B45" s="86">
        <v>115292524.31</v>
      </c>
      <c r="C45" s="86">
        <v>116134358</v>
      </c>
      <c r="D45" s="86">
        <v>120946651</v>
      </c>
      <c r="E45" s="86">
        <v>5654126.6899999976</v>
      </c>
      <c r="F45" s="37">
        <v>4.9041572502976083E-2</v>
      </c>
      <c r="G45" s="86">
        <v>4812293</v>
      </c>
      <c r="H45" s="37">
        <v>4.1437289385110307E-2</v>
      </c>
    </row>
    <row r="46" spans="1:8" s="73" customFormat="1" ht="31.5">
      <c r="A46" s="46"/>
      <c r="B46" s="83"/>
      <c r="C46" s="83"/>
      <c r="D46" s="83"/>
      <c r="E46" s="83"/>
      <c r="F46" s="23" t="s">
        <v>43</v>
      </c>
      <c r="G46" s="83"/>
      <c r="H46" s="23" t="s">
        <v>43</v>
      </c>
    </row>
    <row r="47" spans="1:8" s="73" customFormat="1" ht="31.5">
      <c r="A47" s="47"/>
      <c r="B47" s="84"/>
      <c r="C47" s="84"/>
      <c r="D47" s="84"/>
      <c r="E47" s="84"/>
      <c r="F47" s="24" t="s">
        <v>43</v>
      </c>
      <c r="G47" s="84"/>
      <c r="H47" s="24" t="s">
        <v>43</v>
      </c>
    </row>
    <row r="48" spans="1:8" s="73" customFormat="1" ht="31.5">
      <c r="A48" s="45" t="s">
        <v>50</v>
      </c>
      <c r="B48" s="84"/>
      <c r="C48" s="84"/>
      <c r="D48" s="84"/>
      <c r="E48" s="84"/>
      <c r="F48" s="24"/>
      <c r="G48" s="84"/>
      <c r="H48" s="24"/>
    </row>
    <row r="49" spans="1:8" s="73" customFormat="1" ht="31.5">
      <c r="A49" s="30" t="s">
        <v>51</v>
      </c>
      <c r="B49" s="84">
        <v>55218863.310000002</v>
      </c>
      <c r="C49" s="84">
        <v>55975062</v>
      </c>
      <c r="D49" s="84">
        <v>58286855</v>
      </c>
      <c r="E49" s="84">
        <v>3067991.6899999976</v>
      </c>
      <c r="F49" s="27">
        <v>5.5560573074027619E-2</v>
      </c>
      <c r="G49" s="84">
        <v>2311793</v>
      </c>
      <c r="H49" s="27">
        <v>4.13004098146421E-2</v>
      </c>
    </row>
    <row r="50" spans="1:8" s="73" customFormat="1" ht="31.5">
      <c r="A50" s="32" t="s">
        <v>52</v>
      </c>
      <c r="B50" s="83">
        <v>622181</v>
      </c>
      <c r="C50" s="83">
        <v>590219</v>
      </c>
      <c r="D50" s="83">
        <v>603725</v>
      </c>
      <c r="E50" s="83">
        <v>-18456</v>
      </c>
      <c r="F50" s="27">
        <v>-2.9663393771265919E-2</v>
      </c>
      <c r="G50" s="83">
        <v>13506</v>
      </c>
      <c r="H50" s="27">
        <v>2.2883031552694846E-2</v>
      </c>
    </row>
    <row r="51" spans="1:8" s="73" customFormat="1" ht="31.5">
      <c r="A51" s="32" t="s">
        <v>53</v>
      </c>
      <c r="B51" s="83">
        <v>2060052</v>
      </c>
      <c r="C51" s="83">
        <v>2122804</v>
      </c>
      <c r="D51" s="83">
        <v>1745398</v>
      </c>
      <c r="E51" s="83">
        <v>-314654</v>
      </c>
      <c r="F51" s="27">
        <v>-0.15274080460104891</v>
      </c>
      <c r="G51" s="83">
        <v>-377406</v>
      </c>
      <c r="H51" s="27">
        <v>-0.17778655024203835</v>
      </c>
    </row>
    <row r="52" spans="1:8" s="73" customFormat="1" ht="31.5">
      <c r="A52" s="32" t="s">
        <v>54</v>
      </c>
      <c r="B52" s="83">
        <v>10299350</v>
      </c>
      <c r="C52" s="83">
        <v>10381792</v>
      </c>
      <c r="D52" s="83">
        <v>11148485</v>
      </c>
      <c r="E52" s="83">
        <v>849135</v>
      </c>
      <c r="F52" s="27">
        <v>8.2445494133124908E-2</v>
      </c>
      <c r="G52" s="83">
        <v>766693</v>
      </c>
      <c r="H52" s="27">
        <v>7.3849774682444039E-2</v>
      </c>
    </row>
    <row r="53" spans="1:8" s="73" customFormat="1" ht="31.5">
      <c r="A53" s="32" t="s">
        <v>55</v>
      </c>
      <c r="B53" s="83">
        <v>6536901</v>
      </c>
      <c r="C53" s="83">
        <v>6759708</v>
      </c>
      <c r="D53" s="83">
        <v>6568138</v>
      </c>
      <c r="E53" s="83">
        <v>31237</v>
      </c>
      <c r="F53" s="27">
        <v>4.778564032100226E-3</v>
      </c>
      <c r="G53" s="83">
        <v>-191570</v>
      </c>
      <c r="H53" s="27">
        <v>-2.8339981549498884E-2</v>
      </c>
    </row>
    <row r="54" spans="1:8" s="73" customFormat="1" ht="31.5">
      <c r="A54" s="32" t="s">
        <v>56</v>
      </c>
      <c r="B54" s="83">
        <v>14165738</v>
      </c>
      <c r="C54" s="83">
        <v>14199210</v>
      </c>
      <c r="D54" s="83">
        <v>13616579</v>
      </c>
      <c r="E54" s="83">
        <v>-549159</v>
      </c>
      <c r="F54" s="27">
        <v>-3.8766705977478902E-2</v>
      </c>
      <c r="G54" s="83">
        <v>-582631</v>
      </c>
      <c r="H54" s="27">
        <v>-4.1032634914195933E-2</v>
      </c>
    </row>
    <row r="55" spans="1:8" s="73" customFormat="1" ht="31.5">
      <c r="A55" s="32" t="s">
        <v>57</v>
      </c>
      <c r="B55" s="83">
        <v>8137925</v>
      </c>
      <c r="C55" s="83">
        <v>8137955</v>
      </c>
      <c r="D55" s="83">
        <v>10521630</v>
      </c>
      <c r="E55" s="83">
        <v>2383705</v>
      </c>
      <c r="F55" s="27">
        <v>0.29291311974489814</v>
      </c>
      <c r="G55" s="83">
        <v>2383675</v>
      </c>
      <c r="H55" s="27">
        <v>0.29290835351141659</v>
      </c>
    </row>
    <row r="56" spans="1:8" s="73" customFormat="1" ht="31.5">
      <c r="A56" s="32" t="s">
        <v>58</v>
      </c>
      <c r="B56" s="83">
        <v>13654208</v>
      </c>
      <c r="C56" s="83">
        <v>13370302</v>
      </c>
      <c r="D56" s="83">
        <v>14258535</v>
      </c>
      <c r="E56" s="83">
        <v>604327</v>
      </c>
      <c r="F56" s="27">
        <v>4.425939607775127E-2</v>
      </c>
      <c r="G56" s="83">
        <v>888233</v>
      </c>
      <c r="H56" s="27">
        <v>6.6433278769619408E-2</v>
      </c>
    </row>
    <row r="57" spans="1:8" s="75" customFormat="1" ht="31.5">
      <c r="A57" s="48" t="s">
        <v>59</v>
      </c>
      <c r="B57" s="85">
        <v>110695218.31</v>
      </c>
      <c r="C57" s="85">
        <v>111537052</v>
      </c>
      <c r="D57" s="85">
        <v>116749345</v>
      </c>
      <c r="E57" s="85">
        <v>6054126.6899999976</v>
      </c>
      <c r="F57" s="37">
        <v>5.4691853744264933E-2</v>
      </c>
      <c r="G57" s="85">
        <v>5212293</v>
      </c>
      <c r="H57" s="37">
        <v>4.673149331578174E-2</v>
      </c>
    </row>
    <row r="58" spans="1:8" s="73" customFormat="1" ht="31.5">
      <c r="A58" s="32" t="s">
        <v>60</v>
      </c>
      <c r="B58" s="83">
        <v>0</v>
      </c>
      <c r="C58" s="83">
        <v>0</v>
      </c>
      <c r="D58" s="83">
        <v>0</v>
      </c>
      <c r="E58" s="83">
        <v>0</v>
      </c>
      <c r="F58" s="81">
        <v>0</v>
      </c>
      <c r="G58" s="83">
        <v>0</v>
      </c>
      <c r="H58" s="81">
        <v>0</v>
      </c>
    </row>
    <row r="59" spans="1:8" s="73" customFormat="1" ht="31.5">
      <c r="A59" s="32" t="s">
        <v>61</v>
      </c>
      <c r="B59" s="83">
        <v>0</v>
      </c>
      <c r="C59" s="83">
        <v>0</v>
      </c>
      <c r="D59" s="83">
        <v>0</v>
      </c>
      <c r="E59" s="83">
        <v>0</v>
      </c>
      <c r="F59" s="81">
        <v>0</v>
      </c>
      <c r="G59" s="83">
        <v>0</v>
      </c>
      <c r="H59" s="81">
        <v>0</v>
      </c>
    </row>
    <row r="60" spans="1:8" s="73" customFormat="1" ht="31.5">
      <c r="A60" s="32" t="s">
        <v>62</v>
      </c>
      <c r="B60" s="83">
        <v>4597306</v>
      </c>
      <c r="C60" s="83">
        <v>4597306</v>
      </c>
      <c r="D60" s="83">
        <v>4197306</v>
      </c>
      <c r="E60" s="83">
        <v>-400000</v>
      </c>
      <c r="F60" s="27">
        <v>-8.7007477857684479E-2</v>
      </c>
      <c r="G60" s="83">
        <v>-400000</v>
      </c>
      <c r="H60" s="27">
        <v>-8.7007477857684479E-2</v>
      </c>
    </row>
    <row r="61" spans="1:8" s="73" customFormat="1" ht="31.5">
      <c r="A61" s="32" t="s">
        <v>63</v>
      </c>
      <c r="B61" s="83">
        <v>0</v>
      </c>
      <c r="C61" s="83">
        <v>0</v>
      </c>
      <c r="D61" s="83">
        <v>0</v>
      </c>
      <c r="E61" s="83">
        <v>0</v>
      </c>
      <c r="F61" s="81">
        <v>0</v>
      </c>
      <c r="G61" s="83">
        <v>0</v>
      </c>
      <c r="H61" s="81">
        <v>0</v>
      </c>
    </row>
    <row r="62" spans="1:8" s="75" customFormat="1" ht="31.5">
      <c r="A62" s="49" t="s">
        <v>64</v>
      </c>
      <c r="B62" s="91">
        <v>115292524.31</v>
      </c>
      <c r="C62" s="91">
        <v>116134358</v>
      </c>
      <c r="D62" s="91">
        <v>120946651</v>
      </c>
      <c r="E62" s="91">
        <v>5654126.6899999976</v>
      </c>
      <c r="F62" s="37">
        <v>4.9041572502976083E-2</v>
      </c>
      <c r="G62" s="91">
        <v>4812293</v>
      </c>
      <c r="H62" s="37">
        <v>4.1437289385110307E-2</v>
      </c>
    </row>
    <row r="63" spans="1:8" s="73" customFormat="1" ht="31.5">
      <c r="A63" s="47"/>
      <c r="B63" s="84"/>
      <c r="C63" s="84"/>
      <c r="D63" s="84"/>
      <c r="E63" s="84"/>
      <c r="F63" s="24"/>
      <c r="G63" s="84"/>
      <c r="H63" s="24"/>
    </row>
    <row r="64" spans="1:8" s="73" customFormat="1" ht="31.5">
      <c r="A64" s="45" t="s">
        <v>65</v>
      </c>
      <c r="B64" s="84"/>
      <c r="C64" s="84"/>
      <c r="D64" s="84"/>
      <c r="E64" s="84"/>
      <c r="F64" s="24"/>
      <c r="G64" s="84"/>
      <c r="H64" s="24"/>
    </row>
    <row r="65" spans="1:8" s="73" customFormat="1" ht="31.5">
      <c r="A65" s="30" t="s">
        <v>66</v>
      </c>
      <c r="B65" s="80">
        <v>66337099</v>
      </c>
      <c r="C65" s="80">
        <v>66475376</v>
      </c>
      <c r="D65" s="80">
        <v>65445918</v>
      </c>
      <c r="E65" s="84">
        <v>-891181</v>
      </c>
      <c r="F65" s="27">
        <v>-1.3434126807384206E-2</v>
      </c>
      <c r="G65" s="84">
        <v>-1029458</v>
      </c>
      <c r="H65" s="27">
        <v>-1.5486305786371182E-2</v>
      </c>
    </row>
    <row r="66" spans="1:8" s="73" customFormat="1" ht="31.5">
      <c r="A66" s="32" t="s">
        <v>67</v>
      </c>
      <c r="B66" s="82">
        <v>1523219</v>
      </c>
      <c r="C66" s="80">
        <v>1590594</v>
      </c>
      <c r="D66" s="80">
        <v>1663764</v>
      </c>
      <c r="E66" s="83">
        <v>140545</v>
      </c>
      <c r="F66" s="27">
        <v>9.2268413143481012E-2</v>
      </c>
      <c r="G66" s="83">
        <v>73170</v>
      </c>
      <c r="H66" s="27">
        <v>4.600168239035228E-2</v>
      </c>
    </row>
    <row r="67" spans="1:8" s="73" customFormat="1" ht="31.5">
      <c r="A67" s="32" t="s">
        <v>68</v>
      </c>
      <c r="B67" s="84">
        <v>19445928</v>
      </c>
      <c r="C67" s="80">
        <v>19468425</v>
      </c>
      <c r="D67" s="80">
        <v>22262897</v>
      </c>
      <c r="E67" s="83">
        <v>2816969</v>
      </c>
      <c r="F67" s="27">
        <v>0.14486163889941381</v>
      </c>
      <c r="G67" s="83">
        <v>2794472</v>
      </c>
      <c r="H67" s="27">
        <v>0.14353867865530981</v>
      </c>
    </row>
    <row r="68" spans="1:8" s="75" customFormat="1" ht="31.5">
      <c r="A68" s="48" t="s">
        <v>69</v>
      </c>
      <c r="B68" s="91">
        <v>87306246</v>
      </c>
      <c r="C68" s="91">
        <v>87534395</v>
      </c>
      <c r="D68" s="91">
        <v>89372579</v>
      </c>
      <c r="E68" s="85">
        <v>2066333</v>
      </c>
      <c r="F68" s="37">
        <v>2.3667642289876948E-2</v>
      </c>
      <c r="G68" s="85">
        <v>1838184</v>
      </c>
      <c r="H68" s="37">
        <v>2.0999562514826316E-2</v>
      </c>
    </row>
    <row r="69" spans="1:8" s="73" customFormat="1" ht="31.5">
      <c r="A69" s="32" t="s">
        <v>70</v>
      </c>
      <c r="B69" s="82">
        <v>679255</v>
      </c>
      <c r="C69" s="82">
        <v>714694</v>
      </c>
      <c r="D69" s="82">
        <v>907770</v>
      </c>
      <c r="E69" s="83">
        <v>228515</v>
      </c>
      <c r="F69" s="27">
        <v>0.33642004843541823</v>
      </c>
      <c r="G69" s="83">
        <v>193076</v>
      </c>
      <c r="H69" s="27">
        <v>0.27015198112758748</v>
      </c>
    </row>
    <row r="70" spans="1:8" s="73" customFormat="1" ht="31.5">
      <c r="A70" s="32" t="s">
        <v>71</v>
      </c>
      <c r="B70" s="80">
        <v>9800870</v>
      </c>
      <c r="C70" s="80">
        <v>9967438</v>
      </c>
      <c r="D70" s="80">
        <v>10390913</v>
      </c>
      <c r="E70" s="83">
        <v>590043</v>
      </c>
      <c r="F70" s="27">
        <v>6.0203124824632914E-2</v>
      </c>
      <c r="G70" s="83">
        <v>423475</v>
      </c>
      <c r="H70" s="27">
        <v>4.2485842400022955E-2</v>
      </c>
    </row>
    <row r="71" spans="1:8" s="73" customFormat="1" ht="31.5">
      <c r="A71" s="32" t="s">
        <v>72</v>
      </c>
      <c r="B71" s="84">
        <v>1656945</v>
      </c>
      <c r="C71" s="84">
        <v>1775252</v>
      </c>
      <c r="D71" s="84">
        <v>2055747</v>
      </c>
      <c r="E71" s="83">
        <v>398802</v>
      </c>
      <c r="F71" s="27">
        <v>0.24068511628328038</v>
      </c>
      <c r="G71" s="83">
        <v>280495</v>
      </c>
      <c r="H71" s="27">
        <v>0.15800292014880141</v>
      </c>
    </row>
    <row r="72" spans="1:8" s="75" customFormat="1" ht="31.5">
      <c r="A72" s="35" t="s">
        <v>73</v>
      </c>
      <c r="B72" s="91">
        <v>12137070</v>
      </c>
      <c r="C72" s="91">
        <v>12457384</v>
      </c>
      <c r="D72" s="91">
        <v>13354430</v>
      </c>
      <c r="E72" s="85">
        <v>1217360</v>
      </c>
      <c r="F72" s="37">
        <v>0.1003009787370428</v>
      </c>
      <c r="G72" s="85">
        <v>897046</v>
      </c>
      <c r="H72" s="37">
        <v>7.2009179455333486E-2</v>
      </c>
    </row>
    <row r="73" spans="1:8" s="73" customFormat="1" ht="31.5">
      <c r="A73" s="32" t="s">
        <v>74</v>
      </c>
      <c r="B73" s="84">
        <v>962517.31</v>
      </c>
      <c r="C73" s="84">
        <v>1002645</v>
      </c>
      <c r="D73" s="84">
        <v>636231</v>
      </c>
      <c r="E73" s="83">
        <v>-326286.31000000006</v>
      </c>
      <c r="F73" s="27">
        <v>-0.33899266705135933</v>
      </c>
      <c r="G73" s="83">
        <v>-366414</v>
      </c>
      <c r="H73" s="27">
        <v>-0.36544739164908818</v>
      </c>
    </row>
    <row r="74" spans="1:8" s="73" customFormat="1" ht="31.5">
      <c r="A74" s="32" t="s">
        <v>75</v>
      </c>
      <c r="B74" s="83">
        <v>13695363</v>
      </c>
      <c r="C74" s="83">
        <v>13798194</v>
      </c>
      <c r="D74" s="83">
        <v>15540808</v>
      </c>
      <c r="E74" s="83">
        <v>1845445</v>
      </c>
      <c r="F74" s="27">
        <v>0.13474962291981599</v>
      </c>
      <c r="G74" s="83">
        <v>1742614</v>
      </c>
      <c r="H74" s="27">
        <v>0.12629290470912352</v>
      </c>
    </row>
    <row r="75" spans="1:8" s="73" customFormat="1" ht="31.5">
      <c r="A75" s="32" t="s">
        <v>76</v>
      </c>
      <c r="B75" s="83">
        <v>0</v>
      </c>
      <c r="C75" s="83">
        <v>0</v>
      </c>
      <c r="D75" s="83">
        <v>0</v>
      </c>
      <c r="E75" s="83">
        <v>0</v>
      </c>
      <c r="F75" s="81">
        <v>0</v>
      </c>
      <c r="G75" s="83">
        <v>0</v>
      </c>
      <c r="H75" s="81">
        <v>0</v>
      </c>
    </row>
    <row r="76" spans="1:8" s="73" customFormat="1" ht="31.5">
      <c r="A76" s="32" t="s">
        <v>77</v>
      </c>
      <c r="B76" s="83">
        <v>545146</v>
      </c>
      <c r="C76" s="83">
        <v>545146</v>
      </c>
      <c r="D76" s="83">
        <v>404909</v>
      </c>
      <c r="E76" s="83">
        <v>-140237</v>
      </c>
      <c r="F76" s="27">
        <v>-0.2572466825400902</v>
      </c>
      <c r="G76" s="83">
        <v>-140237</v>
      </c>
      <c r="H76" s="27">
        <v>-0.2572466825400902</v>
      </c>
    </row>
    <row r="77" spans="1:8" s="75" customFormat="1" ht="31.5">
      <c r="A77" s="35" t="s">
        <v>78</v>
      </c>
      <c r="B77" s="85">
        <v>15203026.310000001</v>
      </c>
      <c r="C77" s="85">
        <v>15345985</v>
      </c>
      <c r="D77" s="85">
        <v>16581948</v>
      </c>
      <c r="E77" s="85">
        <v>1378921.6899999995</v>
      </c>
      <c r="F77" s="37">
        <v>9.0700473832173445E-2</v>
      </c>
      <c r="G77" s="85">
        <v>1235963</v>
      </c>
      <c r="H77" s="37">
        <v>8.0539828495857391E-2</v>
      </c>
    </row>
    <row r="78" spans="1:8" s="73" customFormat="1" ht="31.5">
      <c r="A78" s="32" t="s">
        <v>79</v>
      </c>
      <c r="B78" s="83">
        <v>213258</v>
      </c>
      <c r="C78" s="83">
        <v>231474</v>
      </c>
      <c r="D78" s="83">
        <v>686208</v>
      </c>
      <c r="E78" s="83">
        <v>472950</v>
      </c>
      <c r="F78" s="27">
        <v>2.2177362631179136</v>
      </c>
      <c r="G78" s="83">
        <v>454734</v>
      </c>
      <c r="H78" s="27">
        <v>1.9645143731045387</v>
      </c>
    </row>
    <row r="79" spans="1:8" s="73" customFormat="1" ht="31.5">
      <c r="A79" s="32" t="s">
        <v>80</v>
      </c>
      <c r="B79" s="83">
        <v>184222</v>
      </c>
      <c r="C79" s="83">
        <v>319237</v>
      </c>
      <c r="D79" s="83">
        <v>767000</v>
      </c>
      <c r="E79" s="83">
        <v>582778</v>
      </c>
      <c r="F79" s="27">
        <v>3.1634549619480845</v>
      </c>
      <c r="G79" s="83">
        <v>447763</v>
      </c>
      <c r="H79" s="27">
        <v>1.4026037082167795</v>
      </c>
    </row>
    <row r="80" spans="1:8" s="73" customFormat="1" ht="31.5">
      <c r="A80" s="51" t="s">
        <v>81</v>
      </c>
      <c r="B80" s="83">
        <v>248702</v>
      </c>
      <c r="C80" s="83">
        <v>245883</v>
      </c>
      <c r="D80" s="83">
        <v>184486</v>
      </c>
      <c r="E80" s="83">
        <v>-64216</v>
      </c>
      <c r="F80" s="27">
        <v>-0.25820459827423986</v>
      </c>
      <c r="G80" s="83">
        <v>-61397</v>
      </c>
      <c r="H80" s="27">
        <v>-0.24970006059792665</v>
      </c>
    </row>
    <row r="81" spans="1:8" s="75" customFormat="1" ht="31.5">
      <c r="A81" s="52" t="s">
        <v>82</v>
      </c>
      <c r="B81" s="91">
        <v>646182</v>
      </c>
      <c r="C81" s="91">
        <v>796594</v>
      </c>
      <c r="D81" s="91">
        <v>1637694</v>
      </c>
      <c r="E81" s="91">
        <v>991512</v>
      </c>
      <c r="F81" s="37">
        <v>1.5344160004456948</v>
      </c>
      <c r="G81" s="91">
        <v>841100</v>
      </c>
      <c r="H81" s="37">
        <v>1.0558703680921524</v>
      </c>
    </row>
    <row r="82" spans="1:8" s="73" customFormat="1" ht="31.5">
      <c r="A82" s="51" t="s">
        <v>83</v>
      </c>
      <c r="B82" s="83">
        <v>0</v>
      </c>
      <c r="C82" s="83">
        <v>0</v>
      </c>
      <c r="D82" s="82">
        <v>0</v>
      </c>
      <c r="E82" s="83">
        <v>0</v>
      </c>
      <c r="F82" s="81">
        <v>0</v>
      </c>
      <c r="G82" s="83">
        <v>0</v>
      </c>
      <c r="H82" s="81">
        <v>0</v>
      </c>
    </row>
    <row r="83" spans="1:8" s="75" customFormat="1" ht="32.25" thickBot="1">
      <c r="A83" s="53" t="s">
        <v>64</v>
      </c>
      <c r="B83" s="92">
        <v>115292524.31</v>
      </c>
      <c r="C83" s="92">
        <v>116134358</v>
      </c>
      <c r="D83" s="93">
        <v>120946651</v>
      </c>
      <c r="E83" s="92">
        <v>5654126.6899999976</v>
      </c>
      <c r="F83" s="56">
        <v>4.9041572502976083E-2</v>
      </c>
      <c r="G83" s="92">
        <v>4812293</v>
      </c>
      <c r="H83" s="56">
        <v>4.1437289385110307E-2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39" zoomScale="60" zoomScaleNormal="60" workbookViewId="0">
      <selection activeCell="H84" sqref="A1:H84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109</v>
      </c>
      <c r="G1" s="6"/>
      <c r="H1" s="98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59782918</v>
      </c>
      <c r="C8" s="26">
        <v>59782918</v>
      </c>
      <c r="D8" s="26">
        <v>61660916</v>
      </c>
      <c r="E8" s="26">
        <v>1877998</v>
      </c>
      <c r="F8" s="27">
        <v>3.1413622198903035E-2</v>
      </c>
      <c r="G8" s="26">
        <v>1877998</v>
      </c>
      <c r="H8" s="27">
        <v>3.1413622198903035E-2</v>
      </c>
    </row>
    <row r="9" spans="1:8" s="16" customFormat="1" ht="31.5">
      <c r="A9" s="25" t="s">
        <v>19</v>
      </c>
      <c r="B9" s="26">
        <v>5770735</v>
      </c>
      <c r="C9" s="26">
        <v>5770735</v>
      </c>
      <c r="D9" s="26">
        <v>0</v>
      </c>
      <c r="E9" s="26">
        <v>-5770735</v>
      </c>
      <c r="F9" s="27">
        <v>-1</v>
      </c>
      <c r="G9" s="26">
        <v>-5770735</v>
      </c>
      <c r="H9" s="27">
        <v>-1</v>
      </c>
    </row>
    <row r="10" spans="1:8" s="16" customFormat="1" ht="31.5">
      <c r="A10" s="28" t="s">
        <v>20</v>
      </c>
      <c r="B10" s="29">
        <v>3131874</v>
      </c>
      <c r="C10" s="29">
        <v>3333731</v>
      </c>
      <c r="D10" s="29">
        <v>2715822</v>
      </c>
      <c r="E10" s="29">
        <v>-416052</v>
      </c>
      <c r="F10" s="27">
        <v>-0.13284442477570937</v>
      </c>
      <c r="G10" s="29">
        <v>-617909</v>
      </c>
      <c r="H10" s="27">
        <v>-0.18535058767489038</v>
      </c>
    </row>
    <row r="11" spans="1:8" s="16" customFormat="1" ht="31.5">
      <c r="A11" s="30" t="s">
        <v>21</v>
      </c>
      <c r="B11" s="31">
        <v>488177</v>
      </c>
      <c r="C11" s="31">
        <v>488177</v>
      </c>
      <c r="D11" s="31">
        <v>52573</v>
      </c>
      <c r="E11" s="29">
        <v>-435604</v>
      </c>
      <c r="F11" s="27">
        <v>-0.8923075032211677</v>
      </c>
      <c r="G11" s="29">
        <v>-435604</v>
      </c>
      <c r="H11" s="27">
        <v>-0.8923075032211677</v>
      </c>
    </row>
    <row r="12" spans="1:8" s="16" customFormat="1" ht="31.5">
      <c r="A12" s="32" t="s">
        <v>22</v>
      </c>
      <c r="B12" s="31">
        <v>2643697</v>
      </c>
      <c r="C12" s="31">
        <v>2845554</v>
      </c>
      <c r="D12" s="31">
        <v>2663249</v>
      </c>
      <c r="E12" s="29">
        <v>19552</v>
      </c>
      <c r="F12" s="27">
        <v>7.3957038193106089E-3</v>
      </c>
      <c r="G12" s="29">
        <v>-182305</v>
      </c>
      <c r="H12" s="27">
        <v>-6.4066610579170166E-2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68685527</v>
      </c>
      <c r="C31" s="36">
        <v>68887384</v>
      </c>
      <c r="D31" s="36">
        <v>64376738</v>
      </c>
      <c r="E31" s="36">
        <v>-4308789</v>
      </c>
      <c r="F31" s="37">
        <v>-6.2732124047035417E-2</v>
      </c>
      <c r="G31" s="36">
        <v>-4510646</v>
      </c>
      <c r="H31" s="37">
        <v>-6.5478549744318937E-2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500000</v>
      </c>
      <c r="C35" s="41">
        <v>500000</v>
      </c>
      <c r="D35" s="41">
        <v>0</v>
      </c>
      <c r="E35" s="41">
        <v>-500000</v>
      </c>
      <c r="F35" s="37">
        <v>-1</v>
      </c>
      <c r="G35" s="41">
        <v>-500000</v>
      </c>
      <c r="H35" s="37">
        <v>-1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13023402</v>
      </c>
      <c r="C37" s="41">
        <v>13023402</v>
      </c>
      <c r="D37" s="41">
        <v>20942299</v>
      </c>
      <c r="E37" s="41">
        <v>7918897</v>
      </c>
      <c r="F37" s="37">
        <v>0.60805133712374082</v>
      </c>
      <c r="G37" s="41">
        <v>7918897</v>
      </c>
      <c r="H37" s="37">
        <v>0.60805133712374082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55164699</v>
      </c>
      <c r="C39" s="39">
        <v>55199754</v>
      </c>
      <c r="D39" s="39">
        <v>59876611</v>
      </c>
      <c r="E39" s="39">
        <v>4711912</v>
      </c>
      <c r="F39" s="37">
        <v>8.5415348681590744E-2</v>
      </c>
      <c r="G39" s="39">
        <v>4676857</v>
      </c>
      <c r="H39" s="37">
        <v>8.4726047873329297E-2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137373628</v>
      </c>
      <c r="C45" s="39">
        <v>137610540</v>
      </c>
      <c r="D45" s="39">
        <v>145195648</v>
      </c>
      <c r="E45" s="39">
        <v>7822020</v>
      </c>
      <c r="F45" s="37">
        <v>5.6939749745853696E-2</v>
      </c>
      <c r="G45" s="39">
        <v>7585108</v>
      </c>
      <c r="H45" s="37">
        <v>5.5120109259072743E-2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56608274</v>
      </c>
      <c r="C49" s="22">
        <v>59223280</v>
      </c>
      <c r="D49" s="22">
        <v>61221490</v>
      </c>
      <c r="E49" s="22">
        <v>4613216</v>
      </c>
      <c r="F49" s="27">
        <v>8.1493669988948969E-2</v>
      </c>
      <c r="G49" s="22">
        <v>1998210</v>
      </c>
      <c r="H49" s="27">
        <v>3.3740279160492291E-2</v>
      </c>
    </row>
    <row r="50" spans="1:8" s="16" customFormat="1" ht="31.5">
      <c r="A50" s="32" t="s">
        <v>52</v>
      </c>
      <c r="B50" s="31">
        <v>21270995</v>
      </c>
      <c r="C50" s="31">
        <v>19782367</v>
      </c>
      <c r="D50" s="31">
        <v>21735871</v>
      </c>
      <c r="E50" s="31">
        <v>464876</v>
      </c>
      <c r="F50" s="27">
        <v>2.1854924981177422E-2</v>
      </c>
      <c r="G50" s="31">
        <v>1953504</v>
      </c>
      <c r="H50" s="27">
        <v>9.8749760329489386E-2</v>
      </c>
    </row>
    <row r="51" spans="1:8" s="16" customFormat="1" ht="31.5">
      <c r="A51" s="32" t="s">
        <v>53</v>
      </c>
      <c r="B51" s="31">
        <v>270000</v>
      </c>
      <c r="C51" s="31">
        <v>270000</v>
      </c>
      <c r="D51" s="31">
        <v>270000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12678515</v>
      </c>
      <c r="C52" s="31">
        <v>13341404</v>
      </c>
      <c r="D52" s="31">
        <v>13588367</v>
      </c>
      <c r="E52" s="31">
        <v>909852</v>
      </c>
      <c r="F52" s="27">
        <v>7.1763294045083359E-2</v>
      </c>
      <c r="G52" s="31">
        <v>246963</v>
      </c>
      <c r="H52" s="27">
        <v>1.8511020279424865E-2</v>
      </c>
    </row>
    <row r="53" spans="1:8" s="16" customFormat="1" ht="31.5">
      <c r="A53" s="32" t="s">
        <v>55</v>
      </c>
      <c r="B53" s="31">
        <v>4794954</v>
      </c>
      <c r="C53" s="31">
        <v>5188715</v>
      </c>
      <c r="D53" s="31">
        <v>5554353</v>
      </c>
      <c r="E53" s="31">
        <v>759399</v>
      </c>
      <c r="F53" s="27">
        <v>0.15837461631540156</v>
      </c>
      <c r="G53" s="31">
        <v>365638</v>
      </c>
      <c r="H53" s="27">
        <v>7.0467928957362272E-2</v>
      </c>
    </row>
    <row r="54" spans="1:8" s="16" customFormat="1" ht="31.5">
      <c r="A54" s="32" t="s">
        <v>56</v>
      </c>
      <c r="B54" s="31">
        <v>16900292</v>
      </c>
      <c r="C54" s="31">
        <v>16705301</v>
      </c>
      <c r="D54" s="31">
        <v>17885736</v>
      </c>
      <c r="E54" s="31">
        <v>985444</v>
      </c>
      <c r="F54" s="27">
        <v>5.8309288383893015E-2</v>
      </c>
      <c r="G54" s="31">
        <v>1180435</v>
      </c>
      <c r="H54" s="27">
        <v>7.0662300547592649E-2</v>
      </c>
    </row>
    <row r="55" spans="1:8" s="16" customFormat="1" ht="31.5">
      <c r="A55" s="32" t="s">
        <v>57</v>
      </c>
      <c r="B55" s="31">
        <v>5196286</v>
      </c>
      <c r="C55" s="31">
        <v>5156615</v>
      </c>
      <c r="D55" s="31">
        <v>5506290</v>
      </c>
      <c r="E55" s="31">
        <v>310004</v>
      </c>
      <c r="F55" s="27">
        <v>5.9658763971036234E-2</v>
      </c>
      <c r="G55" s="31">
        <v>349675</v>
      </c>
      <c r="H55" s="27">
        <v>6.781095738192594E-2</v>
      </c>
    </row>
    <row r="56" spans="1:8" s="16" customFormat="1" ht="31.5">
      <c r="A56" s="32" t="s">
        <v>58</v>
      </c>
      <c r="B56" s="31">
        <v>15169638</v>
      </c>
      <c r="C56" s="31">
        <v>13423184</v>
      </c>
      <c r="D56" s="31">
        <v>14205307</v>
      </c>
      <c r="E56" s="31">
        <v>-964331</v>
      </c>
      <c r="F56" s="27">
        <v>-6.3569809642128577E-2</v>
      </c>
      <c r="G56" s="31">
        <v>782123</v>
      </c>
      <c r="H56" s="27">
        <v>5.8266578182940801E-2</v>
      </c>
    </row>
    <row r="57" spans="1:8" s="38" customFormat="1" ht="31.5">
      <c r="A57" s="48" t="s">
        <v>59</v>
      </c>
      <c r="B57" s="36">
        <v>132888954</v>
      </c>
      <c r="C57" s="36">
        <v>133090866</v>
      </c>
      <c r="D57" s="36">
        <v>139967414</v>
      </c>
      <c r="E57" s="36">
        <v>7078460</v>
      </c>
      <c r="F57" s="37">
        <v>5.3265977245934223E-2</v>
      </c>
      <c r="G57" s="36">
        <v>6876548</v>
      </c>
      <c r="H57" s="37">
        <v>5.16680686411643E-2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109674</v>
      </c>
      <c r="C59" s="31">
        <v>144674</v>
      </c>
      <c r="D59" s="31">
        <v>128234</v>
      </c>
      <c r="E59" s="31">
        <v>18560</v>
      </c>
      <c r="F59" s="27">
        <v>0.16922880536863796</v>
      </c>
      <c r="G59" s="31">
        <v>-16440</v>
      </c>
      <c r="H59" s="27">
        <v>-0.11363479270636051</v>
      </c>
    </row>
    <row r="60" spans="1:8" s="16" customFormat="1" ht="31.5">
      <c r="A60" s="32" t="s">
        <v>62</v>
      </c>
      <c r="B60" s="99">
        <v>4375000</v>
      </c>
      <c r="C60" s="99">
        <v>4375000</v>
      </c>
      <c r="D60" s="99">
        <v>5100000</v>
      </c>
      <c r="E60" s="31">
        <v>725000</v>
      </c>
      <c r="F60" s="27">
        <v>0.1657142857142857</v>
      </c>
      <c r="G60" s="31">
        <v>725000</v>
      </c>
      <c r="H60" s="27">
        <v>0.1657142857142857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137373628</v>
      </c>
      <c r="C62" s="50">
        <v>137610540</v>
      </c>
      <c r="D62" s="50">
        <v>145195648</v>
      </c>
      <c r="E62" s="50">
        <v>7822020</v>
      </c>
      <c r="F62" s="37">
        <v>5.6939749745853696E-2</v>
      </c>
      <c r="G62" s="50">
        <v>7585108</v>
      </c>
      <c r="H62" s="37">
        <v>5.5120109259072743E-2</v>
      </c>
    </row>
    <row r="63" spans="1:8" s="16" customFormat="1" ht="31.5">
      <c r="A63" s="47"/>
      <c r="B63" s="100"/>
      <c r="C63" s="100"/>
      <c r="D63" s="100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77927510</v>
      </c>
      <c r="C65" s="26">
        <v>78910724</v>
      </c>
      <c r="D65" s="26">
        <v>80708064</v>
      </c>
      <c r="E65" s="22">
        <v>2780554</v>
      </c>
      <c r="F65" s="27">
        <v>3.5681288931213126E-2</v>
      </c>
      <c r="G65" s="22">
        <v>1797340</v>
      </c>
      <c r="H65" s="27">
        <v>2.2776878843489005E-2</v>
      </c>
    </row>
    <row r="66" spans="1:8" s="16" customFormat="1" ht="31.5">
      <c r="A66" s="32" t="s">
        <v>67</v>
      </c>
      <c r="B66" s="29">
        <v>1087661</v>
      </c>
      <c r="C66" s="26">
        <v>1277634</v>
      </c>
      <c r="D66" s="26">
        <v>1274074</v>
      </c>
      <c r="E66" s="31">
        <v>186413</v>
      </c>
      <c r="F66" s="27">
        <v>0.17138887943945769</v>
      </c>
      <c r="G66" s="31">
        <v>-3560</v>
      </c>
      <c r="H66" s="27">
        <v>-2.7864004871504672E-3</v>
      </c>
    </row>
    <row r="67" spans="1:8" s="16" customFormat="1" ht="31.5">
      <c r="A67" s="32" t="s">
        <v>68</v>
      </c>
      <c r="B67" s="22">
        <v>21947009</v>
      </c>
      <c r="C67" s="26">
        <v>22272870</v>
      </c>
      <c r="D67" s="26">
        <v>25725487</v>
      </c>
      <c r="E67" s="31">
        <v>3778478</v>
      </c>
      <c r="F67" s="27">
        <v>0.17216368754393821</v>
      </c>
      <c r="G67" s="31">
        <v>3452617</v>
      </c>
      <c r="H67" s="27">
        <v>0.15501446378486472</v>
      </c>
    </row>
    <row r="68" spans="1:8" s="38" customFormat="1" ht="31.5">
      <c r="A68" s="48" t="s">
        <v>69</v>
      </c>
      <c r="B68" s="50">
        <v>100962180</v>
      </c>
      <c r="C68" s="50">
        <v>102461228</v>
      </c>
      <c r="D68" s="50">
        <v>107707625</v>
      </c>
      <c r="E68" s="36">
        <v>6745445</v>
      </c>
      <c r="F68" s="37">
        <v>6.6811602126657724E-2</v>
      </c>
      <c r="G68" s="36">
        <v>5246397</v>
      </c>
      <c r="H68" s="37">
        <v>5.1203729473162277E-2</v>
      </c>
    </row>
    <row r="69" spans="1:8" s="16" customFormat="1" ht="31.5">
      <c r="A69" s="32" t="s">
        <v>70</v>
      </c>
      <c r="B69" s="29">
        <v>353108</v>
      </c>
      <c r="C69" s="29">
        <v>647705</v>
      </c>
      <c r="D69" s="29">
        <v>686164</v>
      </c>
      <c r="E69" s="31">
        <v>333056</v>
      </c>
      <c r="F69" s="27">
        <v>0.94321284139696637</v>
      </c>
      <c r="G69" s="31">
        <v>38459</v>
      </c>
      <c r="H69" s="27">
        <v>5.9377339992743611E-2</v>
      </c>
    </row>
    <row r="70" spans="1:8" s="16" customFormat="1" ht="31.5">
      <c r="A70" s="32" t="s">
        <v>71</v>
      </c>
      <c r="B70" s="26">
        <v>11388106</v>
      </c>
      <c r="C70" s="26">
        <v>11732837</v>
      </c>
      <c r="D70" s="26">
        <v>12101006</v>
      </c>
      <c r="E70" s="31">
        <v>712900</v>
      </c>
      <c r="F70" s="27">
        <v>6.260040080413723E-2</v>
      </c>
      <c r="G70" s="31">
        <v>368169</v>
      </c>
      <c r="H70" s="27">
        <v>3.1379367155616324E-2</v>
      </c>
    </row>
    <row r="71" spans="1:8" s="16" customFormat="1" ht="31.5">
      <c r="A71" s="32" t="s">
        <v>72</v>
      </c>
      <c r="B71" s="22">
        <v>1612548</v>
      </c>
      <c r="C71" s="22">
        <v>1432430</v>
      </c>
      <c r="D71" s="22">
        <v>1636976</v>
      </c>
      <c r="E71" s="31">
        <v>24428</v>
      </c>
      <c r="F71" s="27">
        <v>1.5148696348883878E-2</v>
      </c>
      <c r="G71" s="31">
        <v>204546</v>
      </c>
      <c r="H71" s="27">
        <v>0.1427965066355773</v>
      </c>
    </row>
    <row r="72" spans="1:8" s="38" customFormat="1" ht="31.5">
      <c r="A72" s="35" t="s">
        <v>73</v>
      </c>
      <c r="B72" s="50">
        <v>13353762</v>
      </c>
      <c r="C72" s="50">
        <v>13812972</v>
      </c>
      <c r="D72" s="50">
        <v>14424146</v>
      </c>
      <c r="E72" s="36">
        <v>1070384</v>
      </c>
      <c r="F72" s="37">
        <v>8.0155989001451433E-2</v>
      </c>
      <c r="G72" s="36">
        <v>611174</v>
      </c>
      <c r="H72" s="37">
        <v>4.4246379417839987E-2</v>
      </c>
    </row>
    <row r="73" spans="1:8" s="16" customFormat="1" ht="31.5">
      <c r="A73" s="32" t="s">
        <v>74</v>
      </c>
      <c r="B73" s="22">
        <v>393022</v>
      </c>
      <c r="C73" s="22">
        <v>299912</v>
      </c>
      <c r="D73" s="22">
        <v>310834</v>
      </c>
      <c r="E73" s="31">
        <v>-82188</v>
      </c>
      <c r="F73" s="27">
        <v>-0.20911806463760299</v>
      </c>
      <c r="G73" s="31">
        <v>10922</v>
      </c>
      <c r="H73" s="27">
        <v>3.6417349089066124E-2</v>
      </c>
    </row>
    <row r="74" spans="1:8" s="16" customFormat="1" ht="31.5">
      <c r="A74" s="32" t="s">
        <v>75</v>
      </c>
      <c r="B74" s="31">
        <v>19223301</v>
      </c>
      <c r="C74" s="31">
        <v>18485363</v>
      </c>
      <c r="D74" s="31">
        <v>20128598</v>
      </c>
      <c r="E74" s="31">
        <v>905297</v>
      </c>
      <c r="F74" s="27">
        <v>4.7093732756928686E-2</v>
      </c>
      <c r="G74" s="31">
        <v>1643235</v>
      </c>
      <c r="H74" s="27">
        <v>8.8893845362950141E-2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330970</v>
      </c>
      <c r="C76" s="31">
        <v>386304</v>
      </c>
      <c r="D76" s="31">
        <v>370928</v>
      </c>
      <c r="E76" s="31">
        <v>39958</v>
      </c>
      <c r="F76" s="27">
        <v>0.12072997552648276</v>
      </c>
      <c r="G76" s="31">
        <v>-15376</v>
      </c>
      <c r="H76" s="27">
        <v>-3.9802849569251161E-2</v>
      </c>
    </row>
    <row r="77" spans="1:8" s="38" customFormat="1" ht="31.5">
      <c r="A77" s="35" t="s">
        <v>78</v>
      </c>
      <c r="B77" s="36">
        <v>19947293</v>
      </c>
      <c r="C77" s="36">
        <v>19171579</v>
      </c>
      <c r="D77" s="36">
        <v>20810360</v>
      </c>
      <c r="E77" s="36">
        <v>863067</v>
      </c>
      <c r="F77" s="37">
        <v>4.3267374675852004E-2</v>
      </c>
      <c r="G77" s="36">
        <v>1638781</v>
      </c>
      <c r="H77" s="37">
        <v>8.5479709313458219E-2</v>
      </c>
    </row>
    <row r="78" spans="1:8" s="16" customFormat="1" ht="31.5">
      <c r="A78" s="32" t="s">
        <v>79</v>
      </c>
      <c r="B78" s="31">
        <v>1950393</v>
      </c>
      <c r="C78" s="31">
        <v>1004761</v>
      </c>
      <c r="D78" s="31">
        <v>1093517</v>
      </c>
      <c r="E78" s="31">
        <v>-856876</v>
      </c>
      <c r="F78" s="27">
        <v>-0.43933504683415087</v>
      </c>
      <c r="G78" s="31">
        <v>88756</v>
      </c>
      <c r="H78" s="27">
        <v>8.83354349939936E-2</v>
      </c>
    </row>
    <row r="79" spans="1:8" s="16" customFormat="1" ht="31.5">
      <c r="A79" s="32" t="s">
        <v>80</v>
      </c>
      <c r="B79" s="31">
        <v>1160000</v>
      </c>
      <c r="C79" s="31">
        <v>1160000</v>
      </c>
      <c r="D79" s="31">
        <v>1160000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3110393</v>
      </c>
      <c r="C81" s="50">
        <v>2164761</v>
      </c>
      <c r="D81" s="50">
        <v>2253517</v>
      </c>
      <c r="E81" s="50">
        <v>-856876</v>
      </c>
      <c r="F81" s="37">
        <v>-0.27548801710909199</v>
      </c>
      <c r="G81" s="50">
        <v>88756</v>
      </c>
      <c r="H81" s="37">
        <v>4.1000369093863016E-2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137373628</v>
      </c>
      <c r="C83" s="54">
        <v>137610540</v>
      </c>
      <c r="D83" s="55">
        <v>145195648</v>
      </c>
      <c r="E83" s="54">
        <v>7822020</v>
      </c>
      <c r="F83" s="56">
        <v>5.6939749745853696E-2</v>
      </c>
      <c r="G83" s="54">
        <v>7585108</v>
      </c>
      <c r="H83" s="56">
        <v>5.5120109259072743E-2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55" zoomScale="60" zoomScaleNormal="60" workbookViewId="0">
      <selection activeCell="B62" sqref="B62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110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32234049</v>
      </c>
      <c r="C8" s="26">
        <v>32234049</v>
      </c>
      <c r="D8" s="26">
        <v>35048680</v>
      </c>
      <c r="E8" s="26">
        <v>2814631</v>
      </c>
      <c r="F8" s="27">
        <v>8.7318568014834258E-2</v>
      </c>
      <c r="G8" s="26">
        <v>2814631</v>
      </c>
      <c r="H8" s="27">
        <v>8.7318568014834258E-2</v>
      </c>
    </row>
    <row r="9" spans="1:8" s="16" customFormat="1" ht="31.5">
      <c r="A9" s="25" t="s">
        <v>19</v>
      </c>
      <c r="B9" s="26">
        <v>3661861</v>
      </c>
      <c r="C9" s="26">
        <v>3661861</v>
      </c>
      <c r="D9" s="26">
        <v>0</v>
      </c>
      <c r="E9" s="26">
        <v>-3661861</v>
      </c>
      <c r="F9" s="27">
        <v>-1</v>
      </c>
      <c r="G9" s="26">
        <v>-3661861</v>
      </c>
      <c r="H9" s="27">
        <v>-1</v>
      </c>
    </row>
    <row r="10" spans="1:8" s="16" customFormat="1" ht="31.5">
      <c r="A10" s="28" t="s">
        <v>20</v>
      </c>
      <c r="B10" s="29">
        <v>2156691</v>
      </c>
      <c r="C10" s="29">
        <v>2299556</v>
      </c>
      <c r="D10" s="29">
        <v>2005674</v>
      </c>
      <c r="E10" s="29">
        <v>-151017</v>
      </c>
      <c r="F10" s="27">
        <v>-7.0022548431833767E-2</v>
      </c>
      <c r="G10" s="29">
        <v>-293882</v>
      </c>
      <c r="H10" s="27">
        <v>-0.12779945345971136</v>
      </c>
    </row>
    <row r="11" spans="1:8" s="16" customFormat="1" ht="31.5">
      <c r="A11" s="30" t="s">
        <v>21</v>
      </c>
      <c r="B11" s="31">
        <v>285615</v>
      </c>
      <c r="C11" s="31">
        <v>285615</v>
      </c>
      <c r="D11" s="31">
        <v>30759</v>
      </c>
      <c r="E11" s="29">
        <v>-254856</v>
      </c>
      <c r="F11" s="27">
        <v>-0.89230607636153558</v>
      </c>
      <c r="G11" s="29">
        <v>-254856</v>
      </c>
      <c r="H11" s="27">
        <v>-0.89230607636153558</v>
      </c>
    </row>
    <row r="12" spans="1:8" s="16" customFormat="1" ht="31.5">
      <c r="A12" s="32" t="s">
        <v>22</v>
      </c>
      <c r="B12" s="31">
        <v>1871076</v>
      </c>
      <c r="C12" s="31">
        <v>2013941</v>
      </c>
      <c r="D12" s="31">
        <v>1884915</v>
      </c>
      <c r="E12" s="29">
        <v>13839</v>
      </c>
      <c r="F12" s="27">
        <v>7.3962789325500407E-3</v>
      </c>
      <c r="G12" s="29">
        <v>-129026</v>
      </c>
      <c r="H12" s="27">
        <v>-6.4066424984644529E-2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90000</v>
      </c>
      <c r="E25" s="29">
        <v>90000</v>
      </c>
      <c r="F25" s="27">
        <v>1</v>
      </c>
      <c r="G25" s="29">
        <v>90000</v>
      </c>
      <c r="H25" s="27">
        <v>1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38052601</v>
      </c>
      <c r="C31" s="36">
        <v>38195466</v>
      </c>
      <c r="D31" s="36">
        <v>37054354</v>
      </c>
      <c r="E31" s="36">
        <v>-998247</v>
      </c>
      <c r="F31" s="37">
        <v>-2.6233344732466513E-2</v>
      </c>
      <c r="G31" s="36">
        <v>-1141112</v>
      </c>
      <c r="H31" s="37">
        <v>-2.9875587851186314E-2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10348</v>
      </c>
      <c r="C33" s="39"/>
      <c r="D33" s="39"/>
      <c r="E33" s="39">
        <v>-10348</v>
      </c>
      <c r="F33" s="37">
        <v>-1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7291143</v>
      </c>
      <c r="C37" s="41">
        <v>7291143</v>
      </c>
      <c r="D37" s="41">
        <v>11698812</v>
      </c>
      <c r="E37" s="41">
        <v>4407669</v>
      </c>
      <c r="F37" s="37">
        <v>0.60452373516744906</v>
      </c>
      <c r="G37" s="41">
        <v>4407669</v>
      </c>
      <c r="H37" s="37">
        <v>0.60452373516744906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32456067</v>
      </c>
      <c r="C39" s="39">
        <v>32615396</v>
      </c>
      <c r="D39" s="39">
        <v>35103870</v>
      </c>
      <c r="E39" s="39">
        <v>2647803</v>
      </c>
      <c r="F39" s="37">
        <v>8.1581141670677468E-2</v>
      </c>
      <c r="G39" s="39">
        <v>2488474</v>
      </c>
      <c r="H39" s="37">
        <v>7.6297525254637413E-2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77789463</v>
      </c>
      <c r="C45" s="39">
        <v>78102005</v>
      </c>
      <c r="D45" s="39">
        <v>83857036</v>
      </c>
      <c r="E45" s="39">
        <v>6067572</v>
      </c>
      <c r="F45" s="37">
        <v>7.7999921403236833E-2</v>
      </c>
      <c r="G45" s="39">
        <v>5755031</v>
      </c>
      <c r="H45" s="37">
        <v>7.3686085267593321E-2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34520261</v>
      </c>
      <c r="C49" s="22">
        <v>35063625</v>
      </c>
      <c r="D49" s="22">
        <v>38801159</v>
      </c>
      <c r="E49" s="22">
        <v>4280898</v>
      </c>
      <c r="F49" s="27">
        <v>0.12401117129444647</v>
      </c>
      <c r="G49" s="22">
        <v>3737534</v>
      </c>
      <c r="H49" s="27">
        <v>0.10659291502233439</v>
      </c>
    </row>
    <row r="50" spans="1:8" s="16" customFormat="1" ht="31.5">
      <c r="A50" s="32" t="s">
        <v>52</v>
      </c>
      <c r="B50" s="31">
        <v>4204017</v>
      </c>
      <c r="C50" s="31">
        <v>4613888</v>
      </c>
      <c r="D50" s="31">
        <v>4254656</v>
      </c>
      <c r="E50" s="31">
        <v>50639</v>
      </c>
      <c r="F50" s="27">
        <v>1.2045384212290292E-2</v>
      </c>
      <c r="G50" s="31">
        <v>-359232</v>
      </c>
      <c r="H50" s="27">
        <v>-7.7858847028796543E-2</v>
      </c>
    </row>
    <row r="51" spans="1:8" s="16" customFormat="1" ht="31.5">
      <c r="A51" s="32" t="s">
        <v>53</v>
      </c>
      <c r="B51" s="31">
        <v>266436</v>
      </c>
      <c r="C51" s="31">
        <v>238644</v>
      </c>
      <c r="D51" s="31">
        <v>203532</v>
      </c>
      <c r="E51" s="31">
        <v>-62904</v>
      </c>
      <c r="F51" s="27">
        <v>-0.23609422150159889</v>
      </c>
      <c r="G51" s="31">
        <v>-35112</v>
      </c>
      <c r="H51" s="27">
        <v>-0.14713129179866244</v>
      </c>
    </row>
    <row r="52" spans="1:8" s="16" customFormat="1" ht="31.5">
      <c r="A52" s="32" t="s">
        <v>54</v>
      </c>
      <c r="B52" s="31">
        <v>5903731</v>
      </c>
      <c r="C52" s="31">
        <v>6239404</v>
      </c>
      <c r="D52" s="31">
        <v>6365128</v>
      </c>
      <c r="E52" s="31">
        <v>461397</v>
      </c>
      <c r="F52" s="27">
        <v>7.8153459227732425E-2</v>
      </c>
      <c r="G52" s="31">
        <v>125724</v>
      </c>
      <c r="H52" s="27">
        <v>2.015000150655415E-2</v>
      </c>
    </row>
    <row r="53" spans="1:8" s="16" customFormat="1" ht="31.5">
      <c r="A53" s="32" t="s">
        <v>55</v>
      </c>
      <c r="B53" s="31">
        <v>4287807</v>
      </c>
      <c r="C53" s="31">
        <v>4304463</v>
      </c>
      <c r="D53" s="31">
        <v>4309417</v>
      </c>
      <c r="E53" s="31">
        <v>21610</v>
      </c>
      <c r="F53" s="27">
        <v>5.0398723636581591E-3</v>
      </c>
      <c r="G53" s="31">
        <v>4954</v>
      </c>
      <c r="H53" s="27">
        <v>1.1508984976755521E-3</v>
      </c>
    </row>
    <row r="54" spans="1:8" s="16" customFormat="1" ht="31.5">
      <c r="A54" s="32" t="s">
        <v>56</v>
      </c>
      <c r="B54" s="31">
        <v>11817414</v>
      </c>
      <c r="C54" s="31">
        <v>10679884</v>
      </c>
      <c r="D54" s="31">
        <v>11631265</v>
      </c>
      <c r="E54" s="31">
        <v>-186149</v>
      </c>
      <c r="F54" s="27">
        <v>-1.5752092632110543E-2</v>
      </c>
      <c r="G54" s="31">
        <v>951381</v>
      </c>
      <c r="H54" s="27">
        <v>8.9081585530329729E-2</v>
      </c>
    </row>
    <row r="55" spans="1:8" s="16" customFormat="1" ht="31.5">
      <c r="A55" s="32" t="s">
        <v>57</v>
      </c>
      <c r="B55" s="31">
        <v>5257921</v>
      </c>
      <c r="C55" s="31">
        <v>5195785</v>
      </c>
      <c r="D55" s="31">
        <v>5304785</v>
      </c>
      <c r="E55" s="31">
        <v>46864</v>
      </c>
      <c r="F55" s="27">
        <v>8.9130285525400622E-3</v>
      </c>
      <c r="G55" s="31">
        <v>109000</v>
      </c>
      <c r="H55" s="27">
        <v>2.097854318452361E-2</v>
      </c>
    </row>
    <row r="56" spans="1:8" s="16" customFormat="1" ht="31.5">
      <c r="A56" s="32" t="s">
        <v>58</v>
      </c>
      <c r="B56" s="31">
        <v>8428906</v>
      </c>
      <c r="C56" s="31">
        <v>8648281</v>
      </c>
      <c r="D56" s="31">
        <v>9468594</v>
      </c>
      <c r="E56" s="31">
        <v>1039688</v>
      </c>
      <c r="F56" s="27">
        <v>0.12334791727419905</v>
      </c>
      <c r="G56" s="31">
        <v>820313</v>
      </c>
      <c r="H56" s="27">
        <v>9.4852722754961358E-2</v>
      </c>
    </row>
    <row r="57" spans="1:8" s="38" customFormat="1" ht="31.5">
      <c r="A57" s="48" t="s">
        <v>59</v>
      </c>
      <c r="B57" s="36">
        <v>74686493</v>
      </c>
      <c r="C57" s="36">
        <v>74983974</v>
      </c>
      <c r="D57" s="36">
        <v>80338536</v>
      </c>
      <c r="E57" s="36">
        <v>5652043</v>
      </c>
      <c r="F57" s="37">
        <v>7.5676909879809184E-2</v>
      </c>
      <c r="G57" s="36">
        <v>5354562</v>
      </c>
      <c r="H57" s="37">
        <v>7.140941876460162E-2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101">
        <v>3057532</v>
      </c>
      <c r="C60" s="101">
        <v>3073031</v>
      </c>
      <c r="D60" s="101">
        <v>3398500</v>
      </c>
      <c r="E60" s="31">
        <v>340968</v>
      </c>
      <c r="F60" s="27">
        <v>0.11151739376726065</v>
      </c>
      <c r="G60" s="31">
        <v>325469</v>
      </c>
      <c r="H60" s="27">
        <v>0.10591139497128405</v>
      </c>
    </row>
    <row r="61" spans="1:8" s="16" customFormat="1" ht="31.5">
      <c r="A61" s="32" t="s">
        <v>63</v>
      </c>
      <c r="B61" s="101">
        <v>45439</v>
      </c>
      <c r="C61" s="101">
        <v>45000</v>
      </c>
      <c r="D61" s="101">
        <v>120000</v>
      </c>
      <c r="E61" s="31">
        <v>74561</v>
      </c>
      <c r="F61" s="27">
        <v>1.6409031888906005</v>
      </c>
      <c r="G61" s="31">
        <v>75000</v>
      </c>
      <c r="H61" s="27">
        <v>1.6666666666666667</v>
      </c>
    </row>
    <row r="62" spans="1:8" s="38" customFormat="1" ht="31.5">
      <c r="A62" s="49" t="s">
        <v>64</v>
      </c>
      <c r="B62" s="102">
        <v>77789463</v>
      </c>
      <c r="C62" s="102">
        <v>78102005</v>
      </c>
      <c r="D62" s="102">
        <v>83857036</v>
      </c>
      <c r="E62" s="50">
        <v>6067572</v>
      </c>
      <c r="F62" s="37">
        <v>7.7999921403236833E-2</v>
      </c>
      <c r="G62" s="50">
        <v>5755031</v>
      </c>
      <c r="H62" s="37">
        <v>7.3686085267593321E-2</v>
      </c>
    </row>
    <row r="63" spans="1:8" s="16" customFormat="1" ht="31.5">
      <c r="A63" s="47"/>
      <c r="B63" s="103"/>
      <c r="C63" s="103"/>
      <c r="D63" s="103"/>
      <c r="E63" s="22"/>
      <c r="F63" s="24"/>
      <c r="G63" s="22"/>
      <c r="H63" s="24"/>
    </row>
    <row r="64" spans="1:8" s="16" customFormat="1" ht="31.5">
      <c r="A64" s="45" t="s">
        <v>65</v>
      </c>
      <c r="B64" s="103"/>
      <c r="C64" s="103"/>
      <c r="D64" s="103"/>
      <c r="E64" s="22"/>
      <c r="F64" s="24"/>
      <c r="G64" s="22"/>
      <c r="H64" s="24"/>
    </row>
    <row r="65" spans="1:8" s="16" customFormat="1" ht="31.5">
      <c r="A65" s="30" t="s">
        <v>66</v>
      </c>
      <c r="B65" s="104">
        <v>43466626</v>
      </c>
      <c r="C65" s="104">
        <v>43891771</v>
      </c>
      <c r="D65" s="104">
        <v>43948797</v>
      </c>
      <c r="E65" s="22">
        <v>482171</v>
      </c>
      <c r="F65" s="27">
        <v>1.1092901482622554E-2</v>
      </c>
      <c r="G65" s="22">
        <v>57026</v>
      </c>
      <c r="H65" s="27">
        <v>1.2992412632427158E-3</v>
      </c>
    </row>
    <row r="66" spans="1:8" s="16" customFormat="1" ht="31.5">
      <c r="A66" s="32" t="s">
        <v>67</v>
      </c>
      <c r="B66" s="105">
        <v>522950</v>
      </c>
      <c r="C66" s="104">
        <v>475200</v>
      </c>
      <c r="D66" s="104">
        <v>537200</v>
      </c>
      <c r="E66" s="31">
        <v>14250</v>
      </c>
      <c r="F66" s="27">
        <v>2.7249259011377761E-2</v>
      </c>
      <c r="G66" s="31">
        <v>62000</v>
      </c>
      <c r="H66" s="27">
        <v>0.13047138047138046</v>
      </c>
    </row>
    <row r="67" spans="1:8" s="16" customFormat="1" ht="31.5">
      <c r="A67" s="32" t="s">
        <v>68</v>
      </c>
      <c r="B67" s="103">
        <v>14206869</v>
      </c>
      <c r="C67" s="104">
        <v>14630931</v>
      </c>
      <c r="D67" s="104">
        <v>16896610</v>
      </c>
      <c r="E67" s="31">
        <v>2689741</v>
      </c>
      <c r="F67" s="27">
        <v>0.18932679677696754</v>
      </c>
      <c r="G67" s="31">
        <v>2265679</v>
      </c>
      <c r="H67" s="27">
        <v>0.1548554223924643</v>
      </c>
    </row>
    <row r="68" spans="1:8" s="38" customFormat="1" ht="31.5">
      <c r="A68" s="48" t="s">
        <v>69</v>
      </c>
      <c r="B68" s="102">
        <v>58196445</v>
      </c>
      <c r="C68" s="102">
        <v>58997902</v>
      </c>
      <c r="D68" s="102">
        <v>61382607</v>
      </c>
      <c r="E68" s="36">
        <v>3186162</v>
      </c>
      <c r="F68" s="37">
        <v>5.4748395713861905E-2</v>
      </c>
      <c r="G68" s="36">
        <v>2384705</v>
      </c>
      <c r="H68" s="37">
        <v>4.0420166127263304E-2</v>
      </c>
    </row>
    <row r="69" spans="1:8" s="16" customFormat="1" ht="31.5">
      <c r="A69" s="32" t="s">
        <v>70</v>
      </c>
      <c r="B69" s="105">
        <v>318432</v>
      </c>
      <c r="C69" s="105">
        <v>411958</v>
      </c>
      <c r="D69" s="105">
        <v>467675</v>
      </c>
      <c r="E69" s="31">
        <v>149243</v>
      </c>
      <c r="F69" s="27">
        <v>0.46868091146618429</v>
      </c>
      <c r="G69" s="31">
        <v>55717</v>
      </c>
      <c r="H69" s="27">
        <v>0.13524922443550072</v>
      </c>
    </row>
    <row r="70" spans="1:8" s="16" customFormat="1" ht="31.5">
      <c r="A70" s="32" t="s">
        <v>71</v>
      </c>
      <c r="B70" s="104">
        <v>7092545</v>
      </c>
      <c r="C70" s="104">
        <v>6521617</v>
      </c>
      <c r="D70" s="104">
        <v>8064317</v>
      </c>
      <c r="E70" s="31">
        <v>971772</v>
      </c>
      <c r="F70" s="27">
        <v>0.13701315959221971</v>
      </c>
      <c r="G70" s="31">
        <v>1542700</v>
      </c>
      <c r="H70" s="27">
        <v>0.23655176315935142</v>
      </c>
    </row>
    <row r="71" spans="1:8" s="16" customFormat="1" ht="31.5">
      <c r="A71" s="32" t="s">
        <v>72</v>
      </c>
      <c r="B71" s="103">
        <v>1259029</v>
      </c>
      <c r="C71" s="103">
        <v>1610915</v>
      </c>
      <c r="D71" s="103">
        <v>1909915</v>
      </c>
      <c r="E71" s="31">
        <v>650886</v>
      </c>
      <c r="F71" s="27">
        <v>0.51697458914766858</v>
      </c>
      <c r="G71" s="31">
        <v>299000</v>
      </c>
      <c r="H71" s="27">
        <v>0.1856087999677202</v>
      </c>
    </row>
    <row r="72" spans="1:8" s="38" customFormat="1" ht="31.5">
      <c r="A72" s="35" t="s">
        <v>73</v>
      </c>
      <c r="B72" s="102">
        <v>8670006</v>
      </c>
      <c r="C72" s="102">
        <v>8544490</v>
      </c>
      <c r="D72" s="102">
        <v>10441907</v>
      </c>
      <c r="E72" s="36">
        <v>1771901</v>
      </c>
      <c r="F72" s="37">
        <v>0.20437136952385038</v>
      </c>
      <c r="G72" s="36">
        <v>1897417</v>
      </c>
      <c r="H72" s="37">
        <v>0.22206322437032519</v>
      </c>
    </row>
    <row r="73" spans="1:8" s="16" customFormat="1" ht="31.5">
      <c r="A73" s="32" t="s">
        <v>74</v>
      </c>
      <c r="B73" s="103">
        <v>1150254</v>
      </c>
      <c r="C73" s="103">
        <v>964783</v>
      </c>
      <c r="D73" s="103">
        <v>945959</v>
      </c>
      <c r="E73" s="31">
        <v>-204295</v>
      </c>
      <c r="F73" s="27">
        <v>-0.1776085977531919</v>
      </c>
      <c r="G73" s="31">
        <v>-18824</v>
      </c>
      <c r="H73" s="27">
        <v>-1.9511123226673772E-2</v>
      </c>
    </row>
    <row r="74" spans="1:8" s="16" customFormat="1" ht="31.5">
      <c r="A74" s="32" t="s">
        <v>75</v>
      </c>
      <c r="B74" s="101">
        <v>9290495</v>
      </c>
      <c r="C74" s="101">
        <v>8802053</v>
      </c>
      <c r="D74" s="101">
        <v>9015522</v>
      </c>
      <c r="E74" s="31">
        <v>-274973</v>
      </c>
      <c r="F74" s="27">
        <v>-2.9597238898465581E-2</v>
      </c>
      <c r="G74" s="31">
        <v>213469</v>
      </c>
      <c r="H74" s="27">
        <v>2.4252182985037694E-2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45439</v>
      </c>
      <c r="C76" s="31">
        <v>45000</v>
      </c>
      <c r="D76" s="31">
        <v>45000</v>
      </c>
      <c r="E76" s="31">
        <v>-439</v>
      </c>
      <c r="F76" s="27">
        <v>-9.6613041660247798E-3</v>
      </c>
      <c r="G76" s="31">
        <v>0</v>
      </c>
      <c r="H76" s="27">
        <v>0</v>
      </c>
    </row>
    <row r="77" spans="1:8" s="38" customFormat="1" ht="31.5">
      <c r="A77" s="35" t="s">
        <v>78</v>
      </c>
      <c r="B77" s="36">
        <v>10486188</v>
      </c>
      <c r="C77" s="36">
        <v>9811836</v>
      </c>
      <c r="D77" s="36">
        <v>10006481</v>
      </c>
      <c r="E77" s="36">
        <v>-479707</v>
      </c>
      <c r="F77" s="37">
        <v>-4.5746557280872707E-2</v>
      </c>
      <c r="G77" s="36">
        <v>194645</v>
      </c>
      <c r="H77" s="37">
        <v>1.9837775519280999E-2</v>
      </c>
    </row>
    <row r="78" spans="1:8" s="16" customFormat="1" ht="31.5">
      <c r="A78" s="32" t="s">
        <v>79</v>
      </c>
      <c r="B78" s="31">
        <v>293089</v>
      </c>
      <c r="C78" s="31">
        <v>627777</v>
      </c>
      <c r="D78" s="31">
        <v>1846041</v>
      </c>
      <c r="E78" s="31">
        <v>1552952</v>
      </c>
      <c r="F78" s="27">
        <v>5.2985680117643446</v>
      </c>
      <c r="G78" s="31">
        <v>1218264</v>
      </c>
      <c r="H78" s="27">
        <v>1.9405999264069884</v>
      </c>
    </row>
    <row r="79" spans="1:8" s="16" customFormat="1" ht="31.5">
      <c r="A79" s="32" t="s">
        <v>80</v>
      </c>
      <c r="B79" s="31">
        <v>143736</v>
      </c>
      <c r="C79" s="31">
        <v>120000</v>
      </c>
      <c r="D79" s="31">
        <v>180000</v>
      </c>
      <c r="E79" s="31">
        <v>36264</v>
      </c>
      <c r="F79" s="27">
        <v>0.2522958757722491</v>
      </c>
      <c r="G79" s="31">
        <v>60000</v>
      </c>
      <c r="H79" s="27">
        <v>0.5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436825</v>
      </c>
      <c r="C81" s="50">
        <v>747777</v>
      </c>
      <c r="D81" s="50">
        <v>2026041</v>
      </c>
      <c r="E81" s="50">
        <v>1589216</v>
      </c>
      <c r="F81" s="37">
        <v>3.6381067933382933</v>
      </c>
      <c r="G81" s="50">
        <v>1278264</v>
      </c>
      <c r="H81" s="37">
        <v>1.7094187170774175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77789463</v>
      </c>
      <c r="C83" s="54">
        <v>78102005</v>
      </c>
      <c r="D83" s="55">
        <v>83857036</v>
      </c>
      <c r="E83" s="54">
        <v>6067572</v>
      </c>
      <c r="F83" s="56">
        <v>7.7999921403236833E-2</v>
      </c>
      <c r="G83" s="54">
        <v>5755031</v>
      </c>
      <c r="H83" s="56">
        <v>7.3686085267593321E-2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 t="s">
        <v>43</v>
      </c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21" zoomScale="50" zoomScaleNormal="50" workbookViewId="0">
      <selection activeCell="B47" sqref="B47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8.14062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130</v>
      </c>
      <c r="G1" s="71"/>
      <c r="H1" s="96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f>LSUBOS!B8+LSU!B8+LSUA!B8+LSUE!B8+LSUS!B8+LSUHSCNO!B8+LSUHSCS!B8+LSULaw!B8+LSUAg!B8+PBRC!B8+HPLong!B8+EAConway!B8+UNO!B8</f>
        <v>424879044</v>
      </c>
      <c r="C8" s="26">
        <f>LSUBOS!C8+LSU!C8+LSUA!C8+LSUE!C8+LSUS!C8+LSUHSCNO!C8+LSUHSCS!C8+LSULaw!C8+LSUAg!C8+PBRC!C8+HPLong!C8+EAConway!C8+UNO!C8</f>
        <v>424879044</v>
      </c>
      <c r="D8" s="26">
        <f>LSUBOS!D8+LSU!D8+LSUA!D8+LSUE!D8+LSUS!D8+LSUHSCNO!D8+LSUHSCS!D8+LSULaw!D8+LSUAg!D8+PBRC!D8+HPLong!D8+EAConway!D8+UNO!D8</f>
        <v>430802730</v>
      </c>
      <c r="E8" s="26">
        <f t="shared" ref="E8:E25" si="0">D8-B8</f>
        <v>5923686</v>
      </c>
      <c r="F8" s="27">
        <f t="shared" ref="F8:F25" si="1">IF(ISBLANK(E8),"  ",IF(B8&gt;0,E8/B8,IF(E8&gt;0,1,0)))</f>
        <v>1.3942052646870482E-2</v>
      </c>
      <c r="G8" s="26">
        <f t="shared" ref="G8:G25" si="2">D8-C8</f>
        <v>5923686</v>
      </c>
      <c r="H8" s="27">
        <f t="shared" ref="H8:H25" si="3">IF(ISBLANK(G8),"  ",IF(C8&gt;0,G8/C8,IF(G8&gt;0,1,0)))</f>
        <v>1.3942052646870482E-2</v>
      </c>
    </row>
    <row r="9" spans="1:8" s="73" customFormat="1" ht="31.5">
      <c r="A9" s="25" t="s">
        <v>19</v>
      </c>
      <c r="B9" s="26">
        <f>LSUBOS!B9+LSU!B9+LSUA!B9+LSUE!B9+LSUS!B9+LSUHSCNO!B9+LSUHSCS!B9+LSULaw!B9+LSUAg!B9+PBRC!B9+HPLong!B9+EAConway!B9+UNO!B9</f>
        <v>43068347</v>
      </c>
      <c r="C9" s="26">
        <f>LSUBOS!C9+LSU!C9+LSUA!C9+LSUE!C9+LSUS!C9+LSUHSCNO!C9+LSUHSCS!C9+LSULaw!C9+LSUAg!C9+PBRC!C9+HPLong!C9+EAConway!C9+UNO!C9</f>
        <v>43068347</v>
      </c>
      <c r="D9" s="26">
        <f>LSUBOS!D9+LSU!D9+LSUA!D9+LSUE!D9+LSUS!D9+LSUHSCNO!D9+LSUHSCS!D9+LSULaw!D9+LSUAg!D9+PBRC!D9+HPLong!D9+EAConway!D9+UNO!D9</f>
        <v>0</v>
      </c>
      <c r="E9" s="26">
        <f t="shared" si="0"/>
        <v>-43068347</v>
      </c>
      <c r="F9" s="27">
        <f t="shared" si="1"/>
        <v>-1</v>
      </c>
      <c r="G9" s="26">
        <f t="shared" si="2"/>
        <v>-43068347</v>
      </c>
      <c r="H9" s="27">
        <f t="shared" si="3"/>
        <v>-1</v>
      </c>
    </row>
    <row r="10" spans="1:8" s="73" customFormat="1" ht="31.5">
      <c r="A10" s="28" t="s">
        <v>20</v>
      </c>
      <c r="B10" s="29">
        <f>SUM(B11:B25)</f>
        <v>56687019</v>
      </c>
      <c r="C10" s="29">
        <f>SUM(C11:C25)</f>
        <v>60940232</v>
      </c>
      <c r="D10" s="29">
        <f>SUM(D11:D25)</f>
        <v>59018649</v>
      </c>
      <c r="E10" s="29">
        <f t="shared" si="0"/>
        <v>2331630</v>
      </c>
      <c r="F10" s="27">
        <f t="shared" si="1"/>
        <v>4.1131638973642269E-2</v>
      </c>
      <c r="G10" s="29">
        <f t="shared" si="2"/>
        <v>-1921583</v>
      </c>
      <c r="H10" s="27">
        <f t="shared" si="3"/>
        <v>-3.1532256063613276E-2</v>
      </c>
    </row>
    <row r="11" spans="1:8" s="73" customFormat="1" ht="31.5">
      <c r="A11" s="30" t="s">
        <v>21</v>
      </c>
      <c r="B11" s="26">
        <f>LSUBOS!B11+LSU!B11+LSUA!B11+LSUE!B11+LSUS!B11+LSUHSCNO!B11+LSUHSCS!B11+LSULaw!B11+LSUAg!B11+PBRC!B11+HPLong!B11+EAConway!B11+UNO!B11</f>
        <v>2670756</v>
      </c>
      <c r="C11" s="26">
        <f>LSUBOS!C11+LSU!C11+LSUA!C11+LSUE!C11+LSUS!C11+LSUHSCNO!C11+LSUHSCS!C11+LSULaw!C11+LSUAg!C11+PBRC!C11+HPLong!C11+EAConway!C11+UNO!C11</f>
        <v>2614978</v>
      </c>
      <c r="D11" s="26">
        <f>LSUBOS!D11+LSU!D11+LSUA!D11+LSUE!D11+LSUS!D11+LSUHSCNO!D11+LSUHSCS!D11+LSULaw!D11+LSUAg!D11+PBRC!D11+HPLong!D11+EAConway!D11+UNO!D11</f>
        <v>272629</v>
      </c>
      <c r="E11" s="29">
        <f t="shared" si="0"/>
        <v>-2398127</v>
      </c>
      <c r="F11" s="27">
        <f t="shared" si="1"/>
        <v>-0.89792066366227385</v>
      </c>
      <c r="G11" s="29">
        <f t="shared" si="2"/>
        <v>-2342349</v>
      </c>
      <c r="H11" s="27">
        <f t="shared" si="3"/>
        <v>-0.89574329114814732</v>
      </c>
    </row>
    <row r="12" spans="1:8" s="73" customFormat="1" ht="31.5">
      <c r="A12" s="32" t="s">
        <v>22</v>
      </c>
      <c r="B12" s="26">
        <f>LSUBOS!B12+LSU!B12+LSUA!B12+LSUE!B12+LSUS!B12+LSUHSCNO!B12+LSUHSCS!B12+LSULaw!B12+LSUAg!B12+PBRC!B12+HPLong!B12+EAConway!B12+UNO!B12</f>
        <v>22019679</v>
      </c>
      <c r="C12" s="26">
        <f>LSUBOS!C12+LSU!C12+LSUA!C12+LSUE!C12+LSUS!C12+LSUHSCNO!C12+LSUHSCS!C12+LSULaw!C12+LSUAg!C12+PBRC!C12+HPLong!C12+EAConway!C12+UNO!C12</f>
        <v>23756350</v>
      </c>
      <c r="D12" s="26">
        <f>LSUBOS!D12+LSU!D12+LSUA!D12+LSUE!D12+LSUS!D12+LSUHSCNO!D12+LSUHSCS!D12+LSULaw!D12+LSUAg!D12+PBRC!D12+HPLong!D12+EAConway!D12+UNO!D12</f>
        <v>22197153</v>
      </c>
      <c r="E12" s="29">
        <f t="shared" si="0"/>
        <v>177474</v>
      </c>
      <c r="F12" s="27">
        <f t="shared" si="1"/>
        <v>8.059790517382202E-3</v>
      </c>
      <c r="G12" s="29">
        <f t="shared" si="2"/>
        <v>-1559197</v>
      </c>
      <c r="H12" s="27">
        <f t="shared" si="3"/>
        <v>-6.5632851848032206E-2</v>
      </c>
    </row>
    <row r="13" spans="1:8" s="73" customFormat="1" ht="31.5">
      <c r="A13" s="32" t="s">
        <v>23</v>
      </c>
      <c r="B13" s="26">
        <f>LSUBOS!B13+LSU!B13+LSUA!B13+LSUE!B13+LSUS!B13+LSUHSCNO!B13+LSUHSCS!B13+LSULaw!B13+LSUAg!B13+PBRC!B13+HPLong!B13+EAConway!B13+UNO!B13</f>
        <v>25247565</v>
      </c>
      <c r="C13" s="26">
        <f>LSUBOS!C13+LSU!C13+LSUA!C13+LSUE!C13+LSUS!C13+LSUHSCNO!C13+LSUHSCS!C13+LSULaw!C13+LSUAg!C13+PBRC!C13+HPLong!C13+EAConway!C13+UNO!C13</f>
        <v>27819885</v>
      </c>
      <c r="D13" s="26">
        <f>LSUBOS!D13+LSU!D13+LSUA!D13+LSUE!D13+LSUS!D13+LSUHSCNO!D13+LSUHSCS!D13+LSULaw!D13+LSUAg!D13+PBRC!D13+HPLong!D13+EAConway!D13+UNO!D13</f>
        <v>24806917</v>
      </c>
      <c r="E13" s="29">
        <f t="shared" si="0"/>
        <v>-440648</v>
      </c>
      <c r="F13" s="27">
        <f t="shared" si="1"/>
        <v>-1.7453089040467863E-2</v>
      </c>
      <c r="G13" s="29">
        <f t="shared" si="2"/>
        <v>-3012968</v>
      </c>
      <c r="H13" s="27">
        <f t="shared" si="3"/>
        <v>-0.10830267630509616</v>
      </c>
    </row>
    <row r="14" spans="1:8" s="73" customFormat="1" ht="31.5">
      <c r="A14" s="32" t="s">
        <v>24</v>
      </c>
      <c r="B14" s="26">
        <f>LSUBOS!B14+LSU!B14+LSUA!B14+LSUE!B14+LSUS!B14+LSUHSCNO!B14+LSUHSCS!B14+LSULaw!B14+LSUAg!B14+PBRC!B14+HPLong!B14+EAConway!B14+UNO!B14</f>
        <v>0</v>
      </c>
      <c r="C14" s="26">
        <f>LSUBOS!C14+LSU!C14+LSUA!C14+LSUE!C14+LSUS!C14+LSUHSCNO!C14+LSUHSCS!C14+LSULaw!C14+LSUAg!C14+PBRC!C14+HPLong!C14+EAConway!C14+UNO!C14</f>
        <v>0</v>
      </c>
      <c r="D14" s="26">
        <f>LSUBOS!D14+LSU!D14+LSUA!D14+LSUE!D14+LSUS!D14+LSUHSCNO!D14+LSUHSCS!D14+LSULaw!D14+LSUAg!D14+PBRC!D14+HPLong!D14+EAConway!D14+UNO!D14</f>
        <v>0</v>
      </c>
      <c r="E14" s="29">
        <f t="shared" si="0"/>
        <v>0</v>
      </c>
      <c r="F14" s="27">
        <f t="shared" si="1"/>
        <v>0</v>
      </c>
      <c r="G14" s="29">
        <f t="shared" si="2"/>
        <v>0</v>
      </c>
      <c r="H14" s="27">
        <f t="shared" si="3"/>
        <v>0</v>
      </c>
    </row>
    <row r="15" spans="1:8" s="73" customFormat="1" ht="31.5">
      <c r="A15" s="32" t="s">
        <v>25</v>
      </c>
      <c r="B15" s="26">
        <f>LSUBOS!B15+LSU!B15+LSUA!B15+LSUE!B15+LSUS!B15+LSUHSCNO!B15+LSUHSCS!B15+LSULaw!B15+LSUAg!B15+PBRC!B15+HPLong!B15+EAConway!B15+UNO!B15</f>
        <v>0</v>
      </c>
      <c r="C15" s="26">
        <f>LSUBOS!C15+LSU!C15+LSUA!C15+LSUE!C15+LSUS!C15+LSUHSCNO!C15+LSUHSCS!C15+LSULaw!C15+LSUAg!C15+PBRC!C15+HPLong!C15+EAConway!C15+UNO!C15</f>
        <v>0</v>
      </c>
      <c r="D15" s="26">
        <f>LSUBOS!D15+LSU!D15+LSUA!D15+LSUE!D15+LSUS!D15+LSUHSCNO!D15+LSUHSCS!D15+LSULaw!D15+LSUAg!D15+PBRC!D15+HPLong!D15+EAConway!D15+UNO!D15</f>
        <v>0</v>
      </c>
      <c r="E15" s="29">
        <f t="shared" si="0"/>
        <v>0</v>
      </c>
      <c r="F15" s="27">
        <f t="shared" si="1"/>
        <v>0</v>
      </c>
      <c r="G15" s="29">
        <f t="shared" si="2"/>
        <v>0</v>
      </c>
      <c r="H15" s="27">
        <f t="shared" si="3"/>
        <v>0</v>
      </c>
    </row>
    <row r="16" spans="1:8" s="73" customFormat="1" ht="31.5">
      <c r="A16" s="32" t="s">
        <v>26</v>
      </c>
      <c r="B16" s="26">
        <f>LSUBOS!B16+LSU!B16+LSUA!B16+LSUE!B16+LSUS!B16+LSUHSCNO!B16+LSUHSCS!B16+LSULaw!B16+LSUAg!B16+PBRC!B16+HPLong!B16+EAConway!B16+UNO!B16</f>
        <v>0</v>
      </c>
      <c r="C16" s="26">
        <f>LSUBOS!C16+LSU!C16+LSUA!C16+LSUE!C16+LSUS!C16+LSUHSCNO!C16+LSUHSCS!C16+LSULaw!C16+LSUAg!C16+PBRC!C16+HPLong!C16+EAConway!C16+UNO!C16</f>
        <v>0</v>
      </c>
      <c r="D16" s="26">
        <f>LSUBOS!D16+LSU!D16+LSUA!D16+LSUE!D16+LSUS!D16+LSUHSCNO!D16+LSUHSCS!D16+LSULaw!D16+LSUAg!D16+PBRC!D16+HPLong!D16+EAConway!D16+UNO!D16</f>
        <v>0</v>
      </c>
      <c r="E16" s="29">
        <f t="shared" si="0"/>
        <v>0</v>
      </c>
      <c r="F16" s="27">
        <f t="shared" si="1"/>
        <v>0</v>
      </c>
      <c r="G16" s="29">
        <f t="shared" si="2"/>
        <v>0</v>
      </c>
      <c r="H16" s="27">
        <f t="shared" si="3"/>
        <v>0</v>
      </c>
    </row>
    <row r="17" spans="1:8" s="73" customFormat="1" ht="31.5">
      <c r="A17" s="32" t="s">
        <v>27</v>
      </c>
      <c r="B17" s="26">
        <f>LSUBOS!B17+LSU!B17+LSUA!B17+LSUE!B17+LSUS!B17+LSUHSCNO!B17+LSUHSCS!B17+LSULaw!B17+LSUAg!B17+PBRC!B17+HPLong!B17+EAConway!B17+UNO!B17</f>
        <v>0</v>
      </c>
      <c r="C17" s="26">
        <f>LSUBOS!C17+LSU!C17+LSUA!C17+LSUE!C17+LSUS!C17+LSUHSCNO!C17+LSUHSCS!C17+LSULaw!C17+LSUAg!C17+PBRC!C17+HPLong!C17+EAConway!C17+UNO!C17</f>
        <v>0</v>
      </c>
      <c r="D17" s="26">
        <f>LSUBOS!D17+LSU!D17+LSUA!D17+LSUE!D17+LSUS!D17+LSUHSCNO!D17+LSUHSCS!D17+LSULaw!D17+LSUAg!D17+PBRC!D17+HPLong!D17+EAConway!D17+UNO!D17</f>
        <v>0</v>
      </c>
      <c r="E17" s="29">
        <f t="shared" si="0"/>
        <v>0</v>
      </c>
      <c r="F17" s="27">
        <f t="shared" si="1"/>
        <v>0</v>
      </c>
      <c r="G17" s="29">
        <f t="shared" si="2"/>
        <v>0</v>
      </c>
      <c r="H17" s="27">
        <f t="shared" si="3"/>
        <v>0</v>
      </c>
    </row>
    <row r="18" spans="1:8" s="73" customFormat="1" ht="31.5">
      <c r="A18" s="32" t="s">
        <v>28</v>
      </c>
      <c r="B18" s="26">
        <f>LSUBOS!B18+LSU!B18+LSUA!B18+LSUE!B18+LSUS!B18+LSUHSCNO!B18+LSUHSCS!B18+LSULaw!B18+LSUAg!B18+PBRC!B18+HPLong!B18+EAConway!B18+UNO!B18</f>
        <v>750000</v>
      </c>
      <c r="C18" s="26">
        <f>LSUBOS!C18+LSU!C18+LSUA!C18+LSUE!C18+LSUS!C18+LSUHSCNO!C18+LSUHSCS!C18+LSULaw!C18+LSUAg!C18+PBRC!C18+HPLong!C18+EAConway!C18+UNO!C18</f>
        <v>750000</v>
      </c>
      <c r="D18" s="26">
        <f>LSUBOS!D18+LSU!D18+LSUA!D18+LSUE!D18+LSUS!D18+LSUHSCNO!D18+LSUHSCS!D18+LSULaw!D18+LSUAg!D18+PBRC!D18+HPLong!D18+EAConway!D18+UNO!D18</f>
        <v>750000</v>
      </c>
      <c r="E18" s="29">
        <f t="shared" si="0"/>
        <v>0</v>
      </c>
      <c r="F18" s="27">
        <f t="shared" si="1"/>
        <v>0</v>
      </c>
      <c r="G18" s="29">
        <f t="shared" si="2"/>
        <v>0</v>
      </c>
      <c r="H18" s="27">
        <f t="shared" si="3"/>
        <v>0</v>
      </c>
    </row>
    <row r="19" spans="1:8" s="73" customFormat="1" ht="31.5">
      <c r="A19" s="32" t="s">
        <v>29</v>
      </c>
      <c r="B19" s="26">
        <f>LSUBOS!B19+LSU!B19+LSUA!B19+LSUE!B19+LSUS!B19+LSUHSCNO!B19+LSUHSCS!B19+LSULaw!B19+LSUAg!B19+PBRC!B19+HPLong!B19+EAConway!B19+UNO!B19</f>
        <v>2500000</v>
      </c>
      <c r="C19" s="26">
        <f>LSUBOS!C19+LSU!C19+LSUA!C19+LSUE!C19+LSUS!C19+LSUHSCNO!C19+LSUHSCS!C19+LSULaw!C19+LSUAg!C19+PBRC!C19+HPLong!C19+EAConway!C19+UNO!C19</f>
        <v>2500000</v>
      </c>
      <c r="D19" s="26">
        <f>LSUBOS!D19+LSU!D19+LSUA!D19+LSUE!D19+LSUS!D19+LSUHSCNO!D19+LSUHSCS!D19+LSULaw!D19+LSUAg!D19+PBRC!D19+HPLong!D19+EAConway!D19+UNO!D19</f>
        <v>3523950</v>
      </c>
      <c r="E19" s="29">
        <f t="shared" si="0"/>
        <v>1023950</v>
      </c>
      <c r="F19" s="27">
        <f t="shared" si="1"/>
        <v>0.40958</v>
      </c>
      <c r="G19" s="29">
        <f t="shared" si="2"/>
        <v>1023950</v>
      </c>
      <c r="H19" s="27">
        <f t="shared" si="3"/>
        <v>0.40958</v>
      </c>
    </row>
    <row r="20" spans="1:8" s="73" customFormat="1" ht="31.5">
      <c r="A20" s="32" t="s">
        <v>30</v>
      </c>
      <c r="B20" s="26">
        <f>LSUBOS!B20+LSU!B20+LSUA!B20+LSUE!B20+LSUS!B20+LSUHSCNO!B20+LSUHSCS!B20+LSULaw!B20+LSUAg!B20+PBRC!B20+HPLong!B20+EAConway!B20+UNO!B20</f>
        <v>210000</v>
      </c>
      <c r="C20" s="26">
        <f>LSUBOS!C20+LSU!C20+LSUA!C20+LSUE!C20+LSUS!C20+LSUHSCNO!C20+LSUHSCS!C20+LSULaw!C20+LSUAg!C20+PBRC!C20+HPLong!C20+EAConway!C20+UNO!C20</f>
        <v>210000</v>
      </c>
      <c r="D20" s="26">
        <f>LSUBOS!D20+LSU!D20+LSUA!D20+LSUE!D20+LSUS!D20+LSUHSCNO!D20+LSUHSCS!D20+LSULaw!D20+LSUAg!D20+PBRC!D20+HPLong!D20+EAConway!D20+UNO!D20</f>
        <v>210000</v>
      </c>
      <c r="E20" s="29">
        <f t="shared" si="0"/>
        <v>0</v>
      </c>
      <c r="F20" s="27">
        <f t="shared" si="1"/>
        <v>0</v>
      </c>
      <c r="G20" s="29">
        <f t="shared" si="2"/>
        <v>0</v>
      </c>
      <c r="H20" s="27">
        <f t="shared" si="3"/>
        <v>0</v>
      </c>
    </row>
    <row r="21" spans="1:8" s="73" customFormat="1" ht="31.5">
      <c r="A21" s="32" t="s">
        <v>31</v>
      </c>
      <c r="B21" s="26">
        <f>LSUBOS!B21+LSU!B21+LSUA!B21+LSUE!B21+LSUS!B21+LSUHSCNO!B21+LSUHSCS!B21+LSULaw!B21+LSUAg!B21+PBRC!B21+HPLong!B21+EAConway!B21+UNO!B21</f>
        <v>0</v>
      </c>
      <c r="C21" s="26">
        <f>LSUBOS!C21+LSU!C21+LSUA!C21+LSUE!C21+LSUS!C21+LSUHSCNO!C21+LSUHSCS!C21+LSULaw!C21+LSUAg!C21+PBRC!C21+HPLong!C21+EAConway!C21+UNO!C21</f>
        <v>0</v>
      </c>
      <c r="D21" s="26">
        <f>LSUBOS!D21+LSU!D21+LSUA!D21+LSUE!D21+LSUS!D21+LSUHSCNO!D21+LSUHSCS!D21+LSULaw!D21+LSUAg!D21+PBRC!D21+HPLong!D21+EAConway!D21+UNO!D21</f>
        <v>0</v>
      </c>
      <c r="E21" s="29">
        <f t="shared" si="0"/>
        <v>0</v>
      </c>
      <c r="F21" s="27">
        <f t="shared" si="1"/>
        <v>0</v>
      </c>
      <c r="G21" s="29">
        <f t="shared" si="2"/>
        <v>0</v>
      </c>
      <c r="H21" s="27">
        <f t="shared" si="3"/>
        <v>0</v>
      </c>
    </row>
    <row r="22" spans="1:8" s="73" customFormat="1" ht="31.5">
      <c r="A22" s="32" t="s">
        <v>32</v>
      </c>
      <c r="B22" s="26">
        <f>LSUBOS!B22+LSU!B22+LSUA!B22+LSUE!B22+LSUS!B22+LSUHSCNO!B22+LSUHSCS!B22+LSULaw!B22+LSUAg!B22+PBRC!B22+HPLong!B22+EAConway!B22+UNO!B22</f>
        <v>0</v>
      </c>
      <c r="C22" s="26">
        <f>LSUBOS!C22+LSU!C22+LSUA!C22+LSUE!C22+LSUS!C22+LSUHSCNO!C22+LSUHSCS!C22+LSULaw!C22+LSUAg!C22+PBRC!C22+HPLong!C22+EAConway!C22+UNO!C22</f>
        <v>0</v>
      </c>
      <c r="D22" s="26">
        <f>LSUBOS!D22+LSU!D22+LSUA!D22+LSUE!D22+LSUS!D22+LSUHSCNO!D22+LSUHSCS!D22+LSULaw!D22+LSUAg!D22+PBRC!D22+HPLong!D22+EAConway!D22+UNO!D22</f>
        <v>0</v>
      </c>
      <c r="E22" s="29">
        <f t="shared" si="0"/>
        <v>0</v>
      </c>
      <c r="F22" s="27">
        <f t="shared" si="1"/>
        <v>0</v>
      </c>
      <c r="G22" s="29">
        <f t="shared" si="2"/>
        <v>0</v>
      </c>
      <c r="H22" s="27">
        <f t="shared" si="3"/>
        <v>0</v>
      </c>
    </row>
    <row r="23" spans="1:8" s="73" customFormat="1" ht="31.5">
      <c r="A23" s="33" t="s">
        <v>33</v>
      </c>
      <c r="B23" s="26">
        <f>LSUBOS!B23+LSU!B23+LSUA!B23+LSUE!B23+LSUS!B23+LSUHSCNO!B23+LSUHSCS!B23+LSULaw!B23+LSUAg!B23+PBRC!B23+HPLong!B23+EAConway!B23+UNO!B23</f>
        <v>0</v>
      </c>
      <c r="C23" s="26">
        <f>LSUBOS!C23+LSU!C23+LSUA!C23+LSUE!C23+LSUS!C23+LSUHSCNO!C23+LSUHSCS!C23+LSULaw!C23+LSUAg!C23+PBRC!C23+HPLong!C23+EAConway!C23+UNO!C23</f>
        <v>0</v>
      </c>
      <c r="D23" s="26">
        <f>LSUBOS!D23+LSU!D23+LSUA!D23+LSUE!D23+LSUS!D23+LSUHSCNO!D23+LSUHSCS!D23+LSULaw!D23+LSUAg!D23+PBRC!D23+HPLong!D23+EAConway!D23+UNO!D23</f>
        <v>0</v>
      </c>
      <c r="E23" s="29">
        <f t="shared" si="0"/>
        <v>0</v>
      </c>
      <c r="F23" s="27">
        <f t="shared" si="1"/>
        <v>0</v>
      </c>
      <c r="G23" s="29">
        <f t="shared" si="2"/>
        <v>0</v>
      </c>
      <c r="H23" s="27">
        <f t="shared" si="3"/>
        <v>0</v>
      </c>
    </row>
    <row r="24" spans="1:8" s="73" customFormat="1" ht="31.5">
      <c r="A24" s="33" t="s">
        <v>34</v>
      </c>
      <c r="B24" s="26">
        <f>LSUBOS!B24+LSU!B24+LSUA!B24+LSUE!B24+LSUS!B24+LSUHSCNO!B24+LSUHSCS!B24+LSULaw!B24+LSUAg!B24+PBRC!B24+HPLong!B24+EAConway!B24+UNO!B24</f>
        <v>0</v>
      </c>
      <c r="C24" s="26">
        <f>LSUBOS!C24+LSU!C24+LSUA!C24+LSUE!C24+LSUS!C24+LSUHSCNO!C24+LSUHSCS!C24+LSULaw!C24+LSUAg!C24+PBRC!C24+HPLong!C24+EAConway!C24+UNO!C24</f>
        <v>0</v>
      </c>
      <c r="D24" s="26">
        <f>LSUBOS!D24+LSU!D24+LSUA!D24+LSUE!D24+LSUS!D24+LSUHSCNO!D24+LSUHSCS!D24+LSULaw!D24+LSUAg!D24+PBRC!D24+HPLong!D24+EAConway!D24+UNO!D24</f>
        <v>0</v>
      </c>
      <c r="E24" s="29">
        <f t="shared" si="0"/>
        <v>0</v>
      </c>
      <c r="F24" s="27">
        <f t="shared" si="1"/>
        <v>0</v>
      </c>
      <c r="G24" s="29">
        <f t="shared" si="2"/>
        <v>0</v>
      </c>
      <c r="H24" s="27">
        <f t="shared" si="3"/>
        <v>0</v>
      </c>
    </row>
    <row r="25" spans="1:8" s="73" customFormat="1" ht="31.5">
      <c r="A25" s="33" t="s">
        <v>35</v>
      </c>
      <c r="B25" s="26">
        <f>LSUBOS!B25+LSU!B25+LSUA!B25+LSUE!B25+LSUS!B25+LSUHSCNO!B25+LSUHSCS!B25+LSULaw!B25+LSUAg!B25+PBRC!B25+HPLong!B25+EAConway!B25+UNO!B25</f>
        <v>3289019</v>
      </c>
      <c r="C25" s="26">
        <f>LSUBOS!C25+LSU!C25+LSUA!C25+LSUE!C25+LSUS!C25+LSUHSCNO!C25+LSUHSCS!C25+LSULaw!C25+LSUAg!C25+PBRC!C25+HPLong!C25+EAConway!C25+UNO!C25</f>
        <v>3289019</v>
      </c>
      <c r="D25" s="26">
        <f>LSUBOS!D25+LSU!D25+LSUA!D25+LSUE!D25+LSUS!D25+LSUHSCNO!D25+LSUHSCS!D25+LSULaw!D25+LSUAg!D25+PBRC!D25+HPLong!D25+EAConway!D25+UNO!D25</f>
        <v>7258000</v>
      </c>
      <c r="E25" s="29">
        <f t="shared" si="0"/>
        <v>3968981</v>
      </c>
      <c r="F25" s="27">
        <f t="shared" si="1"/>
        <v>1.2067370240184079</v>
      </c>
      <c r="G25" s="29">
        <f t="shared" si="2"/>
        <v>3968981</v>
      </c>
      <c r="H25" s="27">
        <f t="shared" si="3"/>
        <v>1.2067370240184079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f>'UL BOS'!B27+GSU!B27+Nicholls!B27+NwSU!B27+McNeese!B27+LATech!B27+SLU!B27+ULL!B27+ULM!B27</f>
        <v>0</v>
      </c>
      <c r="C27" s="26">
        <f>'UL BOS'!C27+GSU!C27+Nicholls!C27+NwSU!C27+McNeese!C27+LATech!C27+SLU!C27+ULL!C27+ULM!C27</f>
        <v>0</v>
      </c>
      <c r="D27" s="26">
        <f>'UL BOS'!D27+GSU!D27+Nicholls!D27+NwSU!D27+McNeese!D27+LATech!D27+SLU!D27+ULL!D27+ULM!D27</f>
        <v>0</v>
      </c>
      <c r="E27" s="26">
        <f>D27-B27</f>
        <v>0</v>
      </c>
      <c r="F27" s="27">
        <f>IF(ISBLANK(E27),"  ",IF(B27&gt;0,E27/B27,IF(E27&gt;0,1,0)))</f>
        <v>0</v>
      </c>
      <c r="G27" s="26">
        <f>D27-C27</f>
        <v>0</v>
      </c>
      <c r="H27" s="27">
        <f>IF(ISBLANK(G27),"  ",IF(C27&gt;0,G27/C27,IF(G27&gt;0,1,0)))</f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6">
        <f>LSUBOS!B29+LSU!B29+LSUA!B29+LSUE!B29+LSUS!B29+LSUHSCNO!B29+LSUHSCS!B29+LSULaw!B29+LSUAg!B29+PBRC!B29+HPLong!B29+EAConway!B29+UNO!B29</f>
        <v>0</v>
      </c>
      <c r="C29" s="26">
        <f>LSUBOS!C29+LSU!C29+LSUA!C29+LSUE!C29+LSUS!C29+LSUHSCNO!C29+LSUHSCS!C29+LSULaw!C29+LSUAg!C29+PBRC!C29+HPLong!C29+EAConway!C29+UNO!C29</f>
        <v>0</v>
      </c>
      <c r="D29" s="26">
        <f>LSUBOS!D29+LSU!D29+LSUA!D29+LSUE!D29+LSUS!D29+LSUHSCNO!D29+LSUHSCS!D29+LSULaw!D29+LSUAg!D29+PBRC!D29+HPLong!D29+EAConway!D29+UNO!D29</f>
        <v>0</v>
      </c>
      <c r="E29" s="26">
        <f>D29-B29</f>
        <v>0</v>
      </c>
      <c r="F29" s="27">
        <f>IF(ISBLANK(E29),"  ",IF(B29&gt;0,E29/B29,IF(E29&gt;0,1,0)))</f>
        <v>0</v>
      </c>
      <c r="G29" s="26">
        <f>D29-C29</f>
        <v>0</v>
      </c>
      <c r="H29" s="27">
        <f>IF(ISBLANK(G29),"  ",IF(C29&gt;0,G29/C29,IF(G29&gt;0,1,0)))</f>
        <v>0</v>
      </c>
    </row>
    <row r="30" spans="1:8" s="73" customFormat="1" ht="31.5">
      <c r="A30" s="32" t="s">
        <v>39</v>
      </c>
      <c r="B30" s="26">
        <f>LSUBOS!B30+LSU!B30+LSUA!B30+LSUE!B30+LSUS!B30+LSUHSCNO!B30+LSUHSCS!B30+LSULaw!B30+LSUAg!B30+PBRC!B30+HPLong!B30+EAConway!B30+UNO!B30</f>
        <v>0</v>
      </c>
      <c r="C30" s="26">
        <f>LSUBOS!C30+LSU!C30+LSUA!C30+LSUE!C30+LSUS!C30+LSUHSCNO!C30+LSUHSCS!C30+LSULaw!C30+LSUAg!C30+PBRC!C30+HPLong!C30+EAConway!C30+UNO!C30</f>
        <v>0</v>
      </c>
      <c r="D30" s="26">
        <f>LSUBOS!D30+LSU!D30+LSUA!D30+LSUE!D30+LSUS!D30+LSUHSCNO!D30+LSUHSCS!D30+LSULaw!D30+LSUAg!D30+PBRC!D30+HPLong!D30+EAConway!D30+UNO!D30</f>
        <v>0</v>
      </c>
      <c r="E30" s="29"/>
      <c r="F30" s="27" t="str">
        <f>IF(ISBLANK(E30),"  ",IF(C30&gt;0,E30/C30,IF(E30&gt;0,1,0)))</f>
        <v xml:space="preserve">  </v>
      </c>
      <c r="G30" s="29"/>
      <c r="H30" s="27" t="str">
        <f>IF(ISBLANK(G30),"  ",IF(C30&gt;0,G30/C30,IF(G30&gt;0,1,0)))</f>
        <v xml:space="preserve">  </v>
      </c>
    </row>
    <row r="31" spans="1:8" s="75" customFormat="1" ht="31.5">
      <c r="A31" s="35" t="s">
        <v>41</v>
      </c>
      <c r="B31" s="36">
        <f>B30+B29+B27+B10+B9+B8</f>
        <v>524634410</v>
      </c>
      <c r="C31" s="36">
        <f>C30+C29+C27+C10+C9+C8</f>
        <v>528887623</v>
      </c>
      <c r="D31" s="36">
        <f>D30+D29+D27+D10+D9+D8</f>
        <v>489821379</v>
      </c>
      <c r="E31" s="36">
        <f>D31-B31</f>
        <v>-34813031</v>
      </c>
      <c r="F31" s="37">
        <f>IF(ISBLANK(E31),"  ",IF(B31&gt;0,E31/B31,IF(E31&gt;0,1,0)))</f>
        <v>-6.6356743546425026E-2</v>
      </c>
      <c r="G31" s="36">
        <f>D31-C31</f>
        <v>-39066244</v>
      </c>
      <c r="H31" s="37">
        <f>IF(ISBLANK(G31),"  ",IF(C31&gt;0,G31/C31,IF(G31&gt;0,1,0)))</f>
        <v>-7.38649238535877E-2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41"/>
      <c r="C33" s="41"/>
      <c r="D33" s="41"/>
      <c r="E33" s="39">
        <f>D33-B33</f>
        <v>0</v>
      </c>
      <c r="F33" s="37">
        <f>IF(ISBLANK(E33),"  ",IF(B33&gt;0,E33/B33,IF(E33&gt;0,1,0)))</f>
        <v>0</v>
      </c>
      <c r="G33" s="39">
        <f>D33-C33</f>
        <v>0</v>
      </c>
      <c r="H33" s="37">
        <f>IF(ISBLANK(G33),"  ",IF(C33&gt;0,G33/C33,IF(G33&gt;0,1,0)))</f>
        <v>0</v>
      </c>
    </row>
    <row r="34" spans="1:8" s="73" customFormat="1" ht="31.5">
      <c r="A34" s="32" t="s">
        <v>43</v>
      </c>
      <c r="B34" s="36"/>
      <c r="C34" s="36"/>
      <c r="D34" s="36"/>
      <c r="E34" s="31"/>
      <c r="F34" s="23"/>
      <c r="G34" s="31"/>
      <c r="H34" s="23"/>
    </row>
    <row r="35" spans="1:8" s="75" customFormat="1" ht="31.5">
      <c r="A35" s="40" t="s">
        <v>44</v>
      </c>
      <c r="B35" s="41">
        <f>LSUBOS!B35+LSU!B35+LSUA!B35+LSUE!B35+LSUS!B35+LSUHSCNO!B35+LSUHSCS!B35+LSULaw!B35+LSUAg!B35+PBRC!B35+HPLong!B35+EAConway!B35+UNO!B35</f>
        <v>388308503</v>
      </c>
      <c r="C35" s="41">
        <f>LSUBOS!C35+LSU!C35+LSUA!C35+LSUE!C35+LSUS!C35+LSUHSCNO!C35+LSUHSCS!C35+LSULaw!C35+LSUAg!C35+PBRC!C35+HPLong!C35+EAConway!C35+UNO!C35</f>
        <v>415294170</v>
      </c>
      <c r="D35" s="41">
        <f>LSUBOS!D35+LSU!D35+LSUA!D35+LSUE!D35+LSUS!D35+LSUHSCNO!D35+LSUHSCS!D35+LSULaw!D35+LSUAg!D35+PBRC!D35+HPLong!D35+EAConway!D35+UNO!D35</f>
        <v>394598508</v>
      </c>
      <c r="E35" s="41">
        <f>D35-B35</f>
        <v>6290005</v>
      </c>
      <c r="F35" s="37">
        <f>IF(ISBLANK(E35),"  ",IF(B35&gt;0,E35/B35,IF(E35&gt;0,1,0)))</f>
        <v>1.6198473511150488E-2</v>
      </c>
      <c r="G35" s="41">
        <f>D35-C35</f>
        <v>-20695662</v>
      </c>
      <c r="H35" s="37">
        <f>IF(ISBLANK(G35),"  ",IF(C35&gt;0,G35/C35,IF(G35&gt;0,1,0)))</f>
        <v>-4.9833740743338628E-2</v>
      </c>
    </row>
    <row r="36" spans="1:8" s="73" customFormat="1" ht="31.5">
      <c r="A36" s="32" t="s">
        <v>43</v>
      </c>
      <c r="B36" s="36"/>
      <c r="C36" s="36"/>
      <c r="D36" s="36"/>
      <c r="E36" s="31"/>
      <c r="F36" s="23"/>
      <c r="G36" s="31"/>
      <c r="H36" s="23"/>
    </row>
    <row r="37" spans="1:8" s="75" customFormat="1" ht="31.5">
      <c r="A37" s="40" t="s">
        <v>45</v>
      </c>
      <c r="B37" s="41">
        <f>LSUBOS!B37+LSU!B37+LSUA!B37+LSUE!B37+LSUS!B37+LSUHSCNO!B37+LSUHSCS!B37+LSULaw!B37+LSUAg!B37+PBRC!B37+HPLong!B37+EAConway!B37+UNO!B37</f>
        <v>91518430</v>
      </c>
      <c r="C37" s="41">
        <f>LSUBOS!C37+LSU!C37+LSUA!C37+LSUE!C37+LSUS!C37+LSUHSCNO!C37+LSUHSCS!C37+LSULaw!C37+LSUAg!C37+PBRC!C37+HPLong!C37+EAConway!C37+UNO!C37</f>
        <v>91518430</v>
      </c>
      <c r="D37" s="41">
        <f>LSUBOS!D37+LSU!D37+LSUA!D37+LSUE!D37+LSUS!D37+LSUHSCNO!D37+LSUHSCS!D37+LSULaw!D37+LSUAg!D37+PBRC!D37+HPLong!D37+EAConway!D37+UNO!D37</f>
        <v>133140481</v>
      </c>
      <c r="E37" s="41">
        <f>D37-B37</f>
        <v>41622051</v>
      </c>
      <c r="F37" s="37">
        <f>IF(ISBLANK(E37),"  ",IF(B37&gt;0,E37/B37,IF(E37&gt;0,1,0)))</f>
        <v>0.45479419828334033</v>
      </c>
      <c r="G37" s="41">
        <f>D37-C37</f>
        <v>41622051</v>
      </c>
      <c r="H37" s="37">
        <f>IF(ISBLANK(G37),"  ",IF(C37&gt;0,G37/C37,IF(G37&gt;0,1,0)))</f>
        <v>0.45479419828334033</v>
      </c>
    </row>
    <row r="38" spans="1:8" s="73" customFormat="1" ht="31.5">
      <c r="A38" s="32" t="s">
        <v>43</v>
      </c>
      <c r="B38" s="36"/>
      <c r="C38" s="36"/>
      <c r="D38" s="36"/>
      <c r="E38" s="31"/>
      <c r="F38" s="23"/>
      <c r="G38" s="31"/>
      <c r="H38" s="23"/>
    </row>
    <row r="39" spans="1:8" s="75" customFormat="1" ht="31.5">
      <c r="A39" s="34" t="s">
        <v>46</v>
      </c>
      <c r="B39" s="41">
        <f>LSUBOS!B39+LSU!B39+LSUA!B39+LSUE!B39+LSUS!B39+LSUHSCNO!B39+LSUHSCS!B39+LSULaw!B39+LSUAg!B39+PBRC!B39+HPLong!B39+EAConway!B39+UNO!B39</f>
        <v>380493415.31999999</v>
      </c>
      <c r="C39" s="41">
        <f>LSUBOS!C39+LSU!C39+LSUA!C39+LSUE!C39+LSUS!C39+LSUHSCNO!C39+LSUHSCS!C39+LSULaw!C39+LSUAg!C39+PBRC!C39+HPLong!C39+EAConway!C39+UNO!C39</f>
        <v>389174052</v>
      </c>
      <c r="D39" s="41">
        <f>LSUBOS!D39+LSU!D39+LSUA!D39+LSUE!D39+LSUS!D39+LSUHSCNO!D39+LSUHSCS!D39+LSULaw!D39+LSUAg!D39+PBRC!D39+HPLong!D39+EAConway!D39+UNO!D39</f>
        <v>423826447</v>
      </c>
      <c r="E39" s="39">
        <f>D39-B39</f>
        <v>43333031.680000007</v>
      </c>
      <c r="F39" s="37">
        <f>IF(ISBLANK(E39),"  ",IF(B39&gt;0,E39/B39,IF(E39&gt;0,1,0)))</f>
        <v>0.11388641678215733</v>
      </c>
      <c r="G39" s="39">
        <f>D39-C39</f>
        <v>34652395</v>
      </c>
      <c r="H39" s="37">
        <f>IF(ISBLANK(G39),"  ",IF(C39&gt;0,G39/C39,IF(G39&gt;0,1,0)))</f>
        <v>8.9040866989765294E-2</v>
      </c>
    </row>
    <row r="40" spans="1:8" s="73" customFormat="1" ht="31.5">
      <c r="A40" s="32" t="s">
        <v>43</v>
      </c>
      <c r="B40" s="36"/>
      <c r="C40" s="36"/>
      <c r="D40" s="36"/>
      <c r="E40" s="31"/>
      <c r="F40" s="23"/>
      <c r="G40" s="31"/>
      <c r="H40" s="23"/>
    </row>
    <row r="41" spans="1:8" s="75" customFormat="1" ht="31.5">
      <c r="A41" s="42" t="s">
        <v>47</v>
      </c>
      <c r="B41" s="41">
        <f>LSUBOS!B41+LSU!B41+LSUA!B41+LSUE!B41+LSUS!B41+LSUHSCNO!B41+LSUHSCS!B41+LSULaw!B41+LSUAg!B41+PBRC!B41+HPLong!B41+EAConway!B41+UNO!B41</f>
        <v>81661326</v>
      </c>
      <c r="C41" s="41">
        <f>LSUBOS!C41+LSU!C41+LSUA!C41+LSUE!C41+LSUS!C41+LSUHSCNO!C41+LSUHSCS!C41+LSULaw!C41+LSUAg!C41+PBRC!C41+HPLong!C41+EAConway!C41+UNO!C41</f>
        <v>83898072</v>
      </c>
      <c r="D41" s="41">
        <f>LSUBOS!D41+LSU!D41+LSUA!D41+LSUE!D41+LSUS!D41+LSUHSCNO!D41+LSUHSCS!D41+LSULaw!D41+LSUAg!D41+PBRC!D41+HPLong!D41+EAConway!D41+UNO!D41</f>
        <v>83583141</v>
      </c>
      <c r="E41" s="43">
        <f>D41-B41</f>
        <v>1921815</v>
      </c>
      <c r="F41" s="37">
        <f>IF(ISBLANK(E41),"  ",IF(B41&gt;0,E41/B41,IF(E41&gt;0,1,0)))</f>
        <v>2.3533967596852393E-2</v>
      </c>
      <c r="G41" s="43">
        <f>D41-C41</f>
        <v>-314931</v>
      </c>
      <c r="H41" s="37">
        <f>IF(ISBLANK(G41),"  ",IF(C41&gt;0,G41/C41,IF(G41&gt;0,1,0)))</f>
        <v>-3.753733458857076E-3</v>
      </c>
    </row>
    <row r="42" spans="1:8" s="73" customFormat="1" ht="31.5">
      <c r="A42" s="34"/>
      <c r="B42" s="39"/>
      <c r="C42" s="39"/>
      <c r="D42" s="39"/>
      <c r="E42" s="22"/>
      <c r="F42" s="44"/>
      <c r="G42" s="22"/>
      <c r="H42" s="44"/>
    </row>
    <row r="43" spans="1:8" s="75" customFormat="1" ht="31.5">
      <c r="A43" s="34" t="s">
        <v>48</v>
      </c>
      <c r="B43" s="41">
        <f>LSUBOS!B43+LSU!B43+LSUA!B43+LSUE!B43+LSUS!B43+LSUHSCNO!B43+LSUHSCS!B43+LSULaw!B43+LSUAg!B43+PBRC!B43+HPLong!B43+EAConway!B43+UNO!B43</f>
        <v>0</v>
      </c>
      <c r="C43" s="41">
        <f>LSUBOS!C43+LSU!C43+LSUA!C43+LSUE!C43+LSUS!C43+LSUHSCNO!C43+LSUHSCS!C43+LSULaw!C43+LSUAg!C43+PBRC!C43+HPLong!C43+EAConway!C43+UNO!C43</f>
        <v>0</v>
      </c>
      <c r="D43" s="41">
        <f>LSUBOS!D43+LSU!D43+LSUA!D43+LSUE!D43+LSUS!D43+LSUHSCNO!D43+LSUHSCS!D43+LSULaw!D43+LSUAg!D43+PBRC!D43+HPLong!D43+EAConway!D43+UNO!D43</f>
        <v>0</v>
      </c>
      <c r="E43" s="43">
        <f>D43-B43</f>
        <v>0</v>
      </c>
      <c r="F43" s="37">
        <f>IF(ISBLANK(E43),"  ",IF(B43&gt;0,E43/B43,IF(E43&gt;0,1,0)))</f>
        <v>0</v>
      </c>
      <c r="G43" s="43">
        <f>D43-C43</f>
        <v>0</v>
      </c>
      <c r="H43" s="37">
        <f>IF(ISBLANK(G43),"  ",IF(C43&gt;0,G43/C43,IF(G43&gt;0,1,0)))</f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f>B41+B39+B37+B35+B31-B33</f>
        <v>1466616084.3199999</v>
      </c>
      <c r="C45" s="39">
        <f>C41+C39+C37+C35+C31-C33</f>
        <v>1508772347</v>
      </c>
      <c r="D45" s="39">
        <f>D41+D39+D37+D35+D31-D33</f>
        <v>1524969956</v>
      </c>
      <c r="E45" s="39">
        <f>D45-B45</f>
        <v>58353871.680000067</v>
      </c>
      <c r="F45" s="37">
        <f>IF(ISBLANK(E45),"  ",IF(B45&gt;0,E45/B45,IF(E45&gt;0,1,0)))</f>
        <v>3.978810290155517E-2</v>
      </c>
      <c r="G45" s="39">
        <f>D45-C45</f>
        <v>16197609</v>
      </c>
      <c r="H45" s="37">
        <f>IF(ISBLANK(G45),"  ",IF(C45&gt;0,G45/C45,IF(G45&gt;0,1,0)))</f>
        <v>1.0735621601368069E-2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6">
        <f>LSUBOS!B49+LSU!B49+LSUA!B49+LSUE!B49+LSUS!B49+LSUHSCNO!B49+LSUHSCS!B49+LSULaw!B49+LSUAg!B49+PBRC!B49+HPLong!B49+EAConway!B49+UNO!B49</f>
        <v>393498411.1909079</v>
      </c>
      <c r="C49" s="26">
        <f>LSUBOS!C49+LSU!C49+LSUA!C49+LSUE!C49+LSUS!C49+LSUHSCNO!C49+LSUHSCS!C49+LSULaw!C49+LSUAg!C49+PBRC!C49+HPLong!C49+EAConway!C49+UNO!C49</f>
        <v>415579606</v>
      </c>
      <c r="D49" s="26">
        <f>LSUBOS!D49+LSU!D49+LSUA!D49+LSUE!D49+LSUS!D49+LSUHSCNO!D49+LSUHSCS!D49+LSULaw!D49+LSUAg!D49+PBRC!D49+HPLong!D49+EAConway!D49+UNO!D49</f>
        <v>417344861.345438</v>
      </c>
      <c r="E49" s="22">
        <f t="shared" ref="E49:E62" si="4">D49-B49</f>
        <v>23846450.154530108</v>
      </c>
      <c r="F49" s="27">
        <f t="shared" ref="F49:F62" si="5">IF(ISBLANK(E49),"  ",IF(B49&gt;0,E49/B49,IF(E49&gt;0,1,0)))</f>
        <v>6.0601134531546745E-2</v>
      </c>
      <c r="G49" s="22">
        <f t="shared" ref="G49:G62" si="6">D49-C49</f>
        <v>1765255.3454380035</v>
      </c>
      <c r="H49" s="27">
        <f t="shared" ref="H49:H62" si="7">IF(ISBLANK(G49),"  ",IF(C49&gt;0,G49/C49,IF(G49&gt;0,1,0)))</f>
        <v>4.2476948337979888E-3</v>
      </c>
    </row>
    <row r="50" spans="1:8" s="73" customFormat="1" ht="31.5">
      <c r="A50" s="32" t="s">
        <v>52</v>
      </c>
      <c r="B50" s="26">
        <f>LSUBOS!B50+LSU!B50+LSUA!B50+LSUE!B50+LSUS!B50+LSUHSCNO!B50+LSUHSCS!B50+LSULaw!B50+LSUAg!B50+PBRC!B50+HPLong!B50+EAConway!B50+UNO!B50</f>
        <v>145953430</v>
      </c>
      <c r="C50" s="26">
        <f>LSUBOS!C50+LSU!C50+LSUA!C50+LSUE!C50+LSUS!C50+LSUHSCNO!C50+LSUHSCS!C50+LSULaw!C50+LSUAg!C50+PBRC!C50+HPLong!C50+EAConway!C50+UNO!C50</f>
        <v>141849417</v>
      </c>
      <c r="D50" s="26">
        <f>LSUBOS!D50+LSU!D50+LSUA!D50+LSUE!D50+LSUS!D50+LSUHSCNO!D50+LSUHSCS!D50+LSULaw!D50+LSUAg!D50+PBRC!D50+HPLong!D50+EAConway!D50+UNO!D50</f>
        <v>139508475.12366518</v>
      </c>
      <c r="E50" s="31">
        <f t="shared" si="4"/>
        <v>-6444954.8763348162</v>
      </c>
      <c r="F50" s="27">
        <f t="shared" si="5"/>
        <v>-4.4157611618547206E-2</v>
      </c>
      <c r="G50" s="31">
        <f t="shared" si="6"/>
        <v>-2340941.8763348162</v>
      </c>
      <c r="H50" s="27">
        <f t="shared" si="7"/>
        <v>-1.6503006680209452E-2</v>
      </c>
    </row>
    <row r="51" spans="1:8" s="73" customFormat="1" ht="31.5">
      <c r="A51" s="32" t="s">
        <v>53</v>
      </c>
      <c r="B51" s="26">
        <f>LSUBOS!B51+LSU!B51+LSUA!B51+LSUE!B51+LSUS!B51+LSUHSCNO!B51+LSUHSCS!B51+LSULaw!B51+LSUAg!B51+PBRC!B51+HPLong!B51+EAConway!B51+UNO!B51</f>
        <v>55225692.939999998</v>
      </c>
      <c r="C51" s="26">
        <f>LSUBOS!C51+LSU!C51+LSUA!C51+LSUE!C51+LSUS!C51+LSUHSCNO!C51+LSUHSCS!C51+LSULaw!C51+LSUAg!C51+PBRC!C51+HPLong!C51+EAConway!C51+UNO!C51</f>
        <v>55601761</v>
      </c>
      <c r="D51" s="26">
        <f>LSUBOS!D51+LSU!D51+LSUA!D51+LSUE!D51+LSUS!D51+LSUHSCNO!D51+LSUHSCS!D51+LSULaw!D51+LSUAg!D51+PBRC!D51+HPLong!D51+EAConway!D51+UNO!D51</f>
        <v>54560044</v>
      </c>
      <c r="E51" s="31">
        <f t="shared" si="4"/>
        <v>-665648.93999999762</v>
      </c>
      <c r="F51" s="27">
        <f t="shared" si="5"/>
        <v>-1.2053247402856357E-2</v>
      </c>
      <c r="G51" s="31">
        <f t="shared" si="6"/>
        <v>-1041717</v>
      </c>
      <c r="H51" s="27">
        <f t="shared" si="7"/>
        <v>-1.8735323868609127E-2</v>
      </c>
    </row>
    <row r="52" spans="1:8" s="73" customFormat="1" ht="31.5">
      <c r="A52" s="32" t="s">
        <v>54</v>
      </c>
      <c r="B52" s="26">
        <f>LSUBOS!B52+LSU!B52+LSUA!B52+LSUE!B52+LSUS!B52+LSUHSCNO!B52+LSUHSCS!B52+LSULaw!B52+LSUAg!B52+PBRC!B52+HPLong!B52+EAConway!B52+UNO!B52</f>
        <v>101410495.06401554</v>
      </c>
      <c r="C52" s="26">
        <f>LSUBOS!C52+LSU!C52+LSUA!C52+LSUE!C52+LSUS!C52+LSUHSCNO!C52+LSUHSCS!C52+LSULaw!C52+LSUAg!C52+PBRC!C52+HPLong!C52+EAConway!C52+UNO!C52</f>
        <v>100030959</v>
      </c>
      <c r="D52" s="26">
        <f>LSUBOS!D52+LSU!D52+LSUA!D52+LSUE!D52+LSUS!D52+LSUHSCNO!D52+LSUHSCS!D52+LSULaw!D52+LSUAg!D52+PBRC!D52+HPLong!D52+EAConway!D52+UNO!D52</f>
        <v>103982794.59378876</v>
      </c>
      <c r="E52" s="31">
        <f t="shared" si="4"/>
        <v>2572299.5297732204</v>
      </c>
      <c r="F52" s="27">
        <f t="shared" si="5"/>
        <v>2.5365220119963443E-2</v>
      </c>
      <c r="G52" s="31">
        <f t="shared" si="6"/>
        <v>3951835.5937887579</v>
      </c>
      <c r="H52" s="27">
        <f t="shared" si="7"/>
        <v>3.9506125236575589E-2</v>
      </c>
    </row>
    <row r="53" spans="1:8" s="73" customFormat="1" ht="31.5">
      <c r="A53" s="32" t="s">
        <v>55</v>
      </c>
      <c r="B53" s="26">
        <f>LSUBOS!B53+LSU!B53+LSUA!B53+LSUE!B53+LSUS!B53+LSUHSCNO!B53+LSUHSCS!B53+LSULaw!B53+LSUAg!B53+PBRC!B53+HPLong!B53+EAConway!B53+UNO!B53</f>
        <v>26341626.222707599</v>
      </c>
      <c r="C53" s="26">
        <f>LSUBOS!C53+LSU!C53+LSUA!C53+LSUE!C53+LSUS!C53+LSUHSCNO!C53+LSUHSCS!C53+LSULaw!C53+LSUAg!C53+PBRC!C53+HPLong!C53+EAConway!C53+UNO!C53</f>
        <v>25878482</v>
      </c>
      <c r="D53" s="26">
        <f>LSUBOS!D53+LSU!D53+LSUA!D53+LSUE!D53+LSUS!D53+LSUHSCNO!D53+LSUHSCS!D53+LSULaw!D53+LSUAg!D53+PBRC!D53+HPLong!D53+EAConway!D53+UNO!D53</f>
        <v>28882801.022934631</v>
      </c>
      <c r="E53" s="31">
        <f t="shared" si="4"/>
        <v>2541174.8002270311</v>
      </c>
      <c r="F53" s="27">
        <f t="shared" si="5"/>
        <v>9.6469928573978111E-2</v>
      </c>
      <c r="G53" s="31">
        <f t="shared" si="6"/>
        <v>3004319.0229346305</v>
      </c>
      <c r="H53" s="27">
        <f t="shared" si="7"/>
        <v>0.11609332506190397</v>
      </c>
    </row>
    <row r="54" spans="1:8" s="73" customFormat="1" ht="31.5">
      <c r="A54" s="32" t="s">
        <v>56</v>
      </c>
      <c r="B54" s="26">
        <f>LSUBOS!B54+LSU!B54+LSUA!B54+LSUE!B54+LSUS!B54+LSUHSCNO!B54+LSUHSCS!B54+LSULaw!B54+LSUAg!B54+PBRC!B54+HPLong!B54+EAConway!B54+UNO!B54</f>
        <v>98402917.457893431</v>
      </c>
      <c r="C54" s="26">
        <f>LSUBOS!C54+LSU!C54+LSUA!C54+LSUE!C54+LSUS!C54+LSUHSCNO!C54+LSUHSCS!C54+LSULaw!C54+LSUAg!C54+PBRC!C54+HPLong!C54+EAConway!C54+UNO!C54</f>
        <v>107923372</v>
      </c>
      <c r="D54" s="26">
        <f>LSUBOS!D54+LSU!D54+LSUA!D54+LSUE!D54+LSUS!D54+LSUHSCNO!D54+LSUHSCS!D54+LSULaw!D54+LSUAg!D54+PBRC!D54+HPLong!D54+EAConway!D54+UNO!D54</f>
        <v>113117900.98187548</v>
      </c>
      <c r="E54" s="31">
        <f t="shared" si="4"/>
        <v>14714983.523982048</v>
      </c>
      <c r="F54" s="27">
        <f t="shared" si="5"/>
        <v>0.14953808183866688</v>
      </c>
      <c r="G54" s="31">
        <f t="shared" si="6"/>
        <v>5194528.9818754792</v>
      </c>
      <c r="H54" s="27">
        <f t="shared" si="7"/>
        <v>4.8131640863440399E-2</v>
      </c>
    </row>
    <row r="55" spans="1:8" s="73" customFormat="1" ht="31.5">
      <c r="A55" s="32" t="s">
        <v>57</v>
      </c>
      <c r="B55" s="26">
        <f>LSUBOS!B55+LSU!B55+LSUA!B55+LSUE!B55+LSUS!B55+LSUHSCNO!B55+LSUHSCS!B55+LSULaw!B55+LSUAg!B55+PBRC!B55+HPLong!B55+EAConway!B55+UNO!B55</f>
        <v>60238194.289999999</v>
      </c>
      <c r="C55" s="26">
        <f>LSUBOS!C55+LSU!C55+LSUA!C55+LSUE!C55+LSUS!C55+LSUHSCNO!C55+LSUHSCS!C55+LSULaw!C55+LSUAg!C55+PBRC!C55+HPLong!C55+EAConway!C55+UNO!C55</f>
        <v>56212880</v>
      </c>
      <c r="D55" s="26">
        <f>LSUBOS!D55+LSU!D55+LSUA!D55+LSUE!D55+LSUS!D55+LSUHSCNO!D55+LSUHSCS!D55+LSULaw!D55+LSUAg!D55+PBRC!D55+HPLong!D55+EAConway!D55+UNO!D55</f>
        <v>74872788.680000007</v>
      </c>
      <c r="E55" s="31">
        <f t="shared" si="4"/>
        <v>14634594.390000008</v>
      </c>
      <c r="F55" s="27">
        <f t="shared" si="5"/>
        <v>0.24294543623844086</v>
      </c>
      <c r="G55" s="31">
        <f t="shared" si="6"/>
        <v>18659908.680000007</v>
      </c>
      <c r="H55" s="27">
        <f t="shared" si="7"/>
        <v>0.33195076786672389</v>
      </c>
    </row>
    <row r="56" spans="1:8" s="73" customFormat="1" ht="31.5">
      <c r="A56" s="32" t="s">
        <v>58</v>
      </c>
      <c r="B56" s="26">
        <f>LSUBOS!B56+LSU!B56+LSUA!B56+LSUE!B56+LSUS!B56+LSUHSCNO!B56+LSUHSCS!B56+LSULaw!B56+LSUAg!B56+PBRC!B56+HPLong!B56+EAConway!B56+UNO!B56</f>
        <v>115816478.20999999</v>
      </c>
      <c r="C56" s="26">
        <f>LSUBOS!C56+LSU!C56+LSUA!C56+LSUE!C56+LSUS!C56+LSUHSCNO!C56+LSUHSCS!C56+LSULaw!C56+LSUAg!C56+PBRC!C56+HPLong!C56+EAConway!C56+UNO!C56</f>
        <v>111828860</v>
      </c>
      <c r="D56" s="26">
        <f>LSUBOS!D56+LSU!D56+LSUA!D56+LSUE!D56+LSUS!D56+LSUHSCNO!D56+LSUHSCS!D56+LSULaw!D56+LSUAg!D56+PBRC!D56+HPLong!D56+EAConway!D56+UNO!D56</f>
        <v>115800102.93229793</v>
      </c>
      <c r="E56" s="31">
        <f t="shared" si="4"/>
        <v>-16375.277702063322</v>
      </c>
      <c r="F56" s="27">
        <f t="shared" si="5"/>
        <v>-1.4138987780626042E-4</v>
      </c>
      <c r="G56" s="31">
        <f t="shared" si="6"/>
        <v>3971242.9322979301</v>
      </c>
      <c r="H56" s="27">
        <f t="shared" si="7"/>
        <v>3.5511789463810416E-2</v>
      </c>
    </row>
    <row r="57" spans="1:8" s="75" customFormat="1" ht="31.5">
      <c r="A57" s="48" t="s">
        <v>59</v>
      </c>
      <c r="B57" s="173">
        <f>SUM(B49:B56)</f>
        <v>996887245.37552452</v>
      </c>
      <c r="C57" s="173">
        <f>SUM(C49:C56)</f>
        <v>1014905337</v>
      </c>
      <c r="D57" s="173">
        <f>SUM(D49:D56)</f>
        <v>1048069768.6800001</v>
      </c>
      <c r="E57" s="36">
        <f t="shared" si="4"/>
        <v>51182523.304475546</v>
      </c>
      <c r="F57" s="37">
        <f t="shared" si="5"/>
        <v>5.1342339408901996E-2</v>
      </c>
      <c r="G57" s="36">
        <f t="shared" si="6"/>
        <v>33164431.680000067</v>
      </c>
      <c r="H57" s="37">
        <f t="shared" si="7"/>
        <v>3.2677364549123525E-2</v>
      </c>
    </row>
    <row r="58" spans="1:8" s="73" customFormat="1" ht="31.5">
      <c r="A58" s="32" t="s">
        <v>60</v>
      </c>
      <c r="B58" s="26">
        <f>LSUBOS!B58+LSU!B58+LSUA!B58+LSUE!B58+LSUS!B58+LSUHSCNO!B58+LSUHSCS!B58+LSULaw!B58+LSUAg!B58+PBRC!B58+HPLong!B58+EAConway!B58+UNO!B58</f>
        <v>467198833</v>
      </c>
      <c r="C58" s="26">
        <f>LSUBOS!C58+LSU!C58+LSUA!C58+LSUE!C58+LSUS!C58+LSUHSCNO!C58+LSUHSCS!C58+LSULaw!C58+LSUAg!C58+PBRC!C58+HPLong!C58+EAConway!C58+UNO!C58</f>
        <v>491810807</v>
      </c>
      <c r="D58" s="26">
        <f>LSUBOS!D58+LSU!D58+LSUA!D58+LSUE!D58+LSUS!D58+LSUHSCNO!D58+LSUHSCS!D58+LSULaw!D58+LSUAg!D58+PBRC!D58+HPLong!D58+EAConway!D58+UNO!D58</f>
        <v>473129903</v>
      </c>
      <c r="E58" s="31">
        <f t="shared" si="4"/>
        <v>5931070</v>
      </c>
      <c r="F58" s="27">
        <f t="shared" si="5"/>
        <v>1.2694958936252309E-2</v>
      </c>
      <c r="G58" s="31">
        <f t="shared" si="6"/>
        <v>-18680904</v>
      </c>
      <c r="H58" s="27">
        <f t="shared" si="7"/>
        <v>-3.7983923358560927E-2</v>
      </c>
    </row>
    <row r="59" spans="1:8" s="73" customFormat="1" ht="31.5">
      <c r="A59" s="32" t="s">
        <v>61</v>
      </c>
      <c r="B59" s="26">
        <f>LSUBOS!B59+LSU!B59+LSUA!B59+LSUE!B59+LSUS!B59+LSUHSCNO!B59+LSUHSCS!B59+LSULaw!B59+LSUAg!B59+PBRC!B59+HPLong!B59+EAConway!B59+UNO!B59</f>
        <v>1511798</v>
      </c>
      <c r="C59" s="26">
        <f>LSUBOS!C59+LSU!C59+LSUA!C59+LSUE!C59+LSUS!C59+LSUHSCNO!C59+LSUHSCS!C59+LSULaw!C59+LSUAg!C59+PBRC!C59+HPLong!C59+EAConway!C59+UNO!C59</f>
        <v>1062194</v>
      </c>
      <c r="D59" s="26">
        <f>LSUBOS!D59+LSU!D59+LSUA!D59+LSUE!D59+LSUS!D59+LSUHSCNO!D59+LSUHSCS!D59+LSULaw!D59+LSUAg!D59+PBRC!D59+HPLong!D59+EAConway!D59+UNO!D59</f>
        <v>951136</v>
      </c>
      <c r="E59" s="31">
        <f t="shared" si="4"/>
        <v>-560662</v>
      </c>
      <c r="F59" s="27">
        <f t="shared" si="5"/>
        <v>-0.37085774686829853</v>
      </c>
      <c r="G59" s="31">
        <f t="shared" si="6"/>
        <v>-111058</v>
      </c>
      <c r="H59" s="27">
        <f t="shared" si="7"/>
        <v>-0.1045552883936456</v>
      </c>
    </row>
    <row r="60" spans="1:8" s="73" customFormat="1" ht="31.5">
      <c r="A60" s="32" t="s">
        <v>62</v>
      </c>
      <c r="B60" s="26">
        <f>LSUBOS!B60+LSU!B60+LSUA!B60+LSUE!B60+LSUS!B60+LSUHSCNO!B60+LSUHSCS!B60+LSULaw!B60+LSUAg!B60+PBRC!B60+HPLong!B60+EAConway!B60+UNO!B60</f>
        <v>35000</v>
      </c>
      <c r="C60" s="26">
        <f>LSUBOS!C60+LSU!C60+LSUA!C60+LSUE!C60+LSUS!C60+LSUHSCNO!C60+LSUHSCS!C60+LSULaw!C60+LSUAg!C60+PBRC!C60+HPLong!C60+EAConway!C60+UNO!C60</f>
        <v>0</v>
      </c>
      <c r="D60" s="26">
        <f>LSUBOS!D60+LSU!D60+LSUA!D60+LSUE!D60+LSUS!D60+LSUHSCNO!D60+LSUHSCS!D60+LSULaw!D60+LSUAg!D60+PBRC!D60+HPLong!D60+EAConway!D60+UNO!D60</f>
        <v>0</v>
      </c>
      <c r="E60" s="31">
        <f t="shared" si="4"/>
        <v>-35000</v>
      </c>
      <c r="F60" s="27">
        <f t="shared" si="5"/>
        <v>-1</v>
      </c>
      <c r="G60" s="31">
        <f t="shared" si="6"/>
        <v>0</v>
      </c>
      <c r="H60" s="27">
        <f t="shared" si="7"/>
        <v>0</v>
      </c>
    </row>
    <row r="61" spans="1:8" s="73" customFormat="1" ht="31.5">
      <c r="A61" s="32" t="s">
        <v>63</v>
      </c>
      <c r="B61" s="26">
        <f>LSUBOS!B61+LSU!B61+LSUA!B61+LSUE!B61+LSUS!B61+LSUHSCNO!B61+LSUHSCS!B61+LSULaw!B61+LSUAg!B61+PBRC!B61+HPLong!B61+EAConway!B61+UNO!B61</f>
        <v>983210</v>
      </c>
      <c r="C61" s="26">
        <f>LSUBOS!C61+LSU!C61+LSUA!C61+LSUE!C61+LSUS!C61+LSUHSCNO!C61+LSUHSCS!C61+LSULaw!C61+LSUAg!C61+PBRC!C61+HPLong!C61+EAConway!C61+UNO!C61</f>
        <v>994010</v>
      </c>
      <c r="D61" s="26">
        <f>LSUBOS!D61+LSU!D61+LSUA!D61+LSUE!D61+LSUS!D61+LSUHSCNO!D61+LSUHSCS!D61+LSULaw!D61+LSUAg!D61+PBRC!D61+HPLong!D61+EAConway!D61+UNO!D61</f>
        <v>2779148</v>
      </c>
      <c r="E61" s="31">
        <f t="shared" si="4"/>
        <v>1795938</v>
      </c>
      <c r="F61" s="27">
        <f t="shared" si="5"/>
        <v>1.8266067269454136</v>
      </c>
      <c r="G61" s="31">
        <f t="shared" si="6"/>
        <v>1785138</v>
      </c>
      <c r="H61" s="27">
        <f t="shared" si="7"/>
        <v>1.7958954135270269</v>
      </c>
    </row>
    <row r="62" spans="1:8" s="75" customFormat="1" ht="31.5">
      <c r="A62" s="49" t="s">
        <v>64</v>
      </c>
      <c r="B62" s="50">
        <f>B61+B60+B59+B58+B57</f>
        <v>1466616086.3755245</v>
      </c>
      <c r="C62" s="50">
        <f>C61+C60+C59+C58+C57</f>
        <v>1508772348</v>
      </c>
      <c r="D62" s="50">
        <f>D61+D60+D59+D58+D57</f>
        <v>1524929955.6800001</v>
      </c>
      <c r="E62" s="50">
        <f t="shared" si="4"/>
        <v>58313869.304475546</v>
      </c>
      <c r="F62" s="37">
        <f t="shared" si="5"/>
        <v>3.9760827558211018E-2</v>
      </c>
      <c r="G62" s="50">
        <f t="shared" si="6"/>
        <v>16157607.680000067</v>
      </c>
      <c r="H62" s="37">
        <f t="shared" si="7"/>
        <v>1.0709109098810225E-2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f>LSUBOS!B65+LSU!B65+LSUA!B65+LSUE!B65+LSUS!B65+LSUHSCNO!B65+LSUHSCS!B65+LSULaw!B65+LSUAg!B65+PBRC!B65+HPLong!B65+EAConway!B65+UNO!B65</f>
        <v>754983611.92999995</v>
      </c>
      <c r="C65" s="26">
        <f>LSUBOS!C65+LSU!C65+LSUA!C65+LSUE!C65+LSUS!C65+LSUHSCNO!C65+LSUHSCS!C65+LSULaw!C65+LSUAg!C65+PBRC!C65+HPLong!C65+EAConway!C65+UNO!C65</f>
        <v>769669178</v>
      </c>
      <c r="D65" s="26">
        <f>LSUBOS!D65+LSU!D65+LSUA!D65+LSUE!D65+LSUS!D65+LSUHSCNO!D65+LSUHSCS!D65+LSULaw!D65+LSUAg!D65+PBRC!D65+HPLong!D65+EAConway!D65+UNO!D65</f>
        <v>755129886</v>
      </c>
      <c r="E65" s="22">
        <f t="shared" ref="E65:E83" si="8">D65-B65</f>
        <v>146274.07000005245</v>
      </c>
      <c r="F65" s="27">
        <f t="shared" ref="F65:F83" si="9">IF(ISBLANK(E65),"  ",IF(B65&gt;0,E65/B65,IF(E65&gt;0,1,0)))</f>
        <v>1.9374469549891978E-4</v>
      </c>
      <c r="G65" s="22">
        <f t="shared" ref="G65:G83" si="10">D65-C65</f>
        <v>-14539292</v>
      </c>
      <c r="H65" s="27">
        <f t="shared" ref="H65:H83" si="11">IF(ISBLANK(G65),"  ",IF(C65&gt;0,G65/C65,IF(G65&gt;0,1,0)))</f>
        <v>-1.8890313417227682E-2</v>
      </c>
    </row>
    <row r="66" spans="1:8" s="73" customFormat="1" ht="31.5">
      <c r="A66" s="32" t="s">
        <v>67</v>
      </c>
      <c r="B66" s="26">
        <f>LSUBOS!B66+LSU!B66+LSUA!B66+LSUE!B66+LSUS!B66+LSUHSCNO!B66+LSUHSCS!B66+LSULaw!B66+LSUAg!B66+PBRC!B66+HPLong!B66+EAConway!B66+UNO!B66</f>
        <v>64926554.189999998</v>
      </c>
      <c r="C66" s="26">
        <f>LSUBOS!C66+LSU!C66+LSUA!C66+LSUE!C66+LSUS!C66+LSUHSCNO!C66+LSUHSCS!C66+LSULaw!C66+LSUAg!C66+PBRC!C66+HPLong!C66+EAConway!C66+UNO!C66</f>
        <v>63720126</v>
      </c>
      <c r="D66" s="26">
        <f>LSUBOS!D66+LSU!D66+LSUA!D66+LSUE!D66+LSUS!D66+LSUHSCNO!D66+LSUHSCS!D66+LSULaw!D66+LSUAg!D66+PBRC!D66+HPLong!D66+EAConway!D66+UNO!D66</f>
        <v>64929782</v>
      </c>
      <c r="E66" s="31">
        <f t="shared" si="8"/>
        <v>3227.8100000023842</v>
      </c>
      <c r="F66" s="27">
        <f t="shared" si="9"/>
        <v>4.9714789892538793E-5</v>
      </c>
      <c r="G66" s="31">
        <f t="shared" si="10"/>
        <v>1209656</v>
      </c>
      <c r="H66" s="27">
        <f t="shared" si="11"/>
        <v>1.8983892153634472E-2</v>
      </c>
    </row>
    <row r="67" spans="1:8" s="73" customFormat="1" ht="31.5">
      <c r="A67" s="32" t="s">
        <v>68</v>
      </c>
      <c r="B67" s="26">
        <f>LSUBOS!B67+LSU!B67+LSUA!B67+LSUE!B67+LSUS!B67+LSUHSCNO!B67+LSUHSCS!B67+LSULaw!B67+LSUAg!B67+PBRC!B67+HPLong!B67+EAConway!B67+UNO!B67</f>
        <v>206733682.84552449</v>
      </c>
      <c r="C67" s="26">
        <f>LSUBOS!C67+LSU!C67+LSUA!C67+LSUE!C67+LSUS!C67+LSUHSCNO!C67+LSUHSCS!C67+LSULaw!C67+LSUAg!C67+PBRC!C67+HPLong!C67+EAConway!C67+UNO!C67</f>
        <v>216937286</v>
      </c>
      <c r="D67" s="26">
        <f>LSUBOS!D67+LSU!D67+LSUA!D67+LSUE!D67+LSUS!D67+LSUHSCNO!D67+LSUHSCS!D67+LSULaw!D67+LSUAg!D67+PBRC!D67+HPLong!D67+EAConway!D67+UNO!D67</f>
        <v>239963346</v>
      </c>
      <c r="E67" s="31">
        <f t="shared" si="8"/>
        <v>33229663.15447551</v>
      </c>
      <c r="F67" s="27">
        <f t="shared" si="9"/>
        <v>0.16073657034062211</v>
      </c>
      <c r="G67" s="31">
        <f t="shared" si="10"/>
        <v>23026060</v>
      </c>
      <c r="H67" s="27">
        <f t="shared" si="11"/>
        <v>0.10614155097339975</v>
      </c>
    </row>
    <row r="68" spans="1:8" s="75" customFormat="1" ht="31.5">
      <c r="A68" s="48" t="s">
        <v>69</v>
      </c>
      <c r="B68" s="50">
        <f>SUM(B65:B67)</f>
        <v>1026643848.9655244</v>
      </c>
      <c r="C68" s="50">
        <f>SUM(C65:C67)</f>
        <v>1050326590</v>
      </c>
      <c r="D68" s="50">
        <f>SUM(D65:D67)</f>
        <v>1060023014</v>
      </c>
      <c r="E68" s="36">
        <f t="shared" si="8"/>
        <v>33379165.034475565</v>
      </c>
      <c r="F68" s="37">
        <f t="shared" si="9"/>
        <v>3.2512896335091628E-2</v>
      </c>
      <c r="G68" s="36">
        <f t="shared" si="10"/>
        <v>9696424</v>
      </c>
      <c r="H68" s="37">
        <f t="shared" si="11"/>
        <v>9.2318180766993631E-3</v>
      </c>
    </row>
    <row r="69" spans="1:8" s="73" customFormat="1" ht="31.5">
      <c r="A69" s="32" t="s">
        <v>70</v>
      </c>
      <c r="B69" s="26">
        <f>LSUBOS!B69+LSU!B69+LSUA!B69+LSUE!B69+LSUS!B69+LSUHSCNO!B69+LSUHSCS!B69+LSULaw!B69+LSUAg!B69+PBRC!B69+HPLong!B69+EAConway!B69+UNO!B69</f>
        <v>6413811.3300000001</v>
      </c>
      <c r="C69" s="26">
        <f>LSUBOS!C69+LSU!C69+LSUA!C69+LSUE!C69+LSUS!C69+LSUHSCNO!C69+LSUHSCS!C69+LSULaw!C69+LSUAg!C69+PBRC!C69+HPLong!C69+EAConway!C69+UNO!C69</f>
        <v>6210371</v>
      </c>
      <c r="D69" s="26">
        <f>LSUBOS!D69+LSU!D69+LSUA!D69+LSUE!D69+LSUS!D69+LSUHSCNO!D69+LSUHSCS!D69+LSULaw!D69+LSUAg!D69+PBRC!D69+HPLong!D69+EAConway!D69+UNO!D69</f>
        <v>5994632</v>
      </c>
      <c r="E69" s="31">
        <f t="shared" si="8"/>
        <v>-419179.33000000007</v>
      </c>
      <c r="F69" s="27">
        <f t="shared" si="9"/>
        <v>-6.5355731316780102E-2</v>
      </c>
      <c r="G69" s="31">
        <f t="shared" si="10"/>
        <v>-215739</v>
      </c>
      <c r="H69" s="27">
        <f t="shared" si="11"/>
        <v>-3.4738504350223201E-2</v>
      </c>
    </row>
    <row r="70" spans="1:8" s="73" customFormat="1" ht="31.5">
      <c r="A70" s="32" t="s">
        <v>71</v>
      </c>
      <c r="B70" s="26">
        <f>LSUBOS!B70+LSU!B70+LSUA!B70+LSUE!B70+LSUS!B70+LSUHSCNO!B70+LSUHSCS!B70+LSULaw!B70+LSUAg!B70+PBRC!B70+HPLong!B70+EAConway!B70+UNO!B70</f>
        <v>114294605.76000001</v>
      </c>
      <c r="C70" s="26">
        <f>LSUBOS!C70+LSU!C70+LSUA!C70+LSUE!C70+LSUS!C70+LSUHSCNO!C70+LSUHSCS!C70+LSULaw!C70+LSUAg!C70+PBRC!C70+HPLong!C70+EAConway!C70+UNO!C70</f>
        <v>130981399</v>
      </c>
      <c r="D70" s="26">
        <f>LSUBOS!D70+LSU!D70+LSUA!D70+LSUE!D70+LSUS!D70+LSUHSCNO!D70+LSUHSCS!D70+LSULaw!D70+LSUAg!D70+PBRC!D70+HPLong!D70+EAConway!D70+UNO!D70</f>
        <v>122309095</v>
      </c>
      <c r="E70" s="31">
        <f t="shared" si="8"/>
        <v>8014489.2399999946</v>
      </c>
      <c r="F70" s="27">
        <f t="shared" si="9"/>
        <v>7.0121325382836636E-2</v>
      </c>
      <c r="G70" s="31">
        <f t="shared" si="10"/>
        <v>-8672304</v>
      </c>
      <c r="H70" s="27">
        <f t="shared" si="11"/>
        <v>-6.6210195235431868E-2</v>
      </c>
    </row>
    <row r="71" spans="1:8" s="73" customFormat="1" ht="31.5">
      <c r="A71" s="32" t="s">
        <v>72</v>
      </c>
      <c r="B71" s="26">
        <f>LSUBOS!B71+LSU!B71+LSUA!B71+LSUE!B71+LSUS!B71+LSUHSCNO!B71+LSUHSCS!B71+LSULaw!B71+LSUAg!B71+PBRC!B71+HPLong!B71+EAConway!B71+UNO!B71</f>
        <v>132965728.73</v>
      </c>
      <c r="C71" s="26">
        <f>LSUBOS!C71+LSU!C71+LSUA!C71+LSUE!C71+LSUS!C71+LSUHSCNO!C71+LSUHSCS!C71+LSULaw!C71+LSUAg!C71+PBRC!C71+HPLong!C71+EAConway!C71+UNO!C71</f>
        <v>134558931</v>
      </c>
      <c r="D71" s="26">
        <f>LSUBOS!D71+LSU!D71+LSUA!D71+LSUE!D71+LSUS!D71+LSUHSCNO!D71+LSUHSCS!D71+LSULaw!D71+LSUAg!D71+PBRC!D71+HPLong!D71+EAConway!D71+UNO!D71</f>
        <v>130228018</v>
      </c>
      <c r="E71" s="31">
        <f t="shared" si="8"/>
        <v>-2737710.7300000042</v>
      </c>
      <c r="F71" s="27">
        <f t="shared" si="9"/>
        <v>-2.0589596703968698E-2</v>
      </c>
      <c r="G71" s="31">
        <f t="shared" si="10"/>
        <v>-4330913</v>
      </c>
      <c r="H71" s="27">
        <f t="shared" si="11"/>
        <v>-3.2185994402705233E-2</v>
      </c>
    </row>
    <row r="72" spans="1:8" s="75" customFormat="1" ht="31.5">
      <c r="A72" s="35" t="s">
        <v>73</v>
      </c>
      <c r="B72" s="50">
        <f>SUM(B69:B71)</f>
        <v>253674145.81999999</v>
      </c>
      <c r="C72" s="50">
        <f>SUM(C69:C71)</f>
        <v>271750701</v>
      </c>
      <c r="D72" s="50">
        <f>SUM(D69:D71)</f>
        <v>258531745</v>
      </c>
      <c r="E72" s="36">
        <f t="shared" si="8"/>
        <v>4857599.1800000072</v>
      </c>
      <c r="F72" s="37">
        <f t="shared" si="9"/>
        <v>1.9148972254534848E-2</v>
      </c>
      <c r="G72" s="36">
        <f t="shared" si="10"/>
        <v>-13218956</v>
      </c>
      <c r="H72" s="37">
        <f t="shared" si="11"/>
        <v>-4.8643686847380019E-2</v>
      </c>
    </row>
    <row r="73" spans="1:8" s="73" customFormat="1" ht="31.5">
      <c r="A73" s="32" t="s">
        <v>74</v>
      </c>
      <c r="B73" s="26">
        <f>LSUBOS!B73+LSU!B73+LSUA!B73+LSUE!B73+LSUS!B73+LSUHSCNO!B73+LSUHSCS!B73+LSULaw!B73+LSUAg!B73+PBRC!B73+HPLong!B73+EAConway!B73+UNO!B73</f>
        <v>25242183.149999999</v>
      </c>
      <c r="C73" s="26">
        <f>LSUBOS!C73+LSU!C73+LSUA!C73+LSUE!C73+LSUS!C73+LSUHSCNO!C73+LSUHSCS!C73+LSULaw!C73+LSUAg!C73+PBRC!C73+HPLong!C73+EAConway!C73+UNO!C73</f>
        <v>25617578</v>
      </c>
      <c r="D73" s="26">
        <f>LSUBOS!D73+LSU!D73+LSUA!D73+LSUE!D73+LSUS!D73+LSUHSCNO!D73+LSUHSCS!D73+LSULaw!D73+LSUAg!D73+PBRC!D73+HPLong!D73+EAConway!D73+UNO!D73</f>
        <v>25512882</v>
      </c>
      <c r="E73" s="31">
        <f t="shared" si="8"/>
        <v>270698.85000000149</v>
      </c>
      <c r="F73" s="27">
        <f t="shared" si="9"/>
        <v>1.0724066472039741E-2</v>
      </c>
      <c r="G73" s="31">
        <f t="shared" si="10"/>
        <v>-104696</v>
      </c>
      <c r="H73" s="27">
        <f t="shared" si="11"/>
        <v>-4.086881281282719E-3</v>
      </c>
    </row>
    <row r="74" spans="1:8" s="73" customFormat="1" ht="31.5">
      <c r="A74" s="32" t="s">
        <v>75</v>
      </c>
      <c r="B74" s="26">
        <f>LSUBOS!B74+LSU!B74+LSUA!B74+LSUE!B74+LSUS!B74+LSUHSCNO!B74+LSUHSCS!B74+LSULaw!B74+LSUAg!B74+PBRC!B74+HPLong!B74+EAConway!B74+UNO!B74</f>
        <v>91595404.260000005</v>
      </c>
      <c r="C74" s="26">
        <f>LSUBOS!C74+LSU!C74+LSUA!C74+LSUE!C74+LSUS!C74+LSUHSCNO!C74+LSUHSCS!C74+LSULaw!C74+LSUAg!C74+PBRC!C74+HPLong!C74+EAConway!C74+UNO!C74</f>
        <v>90554269</v>
      </c>
      <c r="D74" s="26">
        <f>LSUBOS!D74+LSU!D74+LSUA!D74+LSUE!D74+LSUS!D74+LSUHSCNO!D74+LSUHSCS!D74+LSULaw!D74+LSUAg!D74+PBRC!D74+HPLong!D74+EAConway!D74+UNO!D74</f>
        <v>103040945.68000001</v>
      </c>
      <c r="E74" s="31">
        <f t="shared" si="8"/>
        <v>11445541.420000002</v>
      </c>
      <c r="F74" s="27">
        <f t="shared" si="9"/>
        <v>0.12495759489756741</v>
      </c>
      <c r="G74" s="31">
        <f t="shared" si="10"/>
        <v>12486676.680000007</v>
      </c>
      <c r="H74" s="27">
        <f t="shared" si="11"/>
        <v>0.13789164020527853</v>
      </c>
    </row>
    <row r="75" spans="1:8" s="73" customFormat="1" ht="31.5">
      <c r="A75" s="32" t="s">
        <v>76</v>
      </c>
      <c r="B75" s="26">
        <f>LSUBOS!B75+LSU!B75+LSUA!B75+LSUE!B75+LSUS!B75+LSUHSCNO!B75+LSUHSCS!B75+LSULaw!B75+LSUAg!B75+PBRC!B75+HPLong!B75+EAConway!B75+UNO!B75</f>
        <v>261737</v>
      </c>
      <c r="C75" s="26">
        <f>LSUBOS!C75+LSU!C75+LSUA!C75+LSUE!C75+LSUS!C75+LSUHSCNO!C75+LSUHSCS!C75+LSULaw!C75+LSUAg!C75+PBRC!C75+HPLong!C75+EAConway!C75+UNO!C75</f>
        <v>263954</v>
      </c>
      <c r="D75" s="26">
        <f>LSUBOS!D75+LSU!D75+LSUA!D75+LSUE!D75+LSUS!D75+LSUHSCNO!D75+LSUHSCS!D75+LSULaw!D75+LSUAg!D75+PBRC!D75+HPLong!D75+EAConway!D75+UNO!D75</f>
        <v>260553</v>
      </c>
      <c r="E75" s="31">
        <f t="shared" si="8"/>
        <v>-1184</v>
      </c>
      <c r="F75" s="27">
        <f t="shared" si="9"/>
        <v>-4.5236248600694588E-3</v>
      </c>
      <c r="G75" s="31">
        <f t="shared" si="10"/>
        <v>-3401</v>
      </c>
      <c r="H75" s="27">
        <f t="shared" si="11"/>
        <v>-1.2884820839994848E-2</v>
      </c>
    </row>
    <row r="76" spans="1:8" s="73" customFormat="1" ht="31.5">
      <c r="A76" s="32" t="s">
        <v>77</v>
      </c>
      <c r="B76" s="26">
        <f>LSUBOS!B76+LSU!B76+LSUA!B76+LSUE!B76+LSUS!B76+LSUHSCNO!B76+LSUHSCS!B76+LSULaw!B76+LSUAg!B76+PBRC!B76+HPLong!B76+EAConway!B76+UNO!B76</f>
        <v>48626579</v>
      </c>
      <c r="C76" s="26">
        <f>LSUBOS!C76+LSU!C76+LSUA!C76+LSUE!C76+LSUS!C76+LSUHSCNO!C76+LSUHSCS!C76+LSULaw!C76+LSUAg!C76+PBRC!C76+HPLong!C76+EAConway!C76+UNO!C76</f>
        <v>51379893</v>
      </c>
      <c r="D76" s="26">
        <f>LSUBOS!D76+LSU!D76+LSUA!D76+LSUE!D76+LSUS!D76+LSUHSCNO!D76+LSUHSCS!D76+LSULaw!D76+LSUAg!D76+PBRC!D76+HPLong!D76+EAConway!D76+UNO!D76</f>
        <v>54349890</v>
      </c>
      <c r="E76" s="31">
        <f t="shared" si="8"/>
        <v>5723311</v>
      </c>
      <c r="F76" s="27">
        <f t="shared" si="9"/>
        <v>0.11769923193650945</v>
      </c>
      <c r="G76" s="31">
        <f t="shared" si="10"/>
        <v>2969997</v>
      </c>
      <c r="H76" s="27">
        <f t="shared" si="11"/>
        <v>5.7804655217946831E-2</v>
      </c>
    </row>
    <row r="77" spans="1:8" s="75" customFormat="1" ht="31.5">
      <c r="A77" s="35" t="s">
        <v>78</v>
      </c>
      <c r="B77" s="173">
        <f>SUM(B73:B76)</f>
        <v>165725903.41</v>
      </c>
      <c r="C77" s="173">
        <f>SUM(C73:C76)</f>
        <v>167815694</v>
      </c>
      <c r="D77" s="173">
        <f>SUM(D73:D76)</f>
        <v>183164270.68000001</v>
      </c>
      <c r="E77" s="36">
        <f t="shared" si="8"/>
        <v>17438367.270000011</v>
      </c>
      <c r="F77" s="37">
        <f t="shared" si="9"/>
        <v>0.10522414970252483</v>
      </c>
      <c r="G77" s="36">
        <f t="shared" si="10"/>
        <v>15348576.680000007</v>
      </c>
      <c r="H77" s="37">
        <f t="shared" si="11"/>
        <v>9.1460913542448577E-2</v>
      </c>
    </row>
    <row r="78" spans="1:8" s="73" customFormat="1" ht="31.5">
      <c r="A78" s="32" t="s">
        <v>79</v>
      </c>
      <c r="B78" s="26">
        <f>LSUBOS!B78+LSU!B78+LSUA!B78+LSUE!B78+LSUS!B78+LSUHSCNO!B78+LSUHSCS!B78+LSULaw!B78+LSUAg!B78+PBRC!B78+HPLong!B78+EAConway!B78+UNO!B78</f>
        <v>11988084.970000001</v>
      </c>
      <c r="C78" s="26">
        <f>LSUBOS!C78+LSU!C78+LSUA!C78+LSUE!C78+LSUS!C78+LSUHSCNO!C78+LSUHSCS!C78+LSULaw!C78+LSUAg!C78+PBRC!C78+HPLong!C78+EAConway!C78+UNO!C78</f>
        <v>10494858</v>
      </c>
      <c r="D78" s="26">
        <f>LSUBOS!D78+LSU!D78+LSUA!D78+LSUE!D78+LSUS!D78+LSUHSCNO!D78+LSUHSCS!D78+LSULaw!D78+LSUAg!D78+PBRC!D78+HPLong!D78+EAConway!D78+UNO!D78</f>
        <v>11771309</v>
      </c>
      <c r="E78" s="31">
        <f t="shared" si="8"/>
        <v>-216775.97000000067</v>
      </c>
      <c r="F78" s="27">
        <f t="shared" si="9"/>
        <v>-1.8082618745402557E-2</v>
      </c>
      <c r="G78" s="31">
        <f t="shared" si="10"/>
        <v>1276451</v>
      </c>
      <c r="H78" s="27">
        <f t="shared" si="11"/>
        <v>0.12162632405316966</v>
      </c>
    </row>
    <row r="79" spans="1:8" s="73" customFormat="1" ht="31.5">
      <c r="A79" s="32" t="s">
        <v>80</v>
      </c>
      <c r="B79" s="26">
        <f>LSUBOS!B79+LSU!B79+LSUA!B79+LSUE!B79+LSUS!B79+LSUHSCNO!B79+LSUHSCS!B79+LSULaw!B79+LSUAg!B79+PBRC!B79+HPLong!B79+EAConway!B79+UNO!B79</f>
        <v>8419190.2100000009</v>
      </c>
      <c r="C79" s="26">
        <f>LSUBOS!C79+LSU!C79+LSUA!C79+LSUE!C79+LSUS!C79+LSUHSCNO!C79+LSUHSCS!C79+LSULaw!C79+LSUAg!C79+PBRC!C79+HPLong!C79+EAConway!C79+UNO!C79</f>
        <v>8384504</v>
      </c>
      <c r="D79" s="26">
        <f>LSUBOS!D79+LSU!D79+LSUA!D79+LSUE!D79+LSUS!D79+LSUHSCNO!D79+LSUHSCS!D79+LSULaw!D79+LSUAg!D79+PBRC!D79+HPLong!D79+EAConway!D79+UNO!D79</f>
        <v>8675469</v>
      </c>
      <c r="E79" s="31">
        <f t="shared" si="8"/>
        <v>256278.78999999911</v>
      </c>
      <c r="F79" s="27">
        <f t="shared" si="9"/>
        <v>3.0439838465176935E-2</v>
      </c>
      <c r="G79" s="31">
        <f t="shared" si="10"/>
        <v>290965</v>
      </c>
      <c r="H79" s="27">
        <f t="shared" si="11"/>
        <v>3.4702708711212969E-2</v>
      </c>
    </row>
    <row r="80" spans="1:8" s="73" customFormat="1" ht="31.5">
      <c r="A80" s="51" t="s">
        <v>81</v>
      </c>
      <c r="B80" s="26">
        <f>LSUBOS!B80+LSU!B80+LSUA!B80+LSUE!B80+LSUS!B80+LSUHSCNO!B80+LSUHSCS!B80+LSULaw!B80+LSUAg!B80+PBRC!B80+HPLong!B80+EAConway!B80+UNO!B80</f>
        <v>164910</v>
      </c>
      <c r="C80" s="26">
        <f>LSUBOS!C80+LSU!C80+LSUA!C80+LSUE!C80+LSUS!C80+LSUHSCNO!C80+LSUHSCS!C80+LSULaw!C80+LSUAg!C80+PBRC!C80+HPLong!C80+EAConway!C80+UNO!C80</f>
        <v>0</v>
      </c>
      <c r="D80" s="26">
        <f>LSUBOS!D80+LSU!D80+LSUA!D80+LSUE!D80+LSUS!D80+LSUHSCNO!D80+LSUHSCS!D80+LSULaw!D80+LSUAg!D80+PBRC!D80+HPLong!D80+EAConway!D80+UNO!D80</f>
        <v>0</v>
      </c>
      <c r="E80" s="31">
        <f t="shared" si="8"/>
        <v>-164910</v>
      </c>
      <c r="F80" s="27">
        <f t="shared" si="9"/>
        <v>-1</v>
      </c>
      <c r="G80" s="31">
        <f t="shared" si="10"/>
        <v>0</v>
      </c>
      <c r="H80" s="27">
        <f t="shared" si="11"/>
        <v>0</v>
      </c>
    </row>
    <row r="81" spans="1:8" s="75" customFormat="1" ht="31.5">
      <c r="A81" s="52" t="s">
        <v>82</v>
      </c>
      <c r="B81" s="50">
        <f>SUM(B78:B80)</f>
        <v>20572185.18</v>
      </c>
      <c r="C81" s="50">
        <f>SUM(C78:C80)</f>
        <v>18879362</v>
      </c>
      <c r="D81" s="50">
        <f>SUM(D78:D80)</f>
        <v>20446778</v>
      </c>
      <c r="E81" s="50">
        <f t="shared" si="8"/>
        <v>-125407.1799999997</v>
      </c>
      <c r="F81" s="37">
        <f t="shared" si="9"/>
        <v>-6.0959581543101639E-3</v>
      </c>
      <c r="G81" s="50">
        <f t="shared" si="10"/>
        <v>1567416</v>
      </c>
      <c r="H81" s="37">
        <f t="shared" si="11"/>
        <v>8.302272078897581E-2</v>
      </c>
    </row>
    <row r="82" spans="1:8" s="73" customFormat="1" ht="31.5">
      <c r="A82" s="51" t="s">
        <v>83</v>
      </c>
      <c r="B82" s="26">
        <f>LSUBOS!B82+LSU!B82+LSUA!B82+LSUE!B82+LSUS!B82+LSUHSCNO!B82+LSUHSCS!B82+LSULaw!B82+LSUAg!B82+PBRC!B82+HPLong!B82+EAConway!B82+UNO!B82</f>
        <v>0</v>
      </c>
      <c r="C82" s="26">
        <f>LSUBOS!C82+LSU!C82+LSUA!C82+LSUE!C82+LSUS!C82+LSUHSCNO!C82+LSUHSCS!C82+LSULaw!C82+LSUAg!C82+PBRC!C82+HPLong!C82+EAConway!C82+UNO!C82</f>
        <v>0</v>
      </c>
      <c r="D82" s="26">
        <f>LSUBOS!D82+LSU!D82+LSUA!D82+LSUE!D82+LSUS!D82+LSUHSCNO!D82+LSUHSCS!D82+LSULaw!D82+LSUAg!D82+PBRC!D82+HPLong!D82+EAConway!D82+UNO!D82</f>
        <v>2764148</v>
      </c>
      <c r="E82" s="31">
        <f t="shared" si="8"/>
        <v>2764148</v>
      </c>
      <c r="F82" s="27">
        <f t="shared" si="9"/>
        <v>1</v>
      </c>
      <c r="G82" s="31">
        <f t="shared" si="10"/>
        <v>2764148</v>
      </c>
      <c r="H82" s="27">
        <f t="shared" si="11"/>
        <v>1</v>
      </c>
    </row>
    <row r="83" spans="1:8" s="75" customFormat="1" ht="32.25" thickBot="1">
      <c r="A83" s="53" t="s">
        <v>64</v>
      </c>
      <c r="B83" s="54">
        <f>B81+B77+B72+B68+B82</f>
        <v>1466616083.3755245</v>
      </c>
      <c r="C83" s="54">
        <f>C81+C77+C72+C68+C82</f>
        <v>1508772347</v>
      </c>
      <c r="D83" s="54">
        <f>D81+D77+D72+D68+D82</f>
        <v>1524929955.6800001</v>
      </c>
      <c r="E83" s="54">
        <f t="shared" si="8"/>
        <v>58313872.304475546</v>
      </c>
      <c r="F83" s="56">
        <f t="shared" si="9"/>
        <v>3.9760829685067882E-2</v>
      </c>
      <c r="G83" s="54">
        <f t="shared" si="10"/>
        <v>16157608.680000067</v>
      </c>
      <c r="H83" s="56">
        <f t="shared" si="11"/>
        <v>1.0709109768698636E-2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28" zoomScale="50" zoomScaleNormal="50" workbookViewId="0">
      <selection activeCell="B77" sqref="B77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90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7715355</v>
      </c>
      <c r="C8" s="26">
        <v>7715355</v>
      </c>
      <c r="D8" s="26">
        <v>6095022</v>
      </c>
      <c r="E8" s="26">
        <v>-1620333</v>
      </c>
      <c r="F8" s="27">
        <v>-0.21</v>
      </c>
      <c r="G8" s="26">
        <v>-1620333</v>
      </c>
      <c r="H8" s="27">
        <v>-0.21</v>
      </c>
    </row>
    <row r="9" spans="1:8" s="16" customFormat="1" ht="31.5">
      <c r="A9" s="25" t="s">
        <v>19</v>
      </c>
      <c r="B9" s="26">
        <v>695418</v>
      </c>
      <c r="C9" s="26">
        <v>695418</v>
      </c>
      <c r="D9" s="26">
        <v>0</v>
      </c>
      <c r="E9" s="26">
        <v>-695418</v>
      </c>
      <c r="F9" s="27">
        <v>-1</v>
      </c>
      <c r="G9" s="26">
        <v>-695418</v>
      </c>
      <c r="H9" s="27">
        <v>-1</v>
      </c>
    </row>
    <row r="10" spans="1:8" s="16" customFormat="1" ht="31.5">
      <c r="A10" s="28" t="s">
        <v>20</v>
      </c>
      <c r="B10" s="29">
        <v>1250000</v>
      </c>
      <c r="C10" s="29">
        <v>1250000</v>
      </c>
      <c r="D10" s="29">
        <v>0</v>
      </c>
      <c r="E10" s="29">
        <v>-1250000</v>
      </c>
      <c r="F10" s="27">
        <v>-1</v>
      </c>
      <c r="G10" s="29">
        <v>-1250000</v>
      </c>
      <c r="H10" s="27">
        <v>-1</v>
      </c>
    </row>
    <row r="11" spans="1:8" s="16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16" customFormat="1" ht="31.5">
      <c r="A12" s="32" t="s">
        <v>22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  <c r="G12" s="29">
        <v>0</v>
      </c>
      <c r="H12" s="27">
        <v>0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1250000</v>
      </c>
      <c r="C25" s="31">
        <v>1250000</v>
      </c>
      <c r="D25" s="31">
        <v>0</v>
      </c>
      <c r="E25" s="29">
        <v>-1250000</v>
      </c>
      <c r="F25" s="27">
        <v>-1</v>
      </c>
      <c r="G25" s="29">
        <v>-1250000</v>
      </c>
      <c r="H25" s="27">
        <v>-1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9660773</v>
      </c>
      <c r="C31" s="36">
        <v>9660773</v>
      </c>
      <c r="D31" s="36">
        <v>6095022</v>
      </c>
      <c r="E31" s="36">
        <v>-3565751</v>
      </c>
      <c r="F31" s="37">
        <v>-0.36909999999999998</v>
      </c>
      <c r="G31" s="36">
        <v>-3565751</v>
      </c>
      <c r="H31" s="37">
        <v>-0.36909999999999998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2764148</v>
      </c>
      <c r="E35" s="41">
        <v>2764148</v>
      </c>
      <c r="F35" s="37">
        <v>1</v>
      </c>
      <c r="G35" s="41">
        <v>2764148</v>
      </c>
      <c r="H35" s="37">
        <v>1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0</v>
      </c>
      <c r="C39" s="39">
        <v>0</v>
      </c>
      <c r="D39" s="39">
        <v>0</v>
      </c>
      <c r="E39" s="39">
        <v>0</v>
      </c>
      <c r="F39" s="37">
        <v>0</v>
      </c>
      <c r="G39" s="39">
        <v>0</v>
      </c>
      <c r="H39" s="37">
        <v>0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9660773</v>
      </c>
      <c r="C45" s="39">
        <v>9660773</v>
      </c>
      <c r="D45" s="39">
        <v>8859170</v>
      </c>
      <c r="E45" s="39">
        <v>-801603</v>
      </c>
      <c r="F45" s="37">
        <v>-8.3000000000000004E-2</v>
      </c>
      <c r="G45" s="39">
        <v>-801603</v>
      </c>
      <c r="H45" s="37">
        <v>-8.3000000000000004E-2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0</v>
      </c>
      <c r="C49" s="22">
        <v>0</v>
      </c>
      <c r="D49" s="22">
        <v>0</v>
      </c>
      <c r="E49" s="22">
        <v>0</v>
      </c>
      <c r="F49" s="27">
        <v>0</v>
      </c>
      <c r="G49" s="22">
        <v>0</v>
      </c>
      <c r="H49" s="27">
        <v>0</v>
      </c>
    </row>
    <row r="50" spans="1:8" s="16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16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0</v>
      </c>
      <c r="C52" s="31">
        <v>0</v>
      </c>
      <c r="D52" s="31">
        <v>0</v>
      </c>
      <c r="E52" s="31">
        <v>0</v>
      </c>
      <c r="F52" s="27">
        <v>0</v>
      </c>
      <c r="G52" s="31">
        <v>0</v>
      </c>
      <c r="H52" s="27">
        <v>0</v>
      </c>
    </row>
    <row r="53" spans="1:8" s="16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16" customFormat="1" ht="31.5">
      <c r="A54" s="32" t="s">
        <v>56</v>
      </c>
      <c r="B54" s="31">
        <v>9566968</v>
      </c>
      <c r="C54" s="31">
        <v>9566968</v>
      </c>
      <c r="D54" s="31">
        <v>5991075</v>
      </c>
      <c r="E54" s="31">
        <v>-3575893</v>
      </c>
      <c r="F54" s="27">
        <v>-0.37380000000000002</v>
      </c>
      <c r="G54" s="31">
        <v>-3575893</v>
      </c>
      <c r="H54" s="27">
        <v>-0.37380000000000002</v>
      </c>
    </row>
    <row r="55" spans="1:8" s="16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16" customFormat="1" ht="31.5">
      <c r="A56" s="32" t="s">
        <v>58</v>
      </c>
      <c r="B56" s="31">
        <v>93805</v>
      </c>
      <c r="C56" s="31">
        <v>93805</v>
      </c>
      <c r="D56" s="31">
        <v>103947</v>
      </c>
      <c r="E56" s="31">
        <v>10142</v>
      </c>
      <c r="F56" s="27">
        <v>0.1081</v>
      </c>
      <c r="G56" s="31">
        <v>10142</v>
      </c>
      <c r="H56" s="27">
        <v>0.1081</v>
      </c>
    </row>
    <row r="57" spans="1:8" s="38" customFormat="1" ht="31.5">
      <c r="A57" s="48" t="s">
        <v>59</v>
      </c>
      <c r="B57" s="36">
        <v>9660773</v>
      </c>
      <c r="C57" s="36">
        <v>9660773</v>
      </c>
      <c r="D57" s="36">
        <v>6095022</v>
      </c>
      <c r="E57" s="36">
        <v>-3565751</v>
      </c>
      <c r="F57" s="37">
        <v>-0.36909999999999998</v>
      </c>
      <c r="G57" s="36">
        <v>-3565751</v>
      </c>
      <c r="H57" s="37">
        <v>-0.36909999999999998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2764148</v>
      </c>
      <c r="E61" s="31">
        <v>2764148</v>
      </c>
      <c r="F61" s="27">
        <v>1</v>
      </c>
      <c r="G61" s="31">
        <v>2764148</v>
      </c>
      <c r="H61" s="27">
        <v>1</v>
      </c>
    </row>
    <row r="62" spans="1:8" s="38" customFormat="1" ht="31.5">
      <c r="A62" s="49" t="s">
        <v>64</v>
      </c>
      <c r="B62" s="50">
        <v>9660773</v>
      </c>
      <c r="C62" s="50">
        <v>9660773</v>
      </c>
      <c r="D62" s="50">
        <v>8859170</v>
      </c>
      <c r="E62" s="50">
        <v>-801603</v>
      </c>
      <c r="F62" s="37">
        <v>-8.3000000000000004E-2</v>
      </c>
      <c r="G62" s="50">
        <v>-801603</v>
      </c>
      <c r="H62" s="37">
        <v>-8.3000000000000004E-2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2074342</v>
      </c>
      <c r="C65" s="26">
        <v>2074342</v>
      </c>
      <c r="D65" s="26">
        <v>1391852</v>
      </c>
      <c r="E65" s="22">
        <v>-682490</v>
      </c>
      <c r="F65" s="27">
        <v>-0.32900000000000001</v>
      </c>
      <c r="G65" s="22">
        <v>-682490</v>
      </c>
      <c r="H65" s="27">
        <v>-0.32900000000000001</v>
      </c>
    </row>
    <row r="66" spans="1:8" s="16" customFormat="1" ht="31.5">
      <c r="A66" s="32" t="s">
        <v>67</v>
      </c>
      <c r="B66" s="29">
        <v>81251</v>
      </c>
      <c r="C66" s="26">
        <v>81251</v>
      </c>
      <c r="D66" s="26">
        <v>72010</v>
      </c>
      <c r="E66" s="31">
        <v>-9241</v>
      </c>
      <c r="F66" s="27">
        <v>-0.1137</v>
      </c>
      <c r="G66" s="31">
        <v>-9241</v>
      </c>
      <c r="H66" s="27">
        <v>-0.1137</v>
      </c>
    </row>
    <row r="67" spans="1:8" s="16" customFormat="1" ht="31.5">
      <c r="A67" s="32" t="s">
        <v>68</v>
      </c>
      <c r="B67" s="22">
        <v>416992</v>
      </c>
      <c r="C67" s="26">
        <v>416992</v>
      </c>
      <c r="D67" s="26">
        <v>401126</v>
      </c>
      <c r="E67" s="31">
        <v>-15866</v>
      </c>
      <c r="F67" s="27">
        <v>-3.7999999999999999E-2</v>
      </c>
      <c r="G67" s="31">
        <v>-15866</v>
      </c>
      <c r="H67" s="27">
        <v>-3.7999999999999999E-2</v>
      </c>
    </row>
    <row r="68" spans="1:8" s="38" customFormat="1" ht="31.5">
      <c r="A68" s="48" t="s">
        <v>69</v>
      </c>
      <c r="B68" s="50">
        <v>2572585</v>
      </c>
      <c r="C68" s="50">
        <v>2572585</v>
      </c>
      <c r="D68" s="50">
        <v>1864988</v>
      </c>
      <c r="E68" s="36">
        <v>-707597</v>
      </c>
      <c r="F68" s="37">
        <v>-0.27510000000000001</v>
      </c>
      <c r="G68" s="36">
        <v>-707597</v>
      </c>
      <c r="H68" s="37">
        <v>-0.27510000000000001</v>
      </c>
    </row>
    <row r="69" spans="1:8" s="16" customFormat="1" ht="31.5">
      <c r="A69" s="32" t="s">
        <v>70</v>
      </c>
      <c r="B69" s="29">
        <v>77542</v>
      </c>
      <c r="C69" s="29">
        <v>77542</v>
      </c>
      <c r="D69" s="29">
        <v>66500</v>
      </c>
      <c r="E69" s="31">
        <v>-11042</v>
      </c>
      <c r="F69" s="27">
        <v>-0.1424</v>
      </c>
      <c r="G69" s="31">
        <v>-11042</v>
      </c>
      <c r="H69" s="27">
        <v>-0.1424</v>
      </c>
    </row>
    <row r="70" spans="1:8" s="16" customFormat="1" ht="31.5">
      <c r="A70" s="32" t="s">
        <v>71</v>
      </c>
      <c r="B70" s="26">
        <v>2134112</v>
      </c>
      <c r="C70" s="26">
        <v>2134112</v>
      </c>
      <c r="D70" s="26">
        <v>422140</v>
      </c>
      <c r="E70" s="31">
        <v>-1711972</v>
      </c>
      <c r="F70" s="27">
        <v>-0.80220000000000002</v>
      </c>
      <c r="G70" s="31">
        <v>-1711972</v>
      </c>
      <c r="H70" s="27">
        <v>-0.80220000000000002</v>
      </c>
    </row>
    <row r="71" spans="1:8" s="16" customFormat="1" ht="31.5">
      <c r="A71" s="32" t="s">
        <v>72</v>
      </c>
      <c r="B71" s="22">
        <v>33049</v>
      </c>
      <c r="C71" s="22">
        <v>33049</v>
      </c>
      <c r="D71" s="22">
        <v>31200</v>
      </c>
      <c r="E71" s="31">
        <v>-1849</v>
      </c>
      <c r="F71" s="27">
        <v>-5.5899999999999998E-2</v>
      </c>
      <c r="G71" s="31">
        <v>-1849</v>
      </c>
      <c r="H71" s="27">
        <v>-5.5899999999999998E-2</v>
      </c>
    </row>
    <row r="72" spans="1:8" s="38" customFormat="1" ht="31.5">
      <c r="A72" s="35" t="s">
        <v>73</v>
      </c>
      <c r="B72" s="50">
        <v>2244703</v>
      </c>
      <c r="C72" s="50">
        <v>2244703</v>
      </c>
      <c r="D72" s="50">
        <v>519840</v>
      </c>
      <c r="E72" s="36">
        <v>-1724863</v>
      </c>
      <c r="F72" s="37">
        <v>-0.76839999999999997</v>
      </c>
      <c r="G72" s="36">
        <v>-1724863</v>
      </c>
      <c r="H72" s="37">
        <v>-0.76839999999999997</v>
      </c>
    </row>
    <row r="73" spans="1:8" s="16" customFormat="1" ht="31.5">
      <c r="A73" s="32" t="s">
        <v>74</v>
      </c>
      <c r="B73" s="22">
        <v>4159678</v>
      </c>
      <c r="C73" s="22">
        <v>4159678</v>
      </c>
      <c r="D73" s="22">
        <v>2920465</v>
      </c>
      <c r="E73" s="31">
        <v>-1239213</v>
      </c>
      <c r="F73" s="27">
        <v>-0.2979</v>
      </c>
      <c r="G73" s="31">
        <v>-1239213</v>
      </c>
      <c r="H73" s="27">
        <v>-0.2979</v>
      </c>
    </row>
    <row r="74" spans="1:8" s="16" customFormat="1" ht="31.5">
      <c r="A74" s="32" t="s">
        <v>75</v>
      </c>
      <c r="B74" s="31">
        <v>683807</v>
      </c>
      <c r="C74" s="31">
        <v>683807</v>
      </c>
      <c r="D74" s="31">
        <v>789729</v>
      </c>
      <c r="E74" s="31">
        <v>105922</v>
      </c>
      <c r="F74" s="27">
        <v>0.15490000000000001</v>
      </c>
      <c r="G74" s="31">
        <v>105922</v>
      </c>
      <c r="H74" s="27">
        <v>0.15490000000000001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38" customFormat="1" ht="31.5">
      <c r="A77" s="35" t="s">
        <v>78</v>
      </c>
      <c r="B77" s="36">
        <v>4843485</v>
      </c>
      <c r="C77" s="36">
        <v>4843485</v>
      </c>
      <c r="D77" s="36">
        <v>3710194</v>
      </c>
      <c r="E77" s="36">
        <v>-1133291</v>
      </c>
      <c r="F77" s="37">
        <v>-0.23400000000000001</v>
      </c>
      <c r="G77" s="36">
        <v>-1133291</v>
      </c>
      <c r="H77" s="37">
        <v>-0.23400000000000001</v>
      </c>
    </row>
    <row r="78" spans="1:8" s="16" customFormat="1" ht="31.5">
      <c r="A78" s="32" t="s">
        <v>79</v>
      </c>
      <c r="B78" s="31">
        <v>0</v>
      </c>
      <c r="C78" s="31">
        <v>0</v>
      </c>
      <c r="D78" s="31">
        <v>0</v>
      </c>
      <c r="E78" s="31">
        <v>0</v>
      </c>
      <c r="F78" s="27">
        <v>0</v>
      </c>
      <c r="G78" s="31">
        <v>0</v>
      </c>
      <c r="H78" s="27">
        <v>0</v>
      </c>
    </row>
    <row r="79" spans="1:8" s="16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0</v>
      </c>
      <c r="C81" s="50">
        <v>0</v>
      </c>
      <c r="D81" s="50">
        <v>0</v>
      </c>
      <c r="E81" s="50">
        <v>0</v>
      </c>
      <c r="F81" s="37">
        <v>0</v>
      </c>
      <c r="G81" s="50">
        <v>0</v>
      </c>
      <c r="H81" s="37">
        <v>0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2764148</v>
      </c>
      <c r="E82" s="31">
        <v>2764148</v>
      </c>
      <c r="F82" s="27">
        <v>1</v>
      </c>
      <c r="G82" s="31">
        <v>2764148</v>
      </c>
      <c r="H82" s="27">
        <v>1</v>
      </c>
    </row>
    <row r="83" spans="1:8" s="38" customFormat="1" ht="32.25" thickBot="1">
      <c r="A83" s="53" t="s">
        <v>64</v>
      </c>
      <c r="B83" s="54">
        <v>9660773</v>
      </c>
      <c r="C83" s="54">
        <v>9660773</v>
      </c>
      <c r="D83" s="55">
        <v>8859170</v>
      </c>
      <c r="E83" s="54">
        <v>-801603</v>
      </c>
      <c r="F83" s="56">
        <v>-8.3000000000000004E-2</v>
      </c>
      <c r="G83" s="54">
        <v>-801603</v>
      </c>
      <c r="H83" s="56">
        <v>-8.3000000000000004E-2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8"/>
  <sheetViews>
    <sheetView topLeftCell="A73" zoomScale="50" zoomScaleNormal="50" workbookViewId="0">
      <selection activeCell="H85" sqref="A1:H85"/>
    </sheetView>
  </sheetViews>
  <sheetFormatPr defaultRowHeight="15.75"/>
  <cols>
    <col min="1" max="1" width="123.710937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134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f>LSUE!B8+SUSLA!B8+BRCC!B8+BPCC!B8+Delgado!B8+Fletcher!B8+LDCC!B8+LTC!B8+Nunez!B8+RPCC!B8+SLCC!B8+Sowela!B8</f>
        <v>135554407</v>
      </c>
      <c r="C8" s="26">
        <f>LSUE!C8+SUSLA!C8+BRCC!C8+BPCC!C8+Delgado!C8+Fletcher!C8+LDCC!C8+LTC!C8+Nunez!C8+RPCC!C8+SLCC!C8+Sowela!C8</f>
        <v>135554601</v>
      </c>
      <c r="D8" s="26">
        <f>LSUE!D8+SUSLA!D8+BRCC!D8+BPCC!D8+Delgado!D8+Fletcher!D8+LDCC!D8+LTC!D8+Nunez!D8+RPCC!D8+SLCC!D8+Sowela!D8</f>
        <v>138040956</v>
      </c>
      <c r="E8" s="26">
        <f t="shared" ref="E8:E26" si="0">D8-B8</f>
        <v>2486549</v>
      </c>
      <c r="F8" s="27">
        <f t="shared" ref="F8:F26" si="1">IF(ISBLANK(E8),"  ",IF(B8&gt;0,E8/B8,IF(E8&gt;0,1,0)))</f>
        <v>1.8343549686289432E-2</v>
      </c>
      <c r="G8" s="26">
        <f t="shared" ref="G8:G26" si="2">D8-C8</f>
        <v>2486355</v>
      </c>
      <c r="H8" s="27">
        <f t="shared" ref="H8:H26" si="3">IF(ISBLANK(G8),"  ",IF(C8&gt;0,G8/C8,IF(G8&gt;0,1,0)))</f>
        <v>1.8342092276159627E-2</v>
      </c>
    </row>
    <row r="9" spans="1:8" s="73" customFormat="1" ht="31.5">
      <c r="A9" s="25" t="s">
        <v>19</v>
      </c>
      <c r="B9" s="26">
        <f>LSUE!B9+SUSLA!B9+BRCC!B9+BPCC!B9+Delgado!B9+Fletcher!B9+LDCC!B9+LTC!B9+Nunez!B9+RPCC!B9+SLCC!B9+Sowela!B9</f>
        <v>10989120</v>
      </c>
      <c r="C9" s="26">
        <f>LSUE!C9+SUSLA!C9+BRCC!C9+BPCC!C9+Delgado!C9+Fletcher!C9+LDCC!C9+LTC!C9+Nunez!C9+RPCC!C9+SLCC!C9+Sowela!C9</f>
        <v>10989120</v>
      </c>
      <c r="D9" s="26">
        <f>LSUE!D9+SUSLA!D9+BRCC!D9+BPCC!D9+Delgado!D9+Fletcher!D9+LDCC!D9+LTC!D9+Nunez!D9+RPCC!D9+SLCC!D9+Sowela!D9</f>
        <v>0</v>
      </c>
      <c r="E9" s="26">
        <f t="shared" si="0"/>
        <v>-10989120</v>
      </c>
      <c r="F9" s="27">
        <f t="shared" si="1"/>
        <v>-1</v>
      </c>
      <c r="G9" s="26">
        <f t="shared" si="2"/>
        <v>-10989120</v>
      </c>
      <c r="H9" s="27">
        <f t="shared" si="3"/>
        <v>-1</v>
      </c>
    </row>
    <row r="10" spans="1:8" s="73" customFormat="1" ht="31.5">
      <c r="A10" s="28" t="s">
        <v>20</v>
      </c>
      <c r="B10" s="29">
        <f t="shared" ref="B10" si="4">SUM(B11:B26)</f>
        <v>6953885.1499999994</v>
      </c>
      <c r="C10" s="29">
        <f t="shared" ref="C10:D10" si="5">SUM(C11:C26)</f>
        <v>7416307</v>
      </c>
      <c r="D10" s="29">
        <f t="shared" si="5"/>
        <v>6382301</v>
      </c>
      <c r="E10" s="29">
        <f t="shared" si="0"/>
        <v>-571584.14999999944</v>
      </c>
      <c r="F10" s="27">
        <f t="shared" si="1"/>
        <v>-8.2196374784820753E-2</v>
      </c>
      <c r="G10" s="29">
        <f t="shared" si="2"/>
        <v>-1034006</v>
      </c>
      <c r="H10" s="27">
        <f t="shared" si="3"/>
        <v>-0.13942330057264349</v>
      </c>
    </row>
    <row r="11" spans="1:8" s="73" customFormat="1" ht="31.5">
      <c r="A11" s="30" t="s">
        <v>21</v>
      </c>
      <c r="B11" s="26">
        <f>LSUE!B11+SUSLA!B11+BRCC!B11+BPCC!B11+Delgado!B11+Fletcher!B11+LDCC!B11+LTC!B11+Nunez!B11+RPCC!B11+SLCC!B11+Sowela!B11</f>
        <v>1082453</v>
      </c>
      <c r="C11" s="26">
        <f>LSUE!C11+SUSLA!C11+BRCC!C11+BPCC!C11+Delgado!C11+Fletcher!C11+LDCC!C11+LTC!C11+Nunez!C11+RPCC!C11+SLCC!C11+Sowela!C11</f>
        <v>1094248</v>
      </c>
      <c r="D11" s="26">
        <f>LSUE!D11+SUSLA!D11+BRCC!D11+BPCC!D11+Delgado!D11+Fletcher!D11+LDCC!D11+LTC!D11+Nunez!D11+RPCC!D11+SLCC!D11+Sowela!D11</f>
        <v>114210</v>
      </c>
      <c r="E11" s="29">
        <f t="shared" si="0"/>
        <v>-968243</v>
      </c>
      <c r="F11" s="27">
        <f t="shared" si="1"/>
        <v>-0.8944896452779012</v>
      </c>
      <c r="G11" s="29">
        <f t="shared" si="2"/>
        <v>-980038</v>
      </c>
      <c r="H11" s="27">
        <f t="shared" si="3"/>
        <v>-0.89562695111163104</v>
      </c>
    </row>
    <row r="12" spans="1:8" s="73" customFormat="1" ht="31.5">
      <c r="A12" s="32" t="s">
        <v>22</v>
      </c>
      <c r="B12" s="26">
        <f>LSUE!B12+SUSLA!B12+BRCC!B12+BPCC!B12+Delgado!B12+Fletcher!B12+LDCC!B12+LTC!B12+Nunez!B12+RPCC!B12+SLCC!B12+Sowela!B12</f>
        <v>5573463.1499999994</v>
      </c>
      <c r="C12" s="26">
        <f>LSUE!C12+SUSLA!C12+BRCC!C12+BPCC!C12+Delgado!C12+Fletcher!C12+LDCC!C12+LTC!C12+Nunez!C12+RPCC!C12+SLCC!C12+Sowela!C12</f>
        <v>5971858</v>
      </c>
      <c r="D12" s="26">
        <f>LSUE!D12+SUSLA!D12+BRCC!D12+BPCC!D12+Delgado!D12+Fletcher!D12+LDCC!D12+LTC!D12+Nunez!D12+RPCC!D12+SLCC!D12+Sowela!D12</f>
        <v>5592890</v>
      </c>
      <c r="E12" s="29">
        <f t="shared" si="0"/>
        <v>19426.850000000559</v>
      </c>
      <c r="F12" s="27">
        <f t="shared" si="1"/>
        <v>3.4855976395933579E-3</v>
      </c>
      <c r="G12" s="29">
        <f t="shared" si="2"/>
        <v>-378968</v>
      </c>
      <c r="H12" s="27">
        <f t="shared" si="3"/>
        <v>-6.3458977088872506E-2</v>
      </c>
    </row>
    <row r="13" spans="1:8" s="73" customFormat="1" ht="31.5">
      <c r="A13" s="32" t="s">
        <v>23</v>
      </c>
      <c r="B13" s="26">
        <f>LSUE!B13+SUSLA!B13+BRCC!B13+BPCC!B13+Delgado!B13+Fletcher!B13+LDCC!B13+LTC!B13+Nunez!B13+RPCC!B13+SLCC!B13+Sowela!B13</f>
        <v>0</v>
      </c>
      <c r="C13" s="26">
        <f>LSUE!C13+SUSLA!C13+BRCC!C13+BPCC!C13+Delgado!C13+Fletcher!C13+LDCC!C13+LTC!C13+Nunez!C13+RPCC!C13+SLCC!C13+Sowela!C13</f>
        <v>0</v>
      </c>
      <c r="D13" s="26">
        <f>LSUE!D13+SUSLA!D13+BRCC!D13+BPCC!D13+Delgado!D13+Fletcher!D13+LDCC!D13+LTC!D13+Nunez!D13+RPCC!D13+SLCC!D13+Sowela!D13</f>
        <v>0</v>
      </c>
      <c r="E13" s="29">
        <f t="shared" si="0"/>
        <v>0</v>
      </c>
      <c r="F13" s="27">
        <f t="shared" si="1"/>
        <v>0</v>
      </c>
      <c r="G13" s="29">
        <f t="shared" si="2"/>
        <v>0</v>
      </c>
      <c r="H13" s="27">
        <f t="shared" si="3"/>
        <v>0</v>
      </c>
    </row>
    <row r="14" spans="1:8" s="73" customFormat="1" ht="31.5">
      <c r="A14" s="32" t="s">
        <v>24</v>
      </c>
      <c r="B14" s="26">
        <f>LSUE!B14+SUSLA!B14+BRCC!B14+BPCC!B14+Delgado!B14+Fletcher!B14+LDCC!B14+LTC!B14+Nunez!B14+RPCC!B14+SLCC!B14+Sowela!B14</f>
        <v>175201</v>
      </c>
      <c r="C14" s="26">
        <f>LSUE!C14+SUSLA!C14+BRCC!C14+BPCC!C14+Delgado!C14+Fletcher!C14+LDCC!C14+LTC!C14+Nunez!C14+RPCC!C14+SLCC!C14+Sowela!C14</f>
        <v>175201</v>
      </c>
      <c r="D14" s="26">
        <f>LSUE!D14+SUSLA!D14+BRCC!D14+BPCC!D14+Delgado!D14+Fletcher!D14+LDCC!D14+LTC!D14+Nunez!D14+RPCC!D14+SLCC!D14+Sowela!D14</f>
        <v>175201</v>
      </c>
      <c r="E14" s="29">
        <f t="shared" si="0"/>
        <v>0</v>
      </c>
      <c r="F14" s="27">
        <f t="shared" si="1"/>
        <v>0</v>
      </c>
      <c r="G14" s="29">
        <f t="shared" si="2"/>
        <v>0</v>
      </c>
      <c r="H14" s="27">
        <f t="shared" si="3"/>
        <v>0</v>
      </c>
    </row>
    <row r="15" spans="1:8" s="73" customFormat="1" ht="31.5">
      <c r="A15" s="32" t="s">
        <v>25</v>
      </c>
      <c r="B15" s="26">
        <f>LSUE!B15+SUSLA!B15+BRCC!B15+BPCC!B15+Delgado!B15+Fletcher!B15+LDCC!B15+LTC!B15+Nunez!B15+RPCC!B15+SLCC!B15+Sowela!B15</f>
        <v>0</v>
      </c>
      <c r="C15" s="26">
        <f>LSUE!C15+SUSLA!C15+BRCC!C15+BPCC!C15+Delgado!C15+Fletcher!C15+LDCC!C15+LTC!C15+Nunez!C15+RPCC!C15+SLCC!C15+Sowela!C15</f>
        <v>0</v>
      </c>
      <c r="D15" s="26">
        <f>LSUE!D15+SUSLA!D15+BRCC!D15+BPCC!D15+Delgado!D15+Fletcher!D15+LDCC!D15+LTC!D15+Nunez!D15+RPCC!D15+SLCC!D15+Sowela!D15</f>
        <v>0</v>
      </c>
      <c r="E15" s="29">
        <f t="shared" si="0"/>
        <v>0</v>
      </c>
      <c r="F15" s="27">
        <f t="shared" si="1"/>
        <v>0</v>
      </c>
      <c r="G15" s="29">
        <f t="shared" si="2"/>
        <v>0</v>
      </c>
      <c r="H15" s="27">
        <f t="shared" si="3"/>
        <v>0</v>
      </c>
    </row>
    <row r="16" spans="1:8" s="73" customFormat="1" ht="31.5">
      <c r="A16" s="32" t="s">
        <v>26</v>
      </c>
      <c r="B16" s="26">
        <f>LSUE!B16+SUSLA!B16+BRCC!B16+BPCC!B16+Delgado!B16+Fletcher!B16+LDCC!B16+LTC!B16+Nunez!B16+RPCC!B16+SLCC!B16+Sowela!B16</f>
        <v>0</v>
      </c>
      <c r="C16" s="26">
        <f>LSUE!C16+SUSLA!C16+BRCC!C16+BPCC!C16+Delgado!C16+Fletcher!C16+LDCC!C16+LTC!C16+Nunez!C16+RPCC!C16+SLCC!C16+Sowela!C16</f>
        <v>0</v>
      </c>
      <c r="D16" s="26">
        <f>LSUE!D16+SUSLA!D16+BRCC!D16+BPCC!D16+Delgado!D16+Fletcher!D16+LDCC!D16+LTC!D16+Nunez!D16+RPCC!D16+SLCC!D16+Sowela!D16</f>
        <v>0</v>
      </c>
      <c r="E16" s="29">
        <f t="shared" si="0"/>
        <v>0</v>
      </c>
      <c r="F16" s="27">
        <f t="shared" si="1"/>
        <v>0</v>
      </c>
      <c r="G16" s="29">
        <f t="shared" si="2"/>
        <v>0</v>
      </c>
      <c r="H16" s="27">
        <f t="shared" si="3"/>
        <v>0</v>
      </c>
    </row>
    <row r="17" spans="1:8" s="73" customFormat="1" ht="31.5">
      <c r="A17" s="32" t="s">
        <v>27</v>
      </c>
      <c r="B17" s="26">
        <f>LSUE!B17+SUSLA!B17+BRCC!B17+BPCC!B17+Delgado!B17+Fletcher!B17+LDCC!B17+LTC!B17+Nunez!B17+RPCC!B17+SLCC!B17+Sowela!B17</f>
        <v>0</v>
      </c>
      <c r="C17" s="26">
        <f>LSUE!C17+SUSLA!C17+BRCC!C17+BPCC!C17+Delgado!C17+Fletcher!C17+LDCC!C17+LTC!C17+Nunez!C17+RPCC!C17+SLCC!C17+Sowela!C17</f>
        <v>0</v>
      </c>
      <c r="D17" s="26">
        <f>LSUE!D17+SUSLA!D17+BRCC!D17+BPCC!D17+Delgado!D17+Fletcher!D17+LDCC!D17+LTC!D17+Nunez!D17+RPCC!D17+SLCC!D17+Sowela!D17</f>
        <v>0</v>
      </c>
      <c r="E17" s="29">
        <f t="shared" si="0"/>
        <v>0</v>
      </c>
      <c r="F17" s="27">
        <f t="shared" si="1"/>
        <v>0</v>
      </c>
      <c r="G17" s="29">
        <f t="shared" si="2"/>
        <v>0</v>
      </c>
      <c r="H17" s="27">
        <f t="shared" si="3"/>
        <v>0</v>
      </c>
    </row>
    <row r="18" spans="1:8" s="73" customFormat="1" ht="31.5">
      <c r="A18" s="32" t="s">
        <v>28</v>
      </c>
      <c r="B18" s="26">
        <f>LSUE!B18+SUSLA!B18+BRCC!B18+BPCC!B18+Delgado!B18+Fletcher!B18+LDCC!B18+LTC!B18+Nunez!B18+RPCC!B18+SLCC!B18+Sowela!B18</f>
        <v>0</v>
      </c>
      <c r="C18" s="26">
        <f>LSUE!C18+SUSLA!C18+BRCC!C18+BPCC!C18+Delgado!C18+Fletcher!C18+LDCC!C18+LTC!C18+Nunez!C18+RPCC!C18+SLCC!C18+Sowela!C18</f>
        <v>0</v>
      </c>
      <c r="D18" s="26">
        <f>LSUE!D18+SUSLA!D18+BRCC!D18+BPCC!D18+Delgado!D18+Fletcher!D18+LDCC!D18+LTC!D18+Nunez!D18+RPCC!D18+SLCC!D18+Sowela!D18</f>
        <v>0</v>
      </c>
      <c r="E18" s="29">
        <f t="shared" si="0"/>
        <v>0</v>
      </c>
      <c r="F18" s="27">
        <f t="shared" si="1"/>
        <v>0</v>
      </c>
      <c r="G18" s="29">
        <f t="shared" si="2"/>
        <v>0</v>
      </c>
      <c r="H18" s="27">
        <f t="shared" si="3"/>
        <v>0</v>
      </c>
    </row>
    <row r="19" spans="1:8" s="73" customFormat="1" ht="31.5">
      <c r="A19" s="32" t="s">
        <v>29</v>
      </c>
      <c r="B19" s="26">
        <f>LSUE!B19+SUSLA!B19+BRCC!B19+BPCC!B19+Delgado!B19+Fletcher!B19+LDCC!B19+LTC!B19+Nunez!B19+RPCC!B19+SLCC!B19+Sowela!B19</f>
        <v>0</v>
      </c>
      <c r="C19" s="26">
        <f>LSUE!C19+SUSLA!C19+BRCC!C19+BPCC!C19+Delgado!C19+Fletcher!C19+LDCC!C19+LTC!C19+Nunez!C19+RPCC!C19+SLCC!C19+Sowela!C19</f>
        <v>0</v>
      </c>
      <c r="D19" s="26">
        <f>LSUE!D19+SUSLA!D19+BRCC!D19+BPCC!D19+Delgado!D19+Fletcher!D19+LDCC!D19+LTC!D19+Nunez!D19+RPCC!D19+SLCC!D19+Sowela!D19</f>
        <v>0</v>
      </c>
      <c r="E19" s="29">
        <f t="shared" si="0"/>
        <v>0</v>
      </c>
      <c r="F19" s="27">
        <f t="shared" si="1"/>
        <v>0</v>
      </c>
      <c r="G19" s="29">
        <f t="shared" si="2"/>
        <v>0</v>
      </c>
      <c r="H19" s="27">
        <f t="shared" si="3"/>
        <v>0</v>
      </c>
    </row>
    <row r="20" spans="1:8" s="73" customFormat="1" ht="31.5">
      <c r="A20" s="32" t="s">
        <v>30</v>
      </c>
      <c r="B20" s="26">
        <f>LSUE!B20+SUSLA!B20+BRCC!B20+BPCC!B20+Delgado!B20+Fletcher!B20+LDCC!B20+LTC!B20+Nunez!B20+RPCC!B20+SLCC!B20+Sowela!B20</f>
        <v>0</v>
      </c>
      <c r="C20" s="26">
        <f>LSUE!C20+SUSLA!C20+BRCC!C20+BPCC!C20+Delgado!C20+Fletcher!C20+LDCC!C20+LTC!C20+Nunez!C20+RPCC!C20+SLCC!C20+Sowela!C20</f>
        <v>0</v>
      </c>
      <c r="D20" s="26">
        <f>LSUE!D20+SUSLA!D20+BRCC!D20+BPCC!D20+Delgado!D20+Fletcher!D20+LDCC!D20+LTC!D20+Nunez!D20+RPCC!D20+SLCC!D20+Sowela!D20</f>
        <v>0</v>
      </c>
      <c r="E20" s="29">
        <f t="shared" si="0"/>
        <v>0</v>
      </c>
      <c r="F20" s="27">
        <f t="shared" si="1"/>
        <v>0</v>
      </c>
      <c r="G20" s="29">
        <f t="shared" si="2"/>
        <v>0</v>
      </c>
      <c r="H20" s="27">
        <f t="shared" si="3"/>
        <v>0</v>
      </c>
    </row>
    <row r="21" spans="1:8" s="73" customFormat="1" ht="31.5">
      <c r="A21" s="32" t="s">
        <v>31</v>
      </c>
      <c r="B21" s="26">
        <f>LSUE!B21+SUSLA!B21+BRCC!B21+BPCC!B21+Delgado!B21+Fletcher!B21+LDCC!B21+LTC!B21+Nunez!B21+RPCC!B21+SLCC!B21+Sowela!B21</f>
        <v>0</v>
      </c>
      <c r="C21" s="26">
        <f>LSUE!C21+SUSLA!C21+BRCC!C21+BPCC!C21+Delgado!C21+Fletcher!C21+LDCC!C21+LTC!C21+Nunez!C21+RPCC!C21+SLCC!C21+Sowela!C21</f>
        <v>0</v>
      </c>
      <c r="D21" s="26">
        <f>LSUE!D21+SUSLA!D21+BRCC!D21+BPCC!D21+Delgado!D21+Fletcher!D21+LDCC!D21+LTC!D21+Nunez!D21+RPCC!D21+SLCC!D21+Sowela!D21</f>
        <v>0</v>
      </c>
      <c r="E21" s="29">
        <f t="shared" si="0"/>
        <v>0</v>
      </c>
      <c r="F21" s="27">
        <f t="shared" si="1"/>
        <v>0</v>
      </c>
      <c r="G21" s="29">
        <f t="shared" si="2"/>
        <v>0</v>
      </c>
      <c r="H21" s="27">
        <f t="shared" si="3"/>
        <v>0</v>
      </c>
    </row>
    <row r="22" spans="1:8" s="73" customFormat="1" ht="31.5">
      <c r="A22" s="32" t="s">
        <v>32</v>
      </c>
      <c r="B22" s="26">
        <f>LSUE!B22+SUSLA!B22+BRCC!B22+BPCC!B22+Delgado!B22+Fletcher!B22+LDCC!B22+LTC!B22+Nunez!B22+RPCC!B22+SLCC!B22+Sowela!B22</f>
        <v>0</v>
      </c>
      <c r="C22" s="26">
        <f>LSUE!C22+SUSLA!C22+BRCC!C22+BPCC!C22+Delgado!C22+Fletcher!C22+LDCC!C22+LTC!C22+Nunez!C22+RPCC!C22+SLCC!C22+Sowela!C22</f>
        <v>0</v>
      </c>
      <c r="D22" s="26">
        <f>LSUE!D22+SUSLA!D22+BRCC!D22+BPCC!D22+Delgado!D22+Fletcher!D22+LDCC!D22+LTC!D22+Nunez!D22+RPCC!D22+SLCC!D22+Sowela!D22</f>
        <v>0</v>
      </c>
      <c r="E22" s="29">
        <f t="shared" si="0"/>
        <v>0</v>
      </c>
      <c r="F22" s="27">
        <f t="shared" si="1"/>
        <v>0</v>
      </c>
      <c r="G22" s="29">
        <f t="shared" si="2"/>
        <v>0</v>
      </c>
      <c r="H22" s="27">
        <f t="shared" si="3"/>
        <v>0</v>
      </c>
    </row>
    <row r="23" spans="1:8" s="73" customFormat="1" ht="31.5">
      <c r="A23" s="33" t="s">
        <v>33</v>
      </c>
      <c r="B23" s="26">
        <f>LSUE!B23+SUSLA!B23+BRCC!B23+BPCC!B23+Delgado!B23+Fletcher!B23+LDCC!B23+LTC!B23+Nunez!B23+RPCC!B23+SLCC!B23+Sowela!B23</f>
        <v>0</v>
      </c>
      <c r="C23" s="26">
        <f>LSUE!C23+SUSLA!C23+BRCC!C23+BPCC!C23+Delgado!C23+Fletcher!C23+LDCC!C23+LTC!C23+Nunez!C23+RPCC!C23+SLCC!C23+Sowela!C23</f>
        <v>0</v>
      </c>
      <c r="D23" s="26">
        <f>LSUE!D23+SUSLA!D23+BRCC!D23+BPCC!D23+Delgado!D23+Fletcher!D23+LDCC!D23+LTC!D23+Nunez!D23+RPCC!D23+SLCC!D23+Sowela!D23</f>
        <v>0</v>
      </c>
      <c r="E23" s="29">
        <f t="shared" si="0"/>
        <v>0</v>
      </c>
      <c r="F23" s="27">
        <f t="shared" si="1"/>
        <v>0</v>
      </c>
      <c r="G23" s="29">
        <f t="shared" si="2"/>
        <v>0</v>
      </c>
      <c r="H23" s="27">
        <f t="shared" si="3"/>
        <v>0</v>
      </c>
    </row>
    <row r="24" spans="1:8" s="73" customFormat="1" ht="31.5">
      <c r="A24" s="33" t="s">
        <v>34</v>
      </c>
      <c r="B24" s="26">
        <f>LSUE!B24+SUSLA!B24+BRCC!B24+BPCC!B24+Delgado!B24+Fletcher!B24+LDCC!B24+LTC!B24+Nunez!B24+RPCC!B24+SLCC!B24+Sowela!B24</f>
        <v>0</v>
      </c>
      <c r="C24" s="26">
        <f>LSUE!C24+SUSLA!C24+BRCC!C24+BPCC!C24+Delgado!C24+Fletcher!C24+LDCC!C24+LTC!C24+Nunez!C24+RPCC!C24+SLCC!C24+Sowela!C24</f>
        <v>0</v>
      </c>
      <c r="D24" s="26">
        <f>LSUE!D24+SUSLA!D24+BRCC!D24+BPCC!D24+Delgado!D24+Fletcher!D24+LDCC!D24+LTC!D24+Nunez!D24+RPCC!D24+SLCC!D24+Sowela!D24</f>
        <v>0</v>
      </c>
      <c r="E24" s="29">
        <f t="shared" si="0"/>
        <v>0</v>
      </c>
      <c r="F24" s="27">
        <f t="shared" si="1"/>
        <v>0</v>
      </c>
      <c r="G24" s="29">
        <f t="shared" si="2"/>
        <v>0</v>
      </c>
      <c r="H24" s="27">
        <f t="shared" si="3"/>
        <v>0</v>
      </c>
    </row>
    <row r="25" spans="1:8" s="73" customFormat="1" ht="31.5">
      <c r="A25" s="33" t="s">
        <v>88</v>
      </c>
      <c r="B25" s="26">
        <v>0</v>
      </c>
      <c r="C25" s="26">
        <v>0</v>
      </c>
      <c r="D25" s="26">
        <v>0</v>
      </c>
      <c r="E25" s="29">
        <f t="shared" si="0"/>
        <v>0</v>
      </c>
      <c r="F25" s="27">
        <f t="shared" si="1"/>
        <v>0</v>
      </c>
      <c r="G25" s="29">
        <f t="shared" si="2"/>
        <v>0</v>
      </c>
      <c r="H25" s="27">
        <f t="shared" si="3"/>
        <v>0</v>
      </c>
    </row>
    <row r="26" spans="1:8" s="73" customFormat="1" ht="31.5">
      <c r="A26" s="33" t="s">
        <v>35</v>
      </c>
      <c r="B26" s="26">
        <f>LSUE!B25+SUSLA!B25+BRCC!B25+BPCC!B25+Delgado!B25+Fletcher!B25+LDCC!B25+LTC!B25+Nunez!B25+RPCC!B25+SLCC!B25+Sowela!B25</f>
        <v>122768</v>
      </c>
      <c r="C26" s="26">
        <f>LSUE!C25+SUSLA!C25+BRCC!C25+BPCC!C25+Delgado!C25+Fletcher!C25+LDCC!C25+LTC!C25+Nunez!C25+RPCC!C25+SLCC!C25+Sowela!C25</f>
        <v>175000</v>
      </c>
      <c r="D26" s="26">
        <f>LSUE!D25+SUSLA!D25+BRCC!D25+BPCC!D25+Delgado!D25+Fletcher!D25+LDCC!D25+LTC!D25+Nunez!D25+RPCC!D25+SLCC!D25+Sowela!D25</f>
        <v>500000</v>
      </c>
      <c r="E26" s="29">
        <f t="shared" si="0"/>
        <v>377232</v>
      </c>
      <c r="F26" s="27">
        <f t="shared" si="1"/>
        <v>3.0727225335592339</v>
      </c>
      <c r="G26" s="29">
        <f t="shared" si="2"/>
        <v>325000</v>
      </c>
      <c r="H26" s="27">
        <f t="shared" si="3"/>
        <v>1.8571428571428572</v>
      </c>
    </row>
    <row r="27" spans="1:8" s="73" customFormat="1" ht="31.5">
      <c r="A27" s="34" t="s">
        <v>36</v>
      </c>
      <c r="B27" s="31"/>
      <c r="C27" s="31"/>
      <c r="D27" s="31"/>
      <c r="E27" s="31"/>
      <c r="F27" s="23"/>
      <c r="G27" s="31"/>
      <c r="H27" s="23"/>
    </row>
    <row r="28" spans="1:8" s="73" customFormat="1" ht="31.5">
      <c r="A28" s="30" t="s">
        <v>37</v>
      </c>
      <c r="B28" s="26">
        <f>LSUE!B27+SUSLA!B27+BRCC!B27+BPCC!B27+Delgado!B27+Fletcher!B27+LDCC!B27+LTC!B27+Nunez!B27+RPCC!B27+SLCC!B27+Sowela!B27</f>
        <v>0</v>
      </c>
      <c r="C28" s="26">
        <f>LSUE!C27+SUSLA!C27+BRCC!C27+BPCC!C27+Delgado!C27+Fletcher!C27+LDCC!C27+LTC!C27+Nunez!C27+RPCC!C27+SLCC!C27+Sowela!C27</f>
        <v>0</v>
      </c>
      <c r="D28" s="26">
        <f>LSUE!D27+SUSLA!D27+BRCC!D27+BPCC!D27+Delgado!D27+Fletcher!D27+LDCC!D27+LTC!D27+Nunez!D27+RPCC!D27+SLCC!D27+Sowela!D27</f>
        <v>0</v>
      </c>
      <c r="E28" s="26">
        <f>D28-B28</f>
        <v>0</v>
      </c>
      <c r="F28" s="27">
        <f>IF(ISBLANK(E28),"  ",IF(B28&gt;0,E28/B28,IF(E28&gt;0,1,0)))</f>
        <v>0</v>
      </c>
      <c r="G28" s="26">
        <f>D28-C28</f>
        <v>0</v>
      </c>
      <c r="H28" s="27">
        <f>IF(ISBLANK(G28),"  ",IF(C28&gt;0,G28/C28,IF(G28&gt;0,1,0)))</f>
        <v>0</v>
      </c>
    </row>
    <row r="29" spans="1:8" s="73" customFormat="1" ht="31.5">
      <c r="A29" s="35" t="s">
        <v>38</v>
      </c>
      <c r="B29" s="31"/>
      <c r="C29" s="31"/>
      <c r="D29" s="31"/>
      <c r="E29" s="31"/>
      <c r="F29" s="23"/>
      <c r="G29" s="31"/>
      <c r="H29" s="23"/>
    </row>
    <row r="30" spans="1:8" s="73" customFormat="1" ht="31.5">
      <c r="A30" s="30" t="s">
        <v>37</v>
      </c>
      <c r="B30" s="26">
        <f>LSUE!B29+SUSLA!B29+BRCC!B29+BPCC!B29+Delgado!B29+Fletcher!B29+LDCC!B29+LTC!B29+Nunez!B29+RPCC!B29+SLCC!B29+Sowela!B29</f>
        <v>0</v>
      </c>
      <c r="C30" s="26">
        <f>LSUE!C29+SUSLA!C29+BRCC!C29+BPCC!C29+Delgado!C29+Fletcher!C29+LDCC!C29+LTC!C29+Nunez!C29+RPCC!C29+SLCC!C29+Sowela!C29</f>
        <v>0</v>
      </c>
      <c r="D30" s="26">
        <f>LSUE!D29+SUSLA!D29+BRCC!D29+BPCC!D29+Delgado!D29+Fletcher!D29+LDCC!D29+LTC!D29+Nunez!D29+RPCC!D29+SLCC!D29+Sowela!D29</f>
        <v>0</v>
      </c>
      <c r="E30" s="26">
        <f>D30-B30</f>
        <v>0</v>
      </c>
      <c r="F30" s="27">
        <f>IF(ISBLANK(E30),"  ",IF(B30&gt;0,E30/B30,IF(E30&gt;0,1,0)))</f>
        <v>0</v>
      </c>
      <c r="G30" s="26">
        <f>D30-C30</f>
        <v>0</v>
      </c>
      <c r="H30" s="27">
        <f>IF(ISBLANK(G30),"  ",IF(C30&gt;0,G30/C30,IF(G30&gt;0,1,0)))</f>
        <v>0</v>
      </c>
    </row>
    <row r="31" spans="1:8" s="73" customFormat="1" ht="31.5">
      <c r="A31" s="32" t="s">
        <v>39</v>
      </c>
      <c r="B31" s="26">
        <f>LSUE!B30+SUSLA!B30+BRCC!B30+BPCC!B30+Delgado!B30+Fletcher!B30+LDCC!B30+LTC!B30+Nunez!B30+RPCC!B30+SLCC!B30+Sowela!B30</f>
        <v>0</v>
      </c>
      <c r="C31" s="26">
        <f>LSUE!C30+SUSLA!C30+BRCC!C30+BPCC!C30+Delgado!C30+Fletcher!C30+LDCC!C30+LTC!C30+Nunez!C30+RPCC!C30+SLCC!C30+Sowela!C30</f>
        <v>0</v>
      </c>
      <c r="D31" s="26">
        <f>LSUE!D30+SUSLA!D30+BRCC!D30+BPCC!D30+Delgado!D30+Fletcher!D30+LDCC!D30+LTC!D30+Nunez!D30+RPCC!D30+SLCC!D30+Sowela!D30</f>
        <v>0</v>
      </c>
      <c r="E31" s="29"/>
      <c r="F31" s="27" t="str">
        <f>IF(ISBLANK(E31),"  ",IF(C31&gt;0,E31/C31,IF(E31&gt;0,1,0)))</f>
        <v xml:space="preserve">  </v>
      </c>
      <c r="G31" s="29"/>
      <c r="H31" s="27" t="str">
        <f>IF(ISBLANK(G31),"  ",IF(C31&gt;0,G31/C31,IF(G31&gt;0,1,0)))</f>
        <v xml:space="preserve">  </v>
      </c>
    </row>
    <row r="32" spans="1:8" s="75" customFormat="1" ht="31.5">
      <c r="A32" s="35" t="s">
        <v>41</v>
      </c>
      <c r="B32" s="36">
        <f t="shared" ref="B32" si="6">B31+B30+B28+B10+B9+B8</f>
        <v>153497412.15000001</v>
      </c>
      <c r="C32" s="36">
        <f t="shared" ref="C32:D32" si="7">C31+C30+C28+C10+C9+C8</f>
        <v>153960028</v>
      </c>
      <c r="D32" s="36">
        <f t="shared" si="7"/>
        <v>144423257</v>
      </c>
      <c r="E32" s="36">
        <f>D32-B32</f>
        <v>-9074155.150000006</v>
      </c>
      <c r="F32" s="37">
        <f>IF(ISBLANK(E32),"  ",IF(B32&gt;0,E32/B32,IF(E32&gt;0,1,0)))</f>
        <v>-5.911601389821871E-2</v>
      </c>
      <c r="G32" s="36">
        <f>D32-C32</f>
        <v>-9536771</v>
      </c>
      <c r="H32" s="37">
        <f>IF(ISBLANK(G32),"  ",IF(C32&gt;0,G32/C32,IF(G32&gt;0,1,0)))</f>
        <v>-6.1943162286252636E-2</v>
      </c>
    </row>
    <row r="33" spans="1:8" s="73" customFormat="1" ht="31.5">
      <c r="A33" s="35" t="s">
        <v>43</v>
      </c>
      <c r="B33" s="31"/>
      <c r="C33" s="31"/>
      <c r="D33" s="31"/>
      <c r="E33" s="31"/>
      <c r="F33" s="23"/>
      <c r="G33" s="31"/>
      <c r="H33" s="23"/>
    </row>
    <row r="34" spans="1:8" s="75" customFormat="1" ht="31.5">
      <c r="A34" s="34" t="s">
        <v>42</v>
      </c>
      <c r="B34" s="41">
        <f>LSUE!B33+SUSLA!B33+BRCC!B33+BPCC!B33+Delgado!B33+Fletcher!B33+LDCC!B33+LTC!B33+Nunez!B33+RPCC!B33+SLCC!B33+Sowela!B33</f>
        <v>469350.72999998927</v>
      </c>
      <c r="C34" s="41">
        <f>LSUE!C33+SUSLA!C33+BRCC!C33+BPCC!C33+Delgado!C33+Fletcher!C33+LDCC!C33+LTC!C33+Nunez!C33+RPCC!C33+SLCC!C33+Sowela!C33</f>
        <v>0</v>
      </c>
      <c r="D34" s="41">
        <f>LSUE!D33+SUSLA!D33+BRCC!D33+BPCC!D33+Delgado!D33+Fletcher!D33+LDCC!D33+LTC!D33+Nunez!D33+RPCC!D33+SLCC!D33+Sowela!D33</f>
        <v>0</v>
      </c>
      <c r="E34" s="39">
        <f>D34-B34</f>
        <v>-469350.72999998927</v>
      </c>
      <c r="F34" s="37">
        <f>IF(ISBLANK(E34),"  ",IF(B34&gt;0,E34/B34,IF(E34&gt;0,1,0)))</f>
        <v>-1</v>
      </c>
      <c r="G34" s="39">
        <f>D34-C34</f>
        <v>0</v>
      </c>
      <c r="H34" s="37">
        <f>IF(ISBLANK(G34),"  ",IF(C34&gt;0,G34/C34,IF(G34&gt;0,1,0)))</f>
        <v>0</v>
      </c>
    </row>
    <row r="35" spans="1:8" s="73" customFormat="1" ht="31.5">
      <c r="A35" s="32" t="s">
        <v>43</v>
      </c>
      <c r="B35" s="36"/>
      <c r="C35" s="36"/>
      <c r="D35" s="36"/>
      <c r="E35" s="31"/>
      <c r="F35" s="23"/>
      <c r="G35" s="31"/>
      <c r="H35" s="23"/>
    </row>
    <row r="36" spans="1:8" s="75" customFormat="1" ht="31.5">
      <c r="A36" s="40" t="s">
        <v>44</v>
      </c>
      <c r="B36" s="41">
        <f>LSUE!B35+SUSLA!B35+BRCC!B35+BPCC!B35+Delgado!B35+Fletcher!B35+LDCC!B35+LTC!B35+Nunez!B35+RPCC!B35+SLCC!B35+Sowela!B35</f>
        <v>0</v>
      </c>
      <c r="C36" s="41">
        <f>LSUE!C35+SUSLA!C35+BRCC!C35+BPCC!C35+Delgado!C35+Fletcher!C35+LDCC!C35+LTC!C35+Nunez!C35+RPCC!C35+SLCC!C35+Sowela!C35</f>
        <v>0</v>
      </c>
      <c r="D36" s="41">
        <f>LSUE!D35+SUSLA!D35+BRCC!D35+BPCC!D35+Delgado!D35+Fletcher!D35+LDCC!D35+LTC!D35+Nunez!D35+RPCC!D35+SLCC!D35+Sowela!D35</f>
        <v>0</v>
      </c>
      <c r="E36" s="41">
        <f>D36-B36</f>
        <v>0</v>
      </c>
      <c r="F36" s="37">
        <f>IF(ISBLANK(E36),"  ",IF(B36&gt;0,E36/B36,IF(E36&gt;0,1,0)))</f>
        <v>0</v>
      </c>
      <c r="G36" s="41">
        <f>D36-C36</f>
        <v>0</v>
      </c>
      <c r="H36" s="37">
        <f>IF(ISBLANK(G36),"  ",IF(C36&gt;0,G36/C36,IF(G36&gt;0,1,0)))</f>
        <v>0</v>
      </c>
    </row>
    <row r="37" spans="1:8" s="73" customFormat="1" ht="31.5">
      <c r="A37" s="32" t="s">
        <v>43</v>
      </c>
      <c r="B37" s="36"/>
      <c r="C37" s="36"/>
      <c r="D37" s="36"/>
      <c r="E37" s="31"/>
      <c r="F37" s="23"/>
      <c r="G37" s="31"/>
      <c r="H37" s="23"/>
    </row>
    <row r="38" spans="1:8" s="75" customFormat="1" ht="31.5">
      <c r="A38" s="40" t="s">
        <v>45</v>
      </c>
      <c r="B38" s="41">
        <f>LSUE!B37+SUSLA!B37+BRCC!B37+BPCC!B37+Delgado!B37+Fletcher!B37+LDCC!B37+LTC!B37+Nunez!B37+RPCC!B37+SLCC!B37+Sowela!B37</f>
        <v>29025200</v>
      </c>
      <c r="C38" s="41">
        <f>LSUE!C37+SUSLA!C37+BRCC!C37+BPCC!C37+Delgado!C37+Fletcher!C37+LDCC!C37+LTC!C37+Nunez!C37+RPCC!C37+SLCC!C37+Sowela!C37</f>
        <v>29025200</v>
      </c>
      <c r="D38" s="41">
        <f>LSUE!D37+SUSLA!D37+BRCC!D37+BPCC!D37+Delgado!D37+Fletcher!D37+LDCC!D37+LTC!D37+Nunez!D37+RPCC!D37+SLCC!D37+Sowela!D37</f>
        <v>46300787</v>
      </c>
      <c r="E38" s="41">
        <f>D38-B38</f>
        <v>17275587</v>
      </c>
      <c r="F38" s="37">
        <f>IF(ISBLANK(E38),"  ",IF(B38&gt;0,E38/B38,IF(E38&gt;0,1,0)))</f>
        <v>0.59519269462398194</v>
      </c>
      <c r="G38" s="41">
        <f>D38-C38</f>
        <v>17275587</v>
      </c>
      <c r="H38" s="37">
        <f>IF(ISBLANK(G38),"  ",IF(C38&gt;0,G38/C38,IF(G38&gt;0,1,0)))</f>
        <v>0.59519269462398194</v>
      </c>
    </row>
    <row r="39" spans="1:8" s="73" customFormat="1" ht="31.5">
      <c r="A39" s="32" t="s">
        <v>43</v>
      </c>
      <c r="B39" s="36"/>
      <c r="C39" s="36"/>
      <c r="D39" s="36"/>
      <c r="E39" s="31"/>
      <c r="F39" s="23"/>
      <c r="G39" s="31"/>
      <c r="H39" s="23"/>
    </row>
    <row r="40" spans="1:8" s="75" customFormat="1" ht="31.5">
      <c r="A40" s="34" t="s">
        <v>46</v>
      </c>
      <c r="B40" s="41">
        <f>LSUE!B39+SUSLA!B39+BRCC!B39+BPCC!B39+Delgado!B39+Fletcher!B39+LDCC!B39+LTC!B39+Nunez!B39+RPCC!B39+SLCC!B39+Sowela!B39</f>
        <v>95234829.079999998</v>
      </c>
      <c r="C40" s="41">
        <f>LSUE!C39+SUSLA!C39+BRCC!C39+BPCC!C39+Delgado!C39+Fletcher!C39+LDCC!C39+LTC!C39+Nunez!C39+RPCC!C39+SLCC!C39+Sowela!C39</f>
        <v>99436468</v>
      </c>
      <c r="D40" s="41">
        <f>LSUE!D39+SUSLA!D39+BRCC!D39+BPCC!D39+Delgado!D39+Fletcher!D39+LDCC!D39+LTC!D39+Nunez!D39+RPCC!D39+SLCC!D39+Sowela!D39</f>
        <v>109394015</v>
      </c>
      <c r="E40" s="39">
        <f>D40-B40</f>
        <v>14159185.920000002</v>
      </c>
      <c r="F40" s="37">
        <f>IF(ISBLANK(E40),"  ",IF(B40&gt;0,E40/B40,IF(E40&gt;0,1,0)))</f>
        <v>0.14867655097176558</v>
      </c>
      <c r="G40" s="39">
        <f>D40-C40</f>
        <v>9957547</v>
      </c>
      <c r="H40" s="37">
        <f>IF(ISBLANK(G40),"  ",IF(C40&gt;0,G40/C40,IF(G40&gt;0,1,0)))</f>
        <v>0.10013978976003049</v>
      </c>
    </row>
    <row r="41" spans="1:8" s="73" customFormat="1" ht="31.5">
      <c r="A41" s="32" t="s">
        <v>43</v>
      </c>
      <c r="B41" s="36"/>
      <c r="C41" s="36"/>
      <c r="D41" s="36"/>
      <c r="E41" s="31"/>
      <c r="F41" s="23"/>
      <c r="G41" s="31"/>
      <c r="H41" s="23"/>
    </row>
    <row r="42" spans="1:8" s="75" customFormat="1" ht="31.5">
      <c r="A42" s="42" t="s">
        <v>47</v>
      </c>
      <c r="B42" s="41">
        <f>LSUE!B41+SUSLA!B41+BRCC!B41+BPCC!B41+Delgado!B41+Fletcher!B41+LDCC!B41+LTC!B41+Nunez!B41+RPCC!B41+SLCC!B41+Sowela!B41</f>
        <v>0</v>
      </c>
      <c r="C42" s="41">
        <f>LSUE!C41+SUSLA!C41+BRCC!C41+BPCC!C41+Delgado!C41+Fletcher!C41+LDCC!C41+LTC!C41+Nunez!C41+RPCC!C41+SLCC!C41+Sowela!C41</f>
        <v>0</v>
      </c>
      <c r="D42" s="41">
        <f>LSUE!D41+SUSLA!D41+BRCC!D41+BPCC!D41+Delgado!D41+Fletcher!D41+LDCC!D41+LTC!D41+Nunez!D41+RPCC!D41+SLCC!D41+Sowela!D41</f>
        <v>0</v>
      </c>
      <c r="E42" s="43">
        <f>D42-B42</f>
        <v>0</v>
      </c>
      <c r="F42" s="37">
        <f>IF(ISBLANK(E42),"  ",IF(B42&gt;0,E42/B42,IF(E42&gt;0,1,0)))</f>
        <v>0</v>
      </c>
      <c r="G42" s="43">
        <f>D42-C42</f>
        <v>0</v>
      </c>
      <c r="H42" s="37">
        <f>IF(ISBLANK(G42),"  ",IF(C42&gt;0,G42/C42,IF(G42&gt;0,1,0)))</f>
        <v>0</v>
      </c>
    </row>
    <row r="43" spans="1:8" s="73" customFormat="1" ht="31.5">
      <c r="A43" s="34"/>
      <c r="B43" s="39"/>
      <c r="C43" s="39"/>
      <c r="D43" s="39"/>
      <c r="E43" s="22"/>
      <c r="F43" s="44"/>
      <c r="G43" s="22"/>
      <c r="H43" s="44"/>
    </row>
    <row r="44" spans="1:8" s="75" customFormat="1" ht="31.5">
      <c r="A44" s="34" t="s">
        <v>48</v>
      </c>
      <c r="B44" s="41">
        <f>LSUE!B43+SUSLA!B43+BRCC!B43+BPCC!B43+Delgado!B43+Fletcher!B43+LDCC!B43+LTC!B43+Nunez!B43+RPCC!B43+SLCC!B43+Sowela!B43</f>
        <v>0</v>
      </c>
      <c r="C44" s="41">
        <f>LSUE!C43+SUSLA!C43+BRCC!C43+BPCC!C43+Delgado!C43+Fletcher!C43+LDCC!C43+LTC!C43+Nunez!C43+RPCC!C43+SLCC!C43+Sowela!C43</f>
        <v>0</v>
      </c>
      <c r="D44" s="41">
        <f>LSUE!D43+SUSLA!D43+BRCC!D43+BPCC!D43+Delgado!D43+Fletcher!D43+LDCC!D43+LTC!D43+Nunez!D43+RPCC!D43+SLCC!D43+Sowela!D43</f>
        <v>0</v>
      </c>
      <c r="E44" s="43">
        <f>D44-B44</f>
        <v>0</v>
      </c>
      <c r="F44" s="37">
        <f>IF(ISBLANK(E44),"  ",IF(B44&gt;0,E44/B44,IF(E44&gt;0,1,0)))</f>
        <v>0</v>
      </c>
      <c r="G44" s="43">
        <f>D44-C44</f>
        <v>0</v>
      </c>
      <c r="H44" s="37">
        <f>IF(ISBLANK(G44),"  ",IF(C44&gt;0,G44/C44,IF(G44&gt;0,1,0)))</f>
        <v>0</v>
      </c>
    </row>
    <row r="45" spans="1:8" s="73" customFormat="1" ht="31.5">
      <c r="A45" s="32"/>
      <c r="B45" s="36"/>
      <c r="C45" s="36"/>
      <c r="D45" s="36"/>
      <c r="E45" s="31"/>
      <c r="F45" s="23"/>
      <c r="G45" s="31"/>
      <c r="H45" s="23"/>
    </row>
    <row r="46" spans="1:8" s="75" customFormat="1" ht="31.5">
      <c r="A46" s="45" t="s">
        <v>49</v>
      </c>
      <c r="B46" s="39">
        <f>B42+B40+B38+B36+B32-B34</f>
        <v>277288090.5</v>
      </c>
      <c r="C46" s="39">
        <f>C42+C40+C38+C36+C32-C34</f>
        <v>282421696</v>
      </c>
      <c r="D46" s="39">
        <f>D42+D40+D38+D36+D32-D34</f>
        <v>300118059</v>
      </c>
      <c r="E46" s="39">
        <f>D46-B46</f>
        <v>22829968.5</v>
      </c>
      <c r="F46" s="37">
        <f>IF(ISBLANK(E46),"  ",IF(B46&gt;0,E46/B46,IF(E46&gt;0,1,0)))</f>
        <v>8.2333029373290012E-2</v>
      </c>
      <c r="G46" s="39">
        <f>D46-C46</f>
        <v>17696363</v>
      </c>
      <c r="H46" s="37">
        <f>IF(ISBLANK(G46),"  ",IF(C46&gt;0,G46/C46,IF(G46&gt;0,1,0)))</f>
        <v>6.2659360986204116E-2</v>
      </c>
    </row>
    <row r="47" spans="1:8" s="73" customFormat="1" ht="31.5">
      <c r="A47" s="46"/>
      <c r="B47" s="31"/>
      <c r="C47" s="31"/>
      <c r="D47" s="31"/>
      <c r="E47" s="31"/>
      <c r="F47" s="23" t="s">
        <v>43</v>
      </c>
      <c r="G47" s="31"/>
      <c r="H47" s="23" t="s">
        <v>43</v>
      </c>
    </row>
    <row r="48" spans="1:8" s="73" customFormat="1" ht="31.5">
      <c r="A48" s="47"/>
      <c r="B48" s="22"/>
      <c r="C48" s="22"/>
      <c r="D48" s="22"/>
      <c r="E48" s="22"/>
      <c r="F48" s="24" t="s">
        <v>43</v>
      </c>
      <c r="G48" s="22"/>
      <c r="H48" s="24" t="s">
        <v>43</v>
      </c>
    </row>
    <row r="49" spans="1:8" s="73" customFormat="1" ht="31.5">
      <c r="A49" s="45" t="s">
        <v>50</v>
      </c>
      <c r="B49" s="22"/>
      <c r="C49" s="22"/>
      <c r="D49" s="22"/>
      <c r="E49" s="22"/>
      <c r="F49" s="24"/>
      <c r="G49" s="22"/>
      <c r="H49" s="24"/>
    </row>
    <row r="50" spans="1:8" s="73" customFormat="1" ht="31.5">
      <c r="A50" s="30" t="s">
        <v>51</v>
      </c>
      <c r="B50" s="26">
        <f>LSUE!B49+SUSLA!B49+BRCC!B49+BPCC!B49+Delgado!B49+Fletcher!B49+LDCC!B49+LTC!B49+Nunez!B49+RPCC!B49+SLCC!B49+Sowela!B49</f>
        <v>136182139.80000001</v>
      </c>
      <c r="C50" s="26">
        <f>LSUE!C49+SUSLA!C49+BRCC!C49+BPCC!C49+Delgado!C49+Fletcher!C49+LDCC!C49+LTC!C49+Nunez!C49+RPCC!C49+SLCC!C49+Sowela!C49</f>
        <v>139969411.44999999</v>
      </c>
      <c r="D50" s="26">
        <f>LSUE!D49+SUSLA!D49+BRCC!D49+BPCC!D49+Delgado!D49+Fletcher!D49+LDCC!D49+LTC!D49+Nunez!D49+RPCC!D49+SLCC!D49+Sowela!D49</f>
        <v>149713635</v>
      </c>
      <c r="E50" s="22">
        <f t="shared" ref="E50:E63" si="8">D50-B50</f>
        <v>13531495.199999988</v>
      </c>
      <c r="F50" s="27">
        <f t="shared" ref="F50:F63" si="9">IF(ISBLANK(E50),"  ",IF(B50&gt;0,E50/B50,IF(E50&gt;0,1,0)))</f>
        <v>9.9363214734858984E-2</v>
      </c>
      <c r="G50" s="22">
        <f t="shared" ref="G50:G63" si="10">D50-C50</f>
        <v>9744223.5500000119</v>
      </c>
      <c r="H50" s="27">
        <f t="shared" ref="H50:H63" si="11">IF(ISBLANK(G50),"  ",IF(C50&gt;0,G50/C50,IF(G50&gt;0,1,0)))</f>
        <v>6.9616807337086306E-2</v>
      </c>
    </row>
    <row r="51" spans="1:8" s="73" customFormat="1" ht="31.5">
      <c r="A51" s="32" t="s">
        <v>52</v>
      </c>
      <c r="B51" s="26">
        <f>LSUE!B50+SUSLA!B50+BRCC!B50+BPCC!B50+Delgado!B50+Fletcher!B50+LDCC!B50+LTC!B50+Nunez!B50+RPCC!B50+SLCC!B50+Sowela!B50</f>
        <v>0</v>
      </c>
      <c r="C51" s="26">
        <f>LSUE!C50+SUSLA!C50+BRCC!C50+BPCC!C50+Delgado!C50+Fletcher!C50+LDCC!C50+LTC!C50+Nunez!C50+RPCC!C50+SLCC!C50+Sowela!C50</f>
        <v>0</v>
      </c>
      <c r="D51" s="26">
        <f>LSUE!D50+SUSLA!D50+BRCC!D50+BPCC!D50+Delgado!D50+Fletcher!D50+LDCC!D50+LTC!D50+Nunez!D50+RPCC!D50+SLCC!D50+Sowela!D50</f>
        <v>0</v>
      </c>
      <c r="E51" s="31">
        <f t="shared" si="8"/>
        <v>0</v>
      </c>
      <c r="F51" s="27">
        <f t="shared" si="9"/>
        <v>0</v>
      </c>
      <c r="G51" s="31">
        <f t="shared" si="10"/>
        <v>0</v>
      </c>
      <c r="H51" s="27">
        <f t="shared" si="11"/>
        <v>0</v>
      </c>
    </row>
    <row r="52" spans="1:8" s="73" customFormat="1" ht="31.5">
      <c r="A52" s="32" t="s">
        <v>53</v>
      </c>
      <c r="B52" s="26">
        <f>LSUE!B51+SUSLA!B51+BRCC!B51+BPCC!B51+Delgado!B51+Fletcher!B51+LDCC!B51+LTC!B51+Nunez!B51+RPCC!B51+SLCC!B51+Sowela!B51</f>
        <v>405122.99999999994</v>
      </c>
      <c r="C52" s="26">
        <f>LSUE!C51+SUSLA!C51+BRCC!C51+BPCC!C51+Delgado!C51+Fletcher!C51+LDCC!C51+LTC!C51+Nunez!C51+RPCC!C51+SLCC!C51+Sowela!C51</f>
        <v>492248</v>
      </c>
      <c r="D52" s="26">
        <f>LSUE!D51+SUSLA!D51+BRCC!D51+BPCC!D51+Delgado!D51+Fletcher!D51+LDCC!D51+LTC!D51+Nunez!D51+RPCC!D51+SLCC!D51+Sowela!D51</f>
        <v>269918</v>
      </c>
      <c r="E52" s="31">
        <f t="shared" si="8"/>
        <v>-135204.99999999994</v>
      </c>
      <c r="F52" s="27">
        <f t="shared" si="9"/>
        <v>-0.33373814866102386</v>
      </c>
      <c r="G52" s="31">
        <f t="shared" si="10"/>
        <v>-222330</v>
      </c>
      <c r="H52" s="27">
        <f t="shared" si="11"/>
        <v>-0.45166257658741121</v>
      </c>
    </row>
    <row r="53" spans="1:8" s="73" customFormat="1" ht="31.5">
      <c r="A53" s="32" t="s">
        <v>54</v>
      </c>
      <c r="B53" s="26">
        <f>LSUE!B52+SUSLA!B52+BRCC!B52+BPCC!B52+Delgado!B52+Fletcher!B52+LDCC!B52+LTC!B52+Nunez!B52+RPCC!B52+SLCC!B52+Sowela!B52</f>
        <v>20321927.939999998</v>
      </c>
      <c r="C53" s="26">
        <f>LSUE!C52+SUSLA!C52+BRCC!C52+BPCC!C52+Delgado!C52+Fletcher!C52+LDCC!C52+LTC!C52+Nunez!C52+RPCC!C52+SLCC!C52+Sowela!C52</f>
        <v>22061669.899999999</v>
      </c>
      <c r="D53" s="26">
        <f>LSUE!D52+SUSLA!D52+BRCC!D52+BPCC!D52+Delgado!D52+Fletcher!D52+LDCC!D52+LTC!D52+Nunez!D52+RPCC!D52+SLCC!D52+Sowela!D52</f>
        <v>23475632</v>
      </c>
      <c r="E53" s="31">
        <f t="shared" si="8"/>
        <v>3153704.0600000024</v>
      </c>
      <c r="F53" s="27">
        <f t="shared" si="9"/>
        <v>0.15518724745561729</v>
      </c>
      <c r="G53" s="31">
        <f t="shared" si="10"/>
        <v>1413962.1000000015</v>
      </c>
      <c r="H53" s="27">
        <f t="shared" si="11"/>
        <v>6.4091345143370199E-2</v>
      </c>
    </row>
    <row r="54" spans="1:8" s="73" customFormat="1" ht="31.5">
      <c r="A54" s="32" t="s">
        <v>55</v>
      </c>
      <c r="B54" s="26">
        <f>LSUE!B53+SUSLA!B53+BRCC!B53+BPCC!B53+Delgado!B53+Fletcher!B53+LDCC!B53+LTC!B53+Nunez!B53+RPCC!B53+SLCC!B53+Sowela!B53</f>
        <v>20298963.609999999</v>
      </c>
      <c r="C54" s="26">
        <f>LSUE!C53+SUSLA!C53+BRCC!C53+BPCC!C53+Delgado!C53+Fletcher!C53+LDCC!C53+LTC!C53+Nunez!C53+RPCC!C53+SLCC!C53+Sowela!C53</f>
        <v>20639250</v>
      </c>
      <c r="D54" s="26">
        <f>LSUE!D53+SUSLA!D53+BRCC!D53+BPCC!D53+Delgado!D53+Fletcher!D53+LDCC!D53+LTC!D53+Nunez!D53+RPCC!D53+SLCC!D53+Sowela!D53</f>
        <v>21562234</v>
      </c>
      <c r="E54" s="31">
        <f t="shared" si="8"/>
        <v>1263270.3900000006</v>
      </c>
      <c r="F54" s="27">
        <f t="shared" si="9"/>
        <v>6.2233245710025718E-2</v>
      </c>
      <c r="G54" s="31">
        <f t="shared" si="10"/>
        <v>922984</v>
      </c>
      <c r="H54" s="27">
        <f t="shared" si="11"/>
        <v>4.4719842048524049E-2</v>
      </c>
    </row>
    <row r="55" spans="1:8" s="73" customFormat="1" ht="31.5">
      <c r="A55" s="32" t="s">
        <v>56</v>
      </c>
      <c r="B55" s="26">
        <f>LSUE!B54+SUSLA!B54+BRCC!B54+BPCC!B54+Delgado!B54+Fletcher!B54+LDCC!B54+LTC!B54+Nunez!B54+RPCC!B54+SLCC!B54+Sowela!B54</f>
        <v>55930185.030000001</v>
      </c>
      <c r="C55" s="26">
        <f>LSUE!C54+SUSLA!C54+BRCC!C54+BPCC!C54+Delgado!C54+Fletcher!C54+LDCC!C54+LTC!C54+Nunez!C54+RPCC!C54+SLCC!C54+Sowela!C54</f>
        <v>57607773.450000003</v>
      </c>
      <c r="D55" s="26">
        <f>LSUE!D54+SUSLA!D54+BRCC!D54+BPCC!D54+Delgado!D54+Fletcher!D54+LDCC!D54+LTC!D54+Nunez!D54+RPCC!D54+SLCC!D54+Sowela!D54</f>
        <v>58038806</v>
      </c>
      <c r="E55" s="31">
        <f t="shared" si="8"/>
        <v>2108620.9699999988</v>
      </c>
      <c r="F55" s="27">
        <f t="shared" si="9"/>
        <v>3.7700947509273754E-2</v>
      </c>
      <c r="G55" s="31">
        <f t="shared" si="10"/>
        <v>431032.54999999702</v>
      </c>
      <c r="H55" s="27">
        <f t="shared" si="11"/>
        <v>7.4821942280776862E-3</v>
      </c>
    </row>
    <row r="56" spans="1:8" s="73" customFormat="1" ht="31.5">
      <c r="A56" s="32" t="s">
        <v>57</v>
      </c>
      <c r="B56" s="26">
        <f>LSUE!B55+SUSLA!B55+BRCC!B55+BPCC!B55+Delgado!B55+Fletcher!B55+LDCC!B55+LTC!B55+Nunez!B55+RPCC!B55+SLCC!B55+Sowela!B55</f>
        <v>3255790.6799999997</v>
      </c>
      <c r="C56" s="26">
        <f>LSUE!C55+SUSLA!C55+BRCC!C55+BPCC!C55+Delgado!C55+Fletcher!C55+LDCC!C55+LTC!C55+Nunez!C55+RPCC!C55+SLCC!C55+Sowela!C55</f>
        <v>2541729</v>
      </c>
      <c r="D56" s="26">
        <f>LSUE!D55+SUSLA!D55+BRCC!D55+BPCC!D55+Delgado!D55+Fletcher!D55+LDCC!D55+LTC!D55+Nunez!D55+RPCC!D55+SLCC!D55+Sowela!D55</f>
        <v>3037233</v>
      </c>
      <c r="E56" s="31">
        <f t="shared" si="8"/>
        <v>-218557.6799999997</v>
      </c>
      <c r="F56" s="27">
        <f t="shared" si="9"/>
        <v>-6.7128910142343581E-2</v>
      </c>
      <c r="G56" s="31">
        <f t="shared" si="10"/>
        <v>495504</v>
      </c>
      <c r="H56" s="27">
        <f t="shared" si="11"/>
        <v>0.19494761243232461</v>
      </c>
    </row>
    <row r="57" spans="1:8" s="73" customFormat="1" ht="31.5">
      <c r="A57" s="32" t="s">
        <v>58</v>
      </c>
      <c r="B57" s="26">
        <f>LSUE!B56+SUSLA!B56+BRCC!B56+BPCC!B56+Delgado!B56+Fletcher!B56+LDCC!B56+LTC!B56+Nunez!B56+RPCC!B56+SLCC!B56+Sowela!B56</f>
        <v>34664072.93</v>
      </c>
      <c r="C57" s="26">
        <f>LSUE!C56+SUSLA!C56+BRCC!C56+BPCC!C56+Delgado!C56+Fletcher!C56+LDCC!C56+LTC!C56+Nunez!C56+RPCC!C56+SLCC!C56+Sowela!C56</f>
        <v>33048907</v>
      </c>
      <c r="D57" s="26">
        <f>LSUE!D56+SUSLA!D56+BRCC!D56+BPCC!D56+Delgado!D56+Fletcher!D56+LDCC!D56+LTC!D56+Nunez!D56+RPCC!D56+SLCC!D56+Sowela!D56</f>
        <v>37992426</v>
      </c>
      <c r="E57" s="31">
        <f t="shared" si="8"/>
        <v>3328353.0700000003</v>
      </c>
      <c r="F57" s="27">
        <f t="shared" si="9"/>
        <v>9.6017368666435024E-2</v>
      </c>
      <c r="G57" s="31">
        <f t="shared" si="10"/>
        <v>4943519</v>
      </c>
      <c r="H57" s="27">
        <f t="shared" si="11"/>
        <v>0.14958192112071966</v>
      </c>
    </row>
    <row r="58" spans="1:8" s="75" customFormat="1" ht="31.5">
      <c r="A58" s="48" t="s">
        <v>59</v>
      </c>
      <c r="B58" s="173">
        <f>SUM(B50:B57)</f>
        <v>271058202.99000001</v>
      </c>
      <c r="C58" s="173">
        <f>SUM(C50:C57)</f>
        <v>276360988.80000001</v>
      </c>
      <c r="D58" s="173">
        <f>SUM(D50:D57)</f>
        <v>294089884</v>
      </c>
      <c r="E58" s="36">
        <f t="shared" si="8"/>
        <v>23031681.00999999</v>
      </c>
      <c r="F58" s="37">
        <f t="shared" si="9"/>
        <v>8.4969503803763072E-2</v>
      </c>
      <c r="G58" s="36">
        <f t="shared" si="10"/>
        <v>17728895.199999988</v>
      </c>
      <c r="H58" s="37">
        <f t="shared" si="11"/>
        <v>6.4151222200287586E-2</v>
      </c>
    </row>
    <row r="59" spans="1:8" s="73" customFormat="1" ht="31.5">
      <c r="A59" s="32" t="s">
        <v>60</v>
      </c>
      <c r="B59" s="26">
        <f>LSUE!B58+SUSLA!B58+BRCC!B58+BPCC!B58+Delgado!B58+Fletcher!B58+LDCC!B58+LTC!B58+Nunez!B58+RPCC!B58+SLCC!B58+Sowela!B58</f>
        <v>0</v>
      </c>
      <c r="C59" s="26">
        <f>LSUE!C58+SUSLA!C58+BRCC!C58+BPCC!C58+Delgado!C58+Fletcher!C58+LDCC!C58+LTC!C58+Nunez!C58+RPCC!C58+SLCC!C58+Sowela!C58</f>
        <v>0</v>
      </c>
      <c r="D59" s="26">
        <f>LSUE!D58+SUSLA!D58+BRCC!D58+BPCC!D58+Delgado!D58+Fletcher!D58+LDCC!D58+LTC!D58+Nunez!D58+RPCC!D58+SLCC!D58+Sowela!D58</f>
        <v>0</v>
      </c>
      <c r="E59" s="31">
        <f t="shared" si="8"/>
        <v>0</v>
      </c>
      <c r="F59" s="27">
        <f t="shared" si="9"/>
        <v>0</v>
      </c>
      <c r="G59" s="31">
        <f t="shared" si="10"/>
        <v>0</v>
      </c>
      <c r="H59" s="27">
        <f t="shared" si="11"/>
        <v>0</v>
      </c>
    </row>
    <row r="60" spans="1:8" s="73" customFormat="1" ht="31.5">
      <c r="A60" s="32" t="s">
        <v>61</v>
      </c>
      <c r="B60" s="26">
        <f>LSUE!B59+SUSLA!B59+BRCC!B59+BPCC!B59+Delgado!B59+Fletcher!B59+LDCC!B59+LTC!B59+Nunez!B59+RPCC!B59+SLCC!B59+Sowela!B59</f>
        <v>4924130</v>
      </c>
      <c r="C60" s="26">
        <f>LSUE!C59+SUSLA!C59+BRCC!C59+BPCC!C59+Delgado!C59+Fletcher!C59+LDCC!C59+LTC!C59+Nunez!C59+RPCC!C59+SLCC!C59+Sowela!C59</f>
        <v>4796718</v>
      </c>
      <c r="D60" s="26">
        <f>LSUE!D59+SUSLA!D59+BRCC!D59+BPCC!D59+Delgado!D59+Fletcher!D59+LDCC!D59+LTC!D59+Nunez!D59+RPCC!D59+SLCC!D59+Sowela!D59</f>
        <v>4848493</v>
      </c>
      <c r="E60" s="31">
        <f t="shared" si="8"/>
        <v>-75637</v>
      </c>
      <c r="F60" s="27">
        <f t="shared" si="9"/>
        <v>-1.5360479922341611E-2</v>
      </c>
      <c r="G60" s="31">
        <f t="shared" si="10"/>
        <v>51775</v>
      </c>
      <c r="H60" s="27">
        <f t="shared" si="11"/>
        <v>1.0793838620490093E-2</v>
      </c>
    </row>
    <row r="61" spans="1:8" s="73" customFormat="1" ht="31.5">
      <c r="A61" s="32" t="s">
        <v>62</v>
      </c>
      <c r="B61" s="26">
        <f>LSUE!B60+SUSLA!B60+BRCC!B60+BPCC!B60+Delgado!B60+Fletcher!B60+LDCC!B60+LTC!B60+Nunez!B60+RPCC!B60+SLCC!B60+Sowela!B60</f>
        <v>1025257.51</v>
      </c>
      <c r="C61" s="26">
        <f>LSUE!C60+SUSLA!C60+BRCC!C60+BPCC!C60+Delgado!C60+Fletcher!C60+LDCC!C60+LTC!C60+Nunez!C60+RPCC!C60+SLCC!C60+Sowela!C60</f>
        <v>983489</v>
      </c>
      <c r="D61" s="26">
        <f>LSUE!D60+SUSLA!D60+BRCC!D60+BPCC!D60+Delgado!D60+Fletcher!D60+LDCC!D60+LTC!D60+Nunez!D60+RPCC!D60+SLCC!D60+Sowela!D60</f>
        <v>899183</v>
      </c>
      <c r="E61" s="31">
        <f t="shared" si="8"/>
        <v>-126074.51000000001</v>
      </c>
      <c r="F61" s="27">
        <f t="shared" si="9"/>
        <v>-0.12296862863262518</v>
      </c>
      <c r="G61" s="31">
        <f t="shared" si="10"/>
        <v>-84306</v>
      </c>
      <c r="H61" s="27">
        <f t="shared" si="11"/>
        <v>-8.5721345129432053E-2</v>
      </c>
    </row>
    <row r="62" spans="1:8" s="73" customFormat="1" ht="31.5">
      <c r="A62" s="32" t="s">
        <v>63</v>
      </c>
      <c r="B62" s="26">
        <f>LSUE!B61+SUSLA!B61+BRCC!B61+BPCC!B61+Delgado!B61+Fletcher!B61+LDCC!B61+LTC!B61+Nunez!B61+RPCC!B61+SLCC!B61+Sowela!B61</f>
        <v>280500</v>
      </c>
      <c r="C62" s="26">
        <f>LSUE!C61+SUSLA!C61+BRCC!C61+BPCC!C61+Delgado!C61+Fletcher!C61+LDCC!C61+LTC!C61+Nunez!C61+RPCC!C61+SLCC!C61+Sowela!C61</f>
        <v>280500</v>
      </c>
      <c r="D62" s="26">
        <f>LSUE!D61+SUSLA!D61+BRCC!D61+BPCC!D61+Delgado!D61+Fletcher!D61+LDCC!D61+LTC!D61+Nunez!D61+RPCC!D61+SLCC!D61+Sowela!D61</f>
        <v>280500</v>
      </c>
      <c r="E62" s="31">
        <f t="shared" si="8"/>
        <v>0</v>
      </c>
      <c r="F62" s="27">
        <f t="shared" si="9"/>
        <v>0</v>
      </c>
      <c r="G62" s="31">
        <f t="shared" si="10"/>
        <v>0</v>
      </c>
      <c r="H62" s="27">
        <f t="shared" si="11"/>
        <v>0</v>
      </c>
    </row>
    <row r="63" spans="1:8" s="75" customFormat="1" ht="31.5">
      <c r="A63" s="49" t="s">
        <v>64</v>
      </c>
      <c r="B63" s="50">
        <f>B62+B61+B60+B59+B58</f>
        <v>277288090.5</v>
      </c>
      <c r="C63" s="50">
        <f>C62+C61+C60+C59+C58</f>
        <v>282421695.80000001</v>
      </c>
      <c r="D63" s="50">
        <f>D62+D61+D60+D59+D58</f>
        <v>300118060</v>
      </c>
      <c r="E63" s="50">
        <f t="shared" si="8"/>
        <v>22829969.5</v>
      </c>
      <c r="F63" s="37">
        <f t="shared" si="9"/>
        <v>8.2333032979647572E-2</v>
      </c>
      <c r="G63" s="50">
        <f t="shared" si="10"/>
        <v>17696364.199999988</v>
      </c>
      <c r="H63" s="37">
        <f t="shared" si="11"/>
        <v>6.2659365279542328E-2</v>
      </c>
    </row>
    <row r="64" spans="1:8" s="73" customFormat="1" ht="31.5">
      <c r="A64" s="47"/>
      <c r="B64" s="22"/>
      <c r="C64" s="22"/>
      <c r="D64" s="22"/>
      <c r="E64" s="22"/>
      <c r="F64" s="24"/>
      <c r="G64" s="22"/>
      <c r="H64" s="24"/>
    </row>
    <row r="65" spans="1:8" s="73" customFormat="1" ht="31.5">
      <c r="A65" s="45" t="s">
        <v>43</v>
      </c>
      <c r="B65" s="22"/>
      <c r="C65" s="22"/>
      <c r="D65" s="22"/>
      <c r="E65" s="22"/>
      <c r="F65" s="24"/>
      <c r="G65" s="22"/>
      <c r="H65" s="24"/>
    </row>
    <row r="66" spans="1:8" s="73" customFormat="1" ht="31.5">
      <c r="A66" s="30" t="s">
        <v>66</v>
      </c>
      <c r="B66" s="26">
        <f>LSUE!B65+SUSLA!B65+BRCC!B65+BPCC!B65+Delgado!B65+Fletcher!B65+LDCC!B65+LTC!B65+Nunez!B65+RPCC!B65+SLCC!B65+Sowela!B65</f>
        <v>164793982.81999999</v>
      </c>
      <c r="C66" s="26">
        <f>LSUE!C65+SUSLA!C65+BRCC!C65+BPCC!C65+Delgado!C65+Fletcher!C65+LDCC!C65+LTC!C65+Nunez!C65+RPCC!C65+SLCC!C65+Sowela!C65</f>
        <v>169273489.34999999</v>
      </c>
      <c r="D66" s="26">
        <f>LSUE!D65+SUSLA!D65+BRCC!D65+BPCC!D65+Delgado!D65+Fletcher!D65+LDCC!D65+LTC!D65+Nunez!D65+RPCC!D65+SLCC!D65+Sowela!D65</f>
        <v>169144904</v>
      </c>
      <c r="E66" s="22">
        <f t="shared" ref="E66:E84" si="12">D66-B66</f>
        <v>4350921.1800000072</v>
      </c>
      <c r="F66" s="27">
        <f t="shared" ref="F66:F84" si="13">IF(ISBLANK(E66),"  ",IF(B66&gt;0,E66/B66,IF(E66&gt;0,1,0)))</f>
        <v>2.6402184749381295E-2</v>
      </c>
      <c r="G66" s="22">
        <f t="shared" ref="G66:G84" si="14">D66-C66</f>
        <v>-128585.34999999404</v>
      </c>
      <c r="H66" s="27">
        <f t="shared" ref="H66:H84" si="15">IF(ISBLANK(G66),"  ",IF(C66&gt;0,G66/C66,IF(G66&gt;0,1,0)))</f>
        <v>-7.5963076376433212E-4</v>
      </c>
    </row>
    <row r="67" spans="1:8" s="73" customFormat="1" ht="31.5">
      <c r="A67" s="32" t="s">
        <v>67</v>
      </c>
      <c r="B67" s="26">
        <f>LSUE!B66+SUSLA!B66+BRCC!B66+BPCC!B66+Delgado!B66+Fletcher!B66+LDCC!B66+LTC!B66+Nunez!B66+RPCC!B66+SLCC!B66+Sowela!B66</f>
        <v>4190083.6399999997</v>
      </c>
      <c r="C67" s="26">
        <f>LSUE!C66+SUSLA!C66+BRCC!C66+BPCC!C66+Delgado!C66+Fletcher!C66+LDCC!C66+LTC!C66+Nunez!C66+RPCC!C66+SLCC!C66+Sowela!C66</f>
        <v>4106878</v>
      </c>
      <c r="D67" s="26">
        <f>LSUE!D66+SUSLA!D66+BRCC!D66+BPCC!D66+Delgado!D66+Fletcher!D66+LDCC!D66+LTC!D66+Nunez!D66+RPCC!D66+SLCC!D66+Sowela!D66</f>
        <v>4412729</v>
      </c>
      <c r="E67" s="31">
        <f t="shared" si="12"/>
        <v>222645.36000000034</v>
      </c>
      <c r="F67" s="27">
        <f t="shared" si="13"/>
        <v>5.3136256726369395E-2</v>
      </c>
      <c r="G67" s="31">
        <f t="shared" si="14"/>
        <v>305851</v>
      </c>
      <c r="H67" s="27">
        <f t="shared" si="15"/>
        <v>7.4472872094082168E-2</v>
      </c>
    </row>
    <row r="68" spans="1:8" s="73" customFormat="1" ht="31.5">
      <c r="A68" s="32" t="s">
        <v>68</v>
      </c>
      <c r="B68" s="26">
        <f>LSUE!B67+SUSLA!B67+BRCC!B67+BPCC!B67+Delgado!B67+Fletcher!B67+LDCC!B67+LTC!B67+Nunez!B67+RPCC!B67+SLCC!B67+Sowela!B67</f>
        <v>51534742.5</v>
      </c>
      <c r="C68" s="26">
        <f>LSUE!C67+SUSLA!C67+BRCC!C67+BPCC!C67+Delgado!C67+Fletcher!C67+LDCC!C67+LTC!C67+Nunez!C67+RPCC!C67+SLCC!C67+Sowela!C67</f>
        <v>51242251</v>
      </c>
      <c r="D68" s="26">
        <f>LSUE!D67+SUSLA!D67+BRCC!D67+BPCC!D67+Delgado!D67+Fletcher!D67+LDCC!D67+LTC!D67+Nunez!D67+RPCC!D67+SLCC!D67+Sowela!D67</f>
        <v>56758200</v>
      </c>
      <c r="E68" s="31">
        <f t="shared" si="12"/>
        <v>5223457.5</v>
      </c>
      <c r="F68" s="27">
        <f t="shared" si="13"/>
        <v>0.10135798194780929</v>
      </c>
      <c r="G68" s="31">
        <f t="shared" si="14"/>
        <v>5515949</v>
      </c>
      <c r="H68" s="27">
        <f t="shared" si="15"/>
        <v>0.10764454902654452</v>
      </c>
    </row>
    <row r="69" spans="1:8" s="75" customFormat="1" ht="31.5">
      <c r="A69" s="48" t="s">
        <v>69</v>
      </c>
      <c r="B69" s="50">
        <f>SUM(B66:B68)</f>
        <v>220518808.95999998</v>
      </c>
      <c r="C69" s="50">
        <f>SUM(C66:C68)</f>
        <v>224622618.34999999</v>
      </c>
      <c r="D69" s="50">
        <f>SUM(D66:D68)</f>
        <v>230315833</v>
      </c>
      <c r="E69" s="36">
        <f t="shared" si="12"/>
        <v>9797024.0400000215</v>
      </c>
      <c r="F69" s="37">
        <f t="shared" si="13"/>
        <v>4.4427158328145644E-2</v>
      </c>
      <c r="G69" s="36">
        <f t="shared" si="14"/>
        <v>5693214.650000006</v>
      </c>
      <c r="H69" s="37">
        <f t="shared" si="15"/>
        <v>2.534568732134097E-2</v>
      </c>
    </row>
    <row r="70" spans="1:8" s="73" customFormat="1" ht="31.5">
      <c r="A70" s="32" t="s">
        <v>70</v>
      </c>
      <c r="B70" s="26">
        <f>LSUE!B69+SUSLA!B69+BRCC!B69+BPCC!B69+Delgado!B69+Fletcher!B69+LDCC!B69+LTC!B69+Nunez!B69+RPCC!B69+SLCC!B69+Sowela!B69</f>
        <v>750808.2</v>
      </c>
      <c r="C70" s="26">
        <f>LSUE!C69+SUSLA!C69+BRCC!C69+BPCC!C69+Delgado!C69+Fletcher!C69+LDCC!C69+LTC!C69+Nunez!C69+RPCC!C69+SLCC!C69+Sowela!C69</f>
        <v>1234093.45</v>
      </c>
      <c r="D70" s="26">
        <f>LSUE!D69+SUSLA!D69+BRCC!D69+BPCC!D69+Delgado!D69+Fletcher!D69+LDCC!D69+LTC!D69+Nunez!D69+RPCC!D69+SLCC!D69+Sowela!D69</f>
        <v>1318596</v>
      </c>
      <c r="E70" s="31">
        <f t="shared" si="12"/>
        <v>567787.80000000005</v>
      </c>
      <c r="F70" s="27">
        <f t="shared" si="13"/>
        <v>0.75623548064605595</v>
      </c>
      <c r="G70" s="31">
        <f t="shared" si="14"/>
        <v>84502.550000000047</v>
      </c>
      <c r="H70" s="27">
        <f t="shared" si="15"/>
        <v>6.8473380196613184E-2</v>
      </c>
    </row>
    <row r="71" spans="1:8" s="73" customFormat="1" ht="31.5">
      <c r="A71" s="32" t="s">
        <v>71</v>
      </c>
      <c r="B71" s="26">
        <f>LSUE!B70+SUSLA!B70+BRCC!B70+BPCC!B70+Delgado!B70+Fletcher!B70+LDCC!B70+LTC!B70+Nunez!B70+RPCC!B70+SLCC!B70+Sowela!B70</f>
        <v>30460250.460000001</v>
      </c>
      <c r="C71" s="26">
        <f>LSUE!C70+SUSLA!C70+BRCC!C70+BPCC!C70+Delgado!C70+Fletcher!C70+LDCC!C70+LTC!C70+Nunez!C70+RPCC!C70+SLCC!C70+Sowela!C70</f>
        <v>29813440</v>
      </c>
      <c r="D71" s="26">
        <f>LSUE!D70+SUSLA!D70+BRCC!D70+BPCC!D70+Delgado!D70+Fletcher!D70+LDCC!D70+LTC!D70+Nunez!D70+RPCC!D70+SLCC!D70+Sowela!D70</f>
        <v>33580329</v>
      </c>
      <c r="E71" s="31">
        <f t="shared" si="12"/>
        <v>3120078.5399999991</v>
      </c>
      <c r="F71" s="27">
        <f t="shared" si="13"/>
        <v>0.10243115184155314</v>
      </c>
      <c r="G71" s="31">
        <f t="shared" si="14"/>
        <v>3766889</v>
      </c>
      <c r="H71" s="27">
        <f t="shared" si="15"/>
        <v>0.12634868703510899</v>
      </c>
    </row>
    <row r="72" spans="1:8" s="73" customFormat="1" ht="31.5">
      <c r="A72" s="32" t="s">
        <v>72</v>
      </c>
      <c r="B72" s="26">
        <f>LSUE!B71+SUSLA!B71+BRCC!B71+BPCC!B71+Delgado!B71+Fletcher!B71+LDCC!B71+LTC!B71+Nunez!B71+RPCC!B71+SLCC!B71+Sowela!B71</f>
        <v>5475549.3799999999</v>
      </c>
      <c r="C72" s="26">
        <f>LSUE!C71+SUSLA!C71+BRCC!C71+BPCC!C71+Delgado!C71+Fletcher!C71+LDCC!C71+LTC!C71+Nunez!C71+RPCC!C71+SLCC!C71+Sowela!C71</f>
        <v>6077374.5</v>
      </c>
      <c r="D72" s="26">
        <f>LSUE!D71+SUSLA!D71+BRCC!D71+BPCC!D71+Delgado!D71+Fletcher!D71+LDCC!D71+LTC!D71+Nunez!D71+RPCC!D71+SLCC!D71+Sowela!D71</f>
        <v>8131001</v>
      </c>
      <c r="E72" s="31">
        <f t="shared" si="12"/>
        <v>2655451.62</v>
      </c>
      <c r="F72" s="27">
        <f t="shared" si="13"/>
        <v>0.48496533146049359</v>
      </c>
      <c r="G72" s="31">
        <f t="shared" si="14"/>
        <v>2053626.5</v>
      </c>
      <c r="H72" s="27">
        <f t="shared" si="15"/>
        <v>0.33791343613924074</v>
      </c>
    </row>
    <row r="73" spans="1:8" s="75" customFormat="1" ht="31.5">
      <c r="A73" s="35" t="s">
        <v>73</v>
      </c>
      <c r="B73" s="50">
        <f>SUM(B70:B72)</f>
        <v>36686608.039999999</v>
      </c>
      <c r="C73" s="50">
        <f>SUM(C70:C72)</f>
        <v>37124907.950000003</v>
      </c>
      <c r="D73" s="50">
        <f>SUM(D70:D72)</f>
        <v>43029926</v>
      </c>
      <c r="E73" s="36">
        <f t="shared" si="12"/>
        <v>6343317.9600000009</v>
      </c>
      <c r="F73" s="37">
        <f t="shared" si="13"/>
        <v>0.1729055450720268</v>
      </c>
      <c r="G73" s="36">
        <f t="shared" si="14"/>
        <v>5905018.049999997</v>
      </c>
      <c r="H73" s="37">
        <f t="shared" si="15"/>
        <v>0.15905811963097397</v>
      </c>
    </row>
    <row r="74" spans="1:8" s="73" customFormat="1" ht="31.5">
      <c r="A74" s="32" t="s">
        <v>74</v>
      </c>
      <c r="B74" s="26">
        <f>LSUE!B73+SUSLA!B73+BRCC!B73+BPCC!B73+Delgado!B73+Fletcher!B73+LDCC!B73+LTC!B73+Nunez!B73+RPCC!B73+SLCC!B73+Sowela!B73</f>
        <v>3110031.3600000003</v>
      </c>
      <c r="C74" s="26">
        <f>LSUE!C73+SUSLA!C73+BRCC!C73+BPCC!C73+Delgado!C73+Fletcher!C73+LDCC!C73+LTC!C73+Nunez!C73+RPCC!C73+SLCC!C73+Sowela!C73</f>
        <v>3617492</v>
      </c>
      <c r="D74" s="26">
        <f>LSUE!D73+SUSLA!D73+BRCC!D73+BPCC!D73+Delgado!D73+Fletcher!D73+LDCC!D73+LTC!D73+Nunez!D73+RPCC!D73+SLCC!D73+Sowela!D73</f>
        <v>3160873</v>
      </c>
      <c r="E74" s="31">
        <f t="shared" si="12"/>
        <v>50841.639999999665</v>
      </c>
      <c r="F74" s="27">
        <f t="shared" si="13"/>
        <v>1.6347629369242007E-2</v>
      </c>
      <c r="G74" s="31">
        <f t="shared" si="14"/>
        <v>-456619</v>
      </c>
      <c r="H74" s="27">
        <f t="shared" si="15"/>
        <v>-0.12622529642083521</v>
      </c>
    </row>
    <row r="75" spans="1:8" s="73" customFormat="1" ht="31.5">
      <c r="A75" s="32" t="s">
        <v>75</v>
      </c>
      <c r="B75" s="26">
        <f>LSUE!B74+SUSLA!B74+BRCC!B74+BPCC!B74+Delgado!B74+Fletcher!B74+LDCC!B74+LTC!B74+Nunez!B74+RPCC!B74+SLCC!B74+Sowela!B74</f>
        <v>8172413.7299999995</v>
      </c>
      <c r="C75" s="26">
        <f>LSUE!C74+SUSLA!C74+BRCC!C74+BPCC!C74+Delgado!C74+Fletcher!C74+LDCC!C74+LTC!C74+Nunez!C74+RPCC!C74+SLCC!C74+Sowela!C74</f>
        <v>7702389</v>
      </c>
      <c r="D75" s="26">
        <f>LSUE!D74+SUSLA!D74+BRCC!D74+BPCC!D74+Delgado!D74+Fletcher!D74+LDCC!D74+LTC!D74+Nunez!D74+RPCC!D74+SLCC!D74+Sowela!D74</f>
        <v>10731301</v>
      </c>
      <c r="E75" s="31">
        <f t="shared" si="12"/>
        <v>2558887.2700000005</v>
      </c>
      <c r="F75" s="27">
        <f t="shared" si="13"/>
        <v>0.31311279072994275</v>
      </c>
      <c r="G75" s="31">
        <f t="shared" si="14"/>
        <v>3028912</v>
      </c>
      <c r="H75" s="27">
        <f t="shared" si="15"/>
        <v>0.39324318727605162</v>
      </c>
    </row>
    <row r="76" spans="1:8" s="73" customFormat="1" ht="31.5">
      <c r="A76" s="32" t="s">
        <v>76</v>
      </c>
      <c r="B76" s="26">
        <f>LSUE!B75+SUSLA!B75+BRCC!B75+BPCC!B75+Delgado!B75+Fletcher!B75+LDCC!B75+LTC!B75+Nunez!B75+RPCC!B75+SLCC!B75+Sowela!B75</f>
        <v>0</v>
      </c>
      <c r="C76" s="26">
        <f>LSUE!C75+SUSLA!C75+BRCC!C75+BPCC!C75+Delgado!C75+Fletcher!C75+LDCC!C75+LTC!C75+Nunez!C75+RPCC!C75+SLCC!C75+Sowela!C75</f>
        <v>75542</v>
      </c>
      <c r="D76" s="26">
        <f>LSUE!D75+SUSLA!D75+BRCC!D75+BPCC!D75+Delgado!D75+Fletcher!D75+LDCC!D75+LTC!D75+Nunez!D75+RPCC!D75+SLCC!D75+Sowela!D75</f>
        <v>75542</v>
      </c>
      <c r="E76" s="31">
        <f t="shared" si="12"/>
        <v>75542</v>
      </c>
      <c r="F76" s="27">
        <f t="shared" si="13"/>
        <v>1</v>
      </c>
      <c r="G76" s="31">
        <f t="shared" si="14"/>
        <v>0</v>
      </c>
      <c r="H76" s="27">
        <f t="shared" si="15"/>
        <v>0</v>
      </c>
    </row>
    <row r="77" spans="1:8" s="73" customFormat="1" ht="31.5">
      <c r="A77" s="32" t="s">
        <v>77</v>
      </c>
      <c r="B77" s="26">
        <f>LSUE!B76+SUSLA!B76+BRCC!B76+BPCC!B76+Delgado!B76+Fletcher!B76+LDCC!B76+LTC!B76+Nunez!B76+RPCC!B76+SLCC!B76+Sowela!B76</f>
        <v>5472300.5099999998</v>
      </c>
      <c r="C77" s="26">
        <f>LSUE!C76+SUSLA!C76+BRCC!C76+BPCC!C76+Delgado!C76+Fletcher!C76+LDCC!C76+LTC!C76+Nunez!C76+RPCC!C76+SLCC!C76+Sowela!C76</f>
        <v>5372519</v>
      </c>
      <c r="D77" s="26">
        <f>LSUE!D76+SUSLA!D76+BRCC!D76+BPCC!D76+Delgado!D76+Fletcher!D76+LDCC!D76+LTC!D76+Nunez!D76+RPCC!D76+SLCC!D76+Sowela!D76</f>
        <v>6091625</v>
      </c>
      <c r="E77" s="31">
        <f t="shared" si="12"/>
        <v>619324.49000000022</v>
      </c>
      <c r="F77" s="27">
        <f t="shared" si="13"/>
        <v>0.11317442981580707</v>
      </c>
      <c r="G77" s="31">
        <f t="shared" si="14"/>
        <v>719106</v>
      </c>
      <c r="H77" s="27">
        <f t="shared" si="15"/>
        <v>0.13384894497348451</v>
      </c>
    </row>
    <row r="78" spans="1:8" s="75" customFormat="1" ht="31.5">
      <c r="A78" s="35" t="s">
        <v>78</v>
      </c>
      <c r="B78" s="36">
        <f>SUM(B74:B77)</f>
        <v>16754745.6</v>
      </c>
      <c r="C78" s="36">
        <f>SUM(C74:C77)</f>
        <v>16767942</v>
      </c>
      <c r="D78" s="36">
        <f>SUM(D74:D77)</f>
        <v>20059341</v>
      </c>
      <c r="E78" s="36">
        <f t="shared" si="12"/>
        <v>3304595.4000000004</v>
      </c>
      <c r="F78" s="37">
        <f t="shared" si="13"/>
        <v>0.19723339756349392</v>
      </c>
      <c r="G78" s="36">
        <f t="shared" si="14"/>
        <v>3291399</v>
      </c>
      <c r="H78" s="37">
        <f t="shared" si="15"/>
        <v>0.19629117276288288</v>
      </c>
    </row>
    <row r="79" spans="1:8" s="73" customFormat="1" ht="31.5">
      <c r="A79" s="32" t="s">
        <v>79</v>
      </c>
      <c r="B79" s="26">
        <f>LSUE!B78+SUSLA!B78+BRCC!B78+BPCC!B78+Delgado!B78+Fletcher!B78+LDCC!B78+LTC!B78+Nunez!B78+RPCC!B78+SLCC!B78+Sowela!B78</f>
        <v>2215082.92</v>
      </c>
      <c r="C79" s="26">
        <f>LSUE!C78+SUSLA!C78+BRCC!C78+BPCC!C78+Delgado!C78+Fletcher!C78+LDCC!C78+LTC!C78+Nunez!C78+RPCC!C78+SLCC!C78+Sowela!C78</f>
        <v>2982316.5</v>
      </c>
      <c r="D79" s="26">
        <f>LSUE!D78+SUSLA!D78+BRCC!D78+BPCC!D78+Delgado!D78+Fletcher!D78+LDCC!D78+LTC!D78+Nunez!D78+RPCC!D78+SLCC!D78+Sowela!D78</f>
        <v>4220030</v>
      </c>
      <c r="E79" s="31">
        <f t="shared" si="12"/>
        <v>2004947.08</v>
      </c>
      <c r="F79" s="27">
        <f t="shared" si="13"/>
        <v>0.9051340976436224</v>
      </c>
      <c r="G79" s="31">
        <f t="shared" si="14"/>
        <v>1237713.5</v>
      </c>
      <c r="H79" s="27">
        <f t="shared" si="15"/>
        <v>0.41501748724523368</v>
      </c>
    </row>
    <row r="80" spans="1:8" s="73" customFormat="1" ht="31.5">
      <c r="A80" s="32" t="s">
        <v>80</v>
      </c>
      <c r="B80" s="26">
        <f>LSUE!B79+SUSLA!B79+BRCC!B79+BPCC!B79+Delgado!B79+Fletcher!B79+LDCC!B79+LTC!B79+Nunez!B79+RPCC!B79+SLCC!B79+Sowela!B79</f>
        <v>596348.01</v>
      </c>
      <c r="C80" s="26">
        <f>LSUE!C79+SUSLA!C79+BRCC!C79+BPCC!C79+Delgado!C79+Fletcher!C79+LDCC!C79+LTC!C79+Nunez!C79+RPCC!C79+SLCC!C79+Sowela!C79</f>
        <v>687176</v>
      </c>
      <c r="D80" s="26">
        <f>LSUE!D79+SUSLA!D79+BRCC!D79+BPCC!D79+Delgado!D79+Fletcher!D79+LDCC!D79+LTC!D79+Nunez!D79+RPCC!D79+SLCC!D79+Sowela!D79</f>
        <v>559797</v>
      </c>
      <c r="E80" s="31">
        <f t="shared" si="12"/>
        <v>-36551.010000000009</v>
      </c>
      <c r="F80" s="27">
        <f t="shared" si="13"/>
        <v>-6.1291409356761348E-2</v>
      </c>
      <c r="G80" s="31">
        <f t="shared" si="14"/>
        <v>-127379</v>
      </c>
      <c r="H80" s="27">
        <f t="shared" si="15"/>
        <v>-0.18536590334936029</v>
      </c>
    </row>
    <row r="81" spans="1:8" s="73" customFormat="1" ht="31.5">
      <c r="A81" s="51" t="s">
        <v>81</v>
      </c>
      <c r="B81" s="26">
        <f>LSUE!B80+SUSLA!B80+BRCC!B80+BPCC!B80+Delgado!B80+Fletcher!B80+LDCC!B80+LTC!B80+Nunez!B80+RPCC!B80+SLCC!B80+Sowela!B80</f>
        <v>516496.97</v>
      </c>
      <c r="C81" s="26">
        <f>LSUE!C80+SUSLA!C80+BRCC!C80+BPCC!C80+Delgado!C80+Fletcher!C80+LDCC!C80+LTC!C80+Nunez!C80+RPCC!C80+SLCC!C80+Sowela!C80</f>
        <v>236735</v>
      </c>
      <c r="D81" s="26">
        <f>LSUE!D80+SUSLA!D80+BRCC!D80+BPCC!D80+Delgado!D80+Fletcher!D80+LDCC!D80+LTC!D80+Nunez!D80+RPCC!D80+SLCC!D80+Sowela!D80</f>
        <v>1611407</v>
      </c>
      <c r="E81" s="31">
        <f t="shared" si="12"/>
        <v>1094910.03</v>
      </c>
      <c r="F81" s="27">
        <f t="shared" si="13"/>
        <v>2.1198769665580035</v>
      </c>
      <c r="G81" s="31">
        <f t="shared" si="14"/>
        <v>1374672</v>
      </c>
      <c r="H81" s="27">
        <f t="shared" si="15"/>
        <v>5.8067966291422897</v>
      </c>
    </row>
    <row r="82" spans="1:8" s="75" customFormat="1" ht="31.5">
      <c r="A82" s="52" t="s">
        <v>82</v>
      </c>
      <c r="B82" s="50">
        <f>SUM(B79:B81)</f>
        <v>3327927.8999999994</v>
      </c>
      <c r="C82" s="50">
        <f>SUM(C79:C81)</f>
        <v>3906227.5</v>
      </c>
      <c r="D82" s="50">
        <f>SUM(D79:D81)</f>
        <v>6391234</v>
      </c>
      <c r="E82" s="50">
        <f t="shared" si="12"/>
        <v>3063306.1000000006</v>
      </c>
      <c r="F82" s="37">
        <f t="shared" si="13"/>
        <v>0.92048451530455366</v>
      </c>
      <c r="G82" s="50">
        <f t="shared" si="14"/>
        <v>2485006.5</v>
      </c>
      <c r="H82" s="37">
        <f t="shared" si="15"/>
        <v>0.63616532831229111</v>
      </c>
    </row>
    <row r="83" spans="1:8" s="73" customFormat="1" ht="31.5">
      <c r="A83" s="51" t="s">
        <v>83</v>
      </c>
      <c r="B83" s="26">
        <f>LSUE!B82+SUSLA!B82+BRCC!B82+BPCC!B82+Delgado!B82+Fletcher!B82+LDCC!B82+LTC!B82+Nunez!B82+RPCC!B82+SLCC!B82+Sowela!B82</f>
        <v>0</v>
      </c>
      <c r="C83" s="26">
        <f>LSUE!C82+SUSLA!C82+BRCC!C82+BPCC!C82+Delgado!C82+Fletcher!C82+LDCC!C82+LTC!C82+Nunez!C82+RPCC!C82+SLCC!C82+Sowela!C82</f>
        <v>0</v>
      </c>
      <c r="D83" s="26">
        <f>LSUE!D82+SUSLA!D82+BRCC!D82+BPCC!D82+Delgado!D82+Fletcher!D82+LDCC!D82+LTC!D82+Nunez!D82+RPCC!D82+SLCC!D82+Sowela!D82</f>
        <v>321726</v>
      </c>
      <c r="E83" s="31">
        <f t="shared" si="12"/>
        <v>321726</v>
      </c>
      <c r="F83" s="27">
        <f t="shared" si="13"/>
        <v>1</v>
      </c>
      <c r="G83" s="31">
        <f t="shared" si="14"/>
        <v>321726</v>
      </c>
      <c r="H83" s="27">
        <f t="shared" si="15"/>
        <v>1</v>
      </c>
    </row>
    <row r="84" spans="1:8" s="75" customFormat="1" ht="32.25" thickBot="1">
      <c r="A84" s="53" t="s">
        <v>64</v>
      </c>
      <c r="B84" s="54">
        <f>B82+B78+B73+B69+B83</f>
        <v>277288090.5</v>
      </c>
      <c r="C84" s="54">
        <f>C82+C78+C73+C69+C83</f>
        <v>282421695.80000001</v>
      </c>
      <c r="D84" s="54">
        <f>D82+D78+D73+D69+D83</f>
        <v>300118060</v>
      </c>
      <c r="E84" s="54">
        <f t="shared" si="12"/>
        <v>22829969.5</v>
      </c>
      <c r="F84" s="56">
        <f t="shared" si="13"/>
        <v>8.2333032979647572E-2</v>
      </c>
      <c r="G84" s="54">
        <f t="shared" si="14"/>
        <v>17696364.199999988</v>
      </c>
      <c r="H84" s="56">
        <f t="shared" si="15"/>
        <v>6.2659365279542328E-2</v>
      </c>
    </row>
    <row r="85" spans="1:8" s="73" customFormat="1" ht="31.5">
      <c r="A85" s="57"/>
      <c r="B85" s="58"/>
      <c r="C85" s="58"/>
      <c r="D85" s="58"/>
      <c r="E85" s="58"/>
      <c r="F85" s="59" t="s">
        <v>43</v>
      </c>
      <c r="G85" s="76"/>
      <c r="H85" s="76"/>
    </row>
    <row r="86" spans="1:8" s="73" customFormat="1" ht="31.5">
      <c r="A86" s="61" t="s">
        <v>84</v>
      </c>
      <c r="B86" s="62"/>
      <c r="C86" s="62"/>
      <c r="D86" s="62"/>
      <c r="E86" s="62"/>
      <c r="F86" s="63"/>
      <c r="G86" s="76"/>
      <c r="H86" s="76"/>
    </row>
    <row r="87" spans="1:8" s="73" customFormat="1" ht="31.5">
      <c r="A87" s="61" t="s">
        <v>85</v>
      </c>
      <c r="B87" s="62"/>
      <c r="C87" s="62"/>
      <c r="D87" s="62"/>
      <c r="E87" s="62"/>
      <c r="F87" s="63"/>
      <c r="G87" s="76"/>
      <c r="H87" s="76"/>
    </row>
    <row r="88" spans="1:8">
      <c r="A88" s="64" t="s">
        <v>43</v>
      </c>
      <c r="B88" s="65"/>
      <c r="C88" s="65"/>
      <c r="D88" s="65"/>
      <c r="E88" s="65"/>
      <c r="F88" s="66"/>
    </row>
  </sheetData>
  <pageMargins left="0.7" right="0.7" top="0.75" bottom="0.75" header="0.3" footer="0.3"/>
  <pageSetup scale="2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6" zoomScale="40" zoomScaleNormal="40" workbookViewId="0">
      <selection activeCell="B8" sqref="B8:H83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256" width="9.140625" style="67"/>
    <col min="257" max="257" width="121.140625" style="67" customWidth="1"/>
    <col min="258" max="258" width="39.5703125" style="67" customWidth="1"/>
    <col min="259" max="260" width="39.7109375" style="67" customWidth="1"/>
    <col min="261" max="261" width="34.85546875" style="67" customWidth="1"/>
    <col min="262" max="262" width="25" style="67" customWidth="1"/>
    <col min="263" max="263" width="35.42578125" style="67" customWidth="1"/>
    <col min="264" max="264" width="25.140625" style="67" customWidth="1"/>
    <col min="265" max="512" width="9.140625" style="67"/>
    <col min="513" max="513" width="121.140625" style="67" customWidth="1"/>
    <col min="514" max="514" width="39.5703125" style="67" customWidth="1"/>
    <col min="515" max="516" width="39.7109375" style="67" customWidth="1"/>
    <col min="517" max="517" width="34.85546875" style="67" customWidth="1"/>
    <col min="518" max="518" width="25" style="67" customWidth="1"/>
    <col min="519" max="519" width="35.42578125" style="67" customWidth="1"/>
    <col min="520" max="520" width="25.140625" style="67" customWidth="1"/>
    <col min="521" max="768" width="9.140625" style="67"/>
    <col min="769" max="769" width="121.140625" style="67" customWidth="1"/>
    <col min="770" max="770" width="39.5703125" style="67" customWidth="1"/>
    <col min="771" max="772" width="39.7109375" style="67" customWidth="1"/>
    <col min="773" max="773" width="34.85546875" style="67" customWidth="1"/>
    <col min="774" max="774" width="25" style="67" customWidth="1"/>
    <col min="775" max="775" width="35.42578125" style="67" customWidth="1"/>
    <col min="776" max="776" width="25.140625" style="67" customWidth="1"/>
    <col min="777" max="1024" width="9.140625" style="67"/>
    <col min="1025" max="1025" width="121.140625" style="67" customWidth="1"/>
    <col min="1026" max="1026" width="39.5703125" style="67" customWidth="1"/>
    <col min="1027" max="1028" width="39.7109375" style="67" customWidth="1"/>
    <col min="1029" max="1029" width="34.85546875" style="67" customWidth="1"/>
    <col min="1030" max="1030" width="25" style="67" customWidth="1"/>
    <col min="1031" max="1031" width="35.42578125" style="67" customWidth="1"/>
    <col min="1032" max="1032" width="25.140625" style="67" customWidth="1"/>
    <col min="1033" max="1280" width="9.140625" style="67"/>
    <col min="1281" max="1281" width="121.140625" style="67" customWidth="1"/>
    <col min="1282" max="1282" width="39.5703125" style="67" customWidth="1"/>
    <col min="1283" max="1284" width="39.7109375" style="67" customWidth="1"/>
    <col min="1285" max="1285" width="34.85546875" style="67" customWidth="1"/>
    <col min="1286" max="1286" width="25" style="67" customWidth="1"/>
    <col min="1287" max="1287" width="35.42578125" style="67" customWidth="1"/>
    <col min="1288" max="1288" width="25.140625" style="67" customWidth="1"/>
    <col min="1289" max="1536" width="9.140625" style="67"/>
    <col min="1537" max="1537" width="121.140625" style="67" customWidth="1"/>
    <col min="1538" max="1538" width="39.5703125" style="67" customWidth="1"/>
    <col min="1539" max="1540" width="39.7109375" style="67" customWidth="1"/>
    <col min="1541" max="1541" width="34.85546875" style="67" customWidth="1"/>
    <col min="1542" max="1542" width="25" style="67" customWidth="1"/>
    <col min="1543" max="1543" width="35.42578125" style="67" customWidth="1"/>
    <col min="1544" max="1544" width="25.140625" style="67" customWidth="1"/>
    <col min="1545" max="1792" width="9.140625" style="67"/>
    <col min="1793" max="1793" width="121.140625" style="67" customWidth="1"/>
    <col min="1794" max="1794" width="39.5703125" style="67" customWidth="1"/>
    <col min="1795" max="1796" width="39.7109375" style="67" customWidth="1"/>
    <col min="1797" max="1797" width="34.85546875" style="67" customWidth="1"/>
    <col min="1798" max="1798" width="25" style="67" customWidth="1"/>
    <col min="1799" max="1799" width="35.42578125" style="67" customWidth="1"/>
    <col min="1800" max="1800" width="25.140625" style="67" customWidth="1"/>
    <col min="1801" max="2048" width="9.140625" style="67"/>
    <col min="2049" max="2049" width="121.140625" style="67" customWidth="1"/>
    <col min="2050" max="2050" width="39.5703125" style="67" customWidth="1"/>
    <col min="2051" max="2052" width="39.7109375" style="67" customWidth="1"/>
    <col min="2053" max="2053" width="34.85546875" style="67" customWidth="1"/>
    <col min="2054" max="2054" width="25" style="67" customWidth="1"/>
    <col min="2055" max="2055" width="35.42578125" style="67" customWidth="1"/>
    <col min="2056" max="2056" width="25.140625" style="67" customWidth="1"/>
    <col min="2057" max="2304" width="9.140625" style="67"/>
    <col min="2305" max="2305" width="121.140625" style="67" customWidth="1"/>
    <col min="2306" max="2306" width="39.5703125" style="67" customWidth="1"/>
    <col min="2307" max="2308" width="39.7109375" style="67" customWidth="1"/>
    <col min="2309" max="2309" width="34.85546875" style="67" customWidth="1"/>
    <col min="2310" max="2310" width="25" style="67" customWidth="1"/>
    <col min="2311" max="2311" width="35.42578125" style="67" customWidth="1"/>
    <col min="2312" max="2312" width="25.140625" style="67" customWidth="1"/>
    <col min="2313" max="2560" width="9.140625" style="67"/>
    <col min="2561" max="2561" width="121.140625" style="67" customWidth="1"/>
    <col min="2562" max="2562" width="39.5703125" style="67" customWidth="1"/>
    <col min="2563" max="2564" width="39.7109375" style="67" customWidth="1"/>
    <col min="2565" max="2565" width="34.85546875" style="67" customWidth="1"/>
    <col min="2566" max="2566" width="25" style="67" customWidth="1"/>
    <col min="2567" max="2567" width="35.42578125" style="67" customWidth="1"/>
    <col min="2568" max="2568" width="25.140625" style="67" customWidth="1"/>
    <col min="2569" max="2816" width="9.140625" style="67"/>
    <col min="2817" max="2817" width="121.140625" style="67" customWidth="1"/>
    <col min="2818" max="2818" width="39.5703125" style="67" customWidth="1"/>
    <col min="2819" max="2820" width="39.7109375" style="67" customWidth="1"/>
    <col min="2821" max="2821" width="34.85546875" style="67" customWidth="1"/>
    <col min="2822" max="2822" width="25" style="67" customWidth="1"/>
    <col min="2823" max="2823" width="35.42578125" style="67" customWidth="1"/>
    <col min="2824" max="2824" width="25.140625" style="67" customWidth="1"/>
    <col min="2825" max="3072" width="9.140625" style="67"/>
    <col min="3073" max="3073" width="121.140625" style="67" customWidth="1"/>
    <col min="3074" max="3074" width="39.5703125" style="67" customWidth="1"/>
    <col min="3075" max="3076" width="39.7109375" style="67" customWidth="1"/>
    <col min="3077" max="3077" width="34.85546875" style="67" customWidth="1"/>
    <col min="3078" max="3078" width="25" style="67" customWidth="1"/>
    <col min="3079" max="3079" width="35.42578125" style="67" customWidth="1"/>
    <col min="3080" max="3080" width="25.140625" style="67" customWidth="1"/>
    <col min="3081" max="3328" width="9.140625" style="67"/>
    <col min="3329" max="3329" width="121.140625" style="67" customWidth="1"/>
    <col min="3330" max="3330" width="39.5703125" style="67" customWidth="1"/>
    <col min="3331" max="3332" width="39.7109375" style="67" customWidth="1"/>
    <col min="3333" max="3333" width="34.85546875" style="67" customWidth="1"/>
    <col min="3334" max="3334" width="25" style="67" customWidth="1"/>
    <col min="3335" max="3335" width="35.42578125" style="67" customWidth="1"/>
    <col min="3336" max="3336" width="25.140625" style="67" customWidth="1"/>
    <col min="3337" max="3584" width="9.140625" style="67"/>
    <col min="3585" max="3585" width="121.140625" style="67" customWidth="1"/>
    <col min="3586" max="3586" width="39.5703125" style="67" customWidth="1"/>
    <col min="3587" max="3588" width="39.7109375" style="67" customWidth="1"/>
    <col min="3589" max="3589" width="34.85546875" style="67" customWidth="1"/>
    <col min="3590" max="3590" width="25" style="67" customWidth="1"/>
    <col min="3591" max="3591" width="35.42578125" style="67" customWidth="1"/>
    <col min="3592" max="3592" width="25.140625" style="67" customWidth="1"/>
    <col min="3593" max="3840" width="9.140625" style="67"/>
    <col min="3841" max="3841" width="121.140625" style="67" customWidth="1"/>
    <col min="3842" max="3842" width="39.5703125" style="67" customWidth="1"/>
    <col min="3843" max="3844" width="39.7109375" style="67" customWidth="1"/>
    <col min="3845" max="3845" width="34.85546875" style="67" customWidth="1"/>
    <col min="3846" max="3846" width="25" style="67" customWidth="1"/>
    <col min="3847" max="3847" width="35.42578125" style="67" customWidth="1"/>
    <col min="3848" max="3848" width="25.140625" style="67" customWidth="1"/>
    <col min="3849" max="4096" width="9.140625" style="67"/>
    <col min="4097" max="4097" width="121.140625" style="67" customWidth="1"/>
    <col min="4098" max="4098" width="39.5703125" style="67" customWidth="1"/>
    <col min="4099" max="4100" width="39.7109375" style="67" customWidth="1"/>
    <col min="4101" max="4101" width="34.85546875" style="67" customWidth="1"/>
    <col min="4102" max="4102" width="25" style="67" customWidth="1"/>
    <col min="4103" max="4103" width="35.42578125" style="67" customWidth="1"/>
    <col min="4104" max="4104" width="25.140625" style="67" customWidth="1"/>
    <col min="4105" max="4352" width="9.140625" style="67"/>
    <col min="4353" max="4353" width="121.140625" style="67" customWidth="1"/>
    <col min="4354" max="4354" width="39.5703125" style="67" customWidth="1"/>
    <col min="4355" max="4356" width="39.7109375" style="67" customWidth="1"/>
    <col min="4357" max="4357" width="34.85546875" style="67" customWidth="1"/>
    <col min="4358" max="4358" width="25" style="67" customWidth="1"/>
    <col min="4359" max="4359" width="35.42578125" style="67" customWidth="1"/>
    <col min="4360" max="4360" width="25.140625" style="67" customWidth="1"/>
    <col min="4361" max="4608" width="9.140625" style="67"/>
    <col min="4609" max="4609" width="121.140625" style="67" customWidth="1"/>
    <col min="4610" max="4610" width="39.5703125" style="67" customWidth="1"/>
    <col min="4611" max="4612" width="39.7109375" style="67" customWidth="1"/>
    <col min="4613" max="4613" width="34.85546875" style="67" customWidth="1"/>
    <col min="4614" max="4614" width="25" style="67" customWidth="1"/>
    <col min="4615" max="4615" width="35.42578125" style="67" customWidth="1"/>
    <col min="4616" max="4616" width="25.140625" style="67" customWidth="1"/>
    <col min="4617" max="4864" width="9.140625" style="67"/>
    <col min="4865" max="4865" width="121.140625" style="67" customWidth="1"/>
    <col min="4866" max="4866" width="39.5703125" style="67" customWidth="1"/>
    <col min="4867" max="4868" width="39.7109375" style="67" customWidth="1"/>
    <col min="4869" max="4869" width="34.85546875" style="67" customWidth="1"/>
    <col min="4870" max="4870" width="25" style="67" customWidth="1"/>
    <col min="4871" max="4871" width="35.42578125" style="67" customWidth="1"/>
    <col min="4872" max="4872" width="25.140625" style="67" customWidth="1"/>
    <col min="4873" max="5120" width="9.140625" style="67"/>
    <col min="5121" max="5121" width="121.140625" style="67" customWidth="1"/>
    <col min="5122" max="5122" width="39.5703125" style="67" customWidth="1"/>
    <col min="5123" max="5124" width="39.7109375" style="67" customWidth="1"/>
    <col min="5125" max="5125" width="34.85546875" style="67" customWidth="1"/>
    <col min="5126" max="5126" width="25" style="67" customWidth="1"/>
    <col min="5127" max="5127" width="35.42578125" style="67" customWidth="1"/>
    <col min="5128" max="5128" width="25.140625" style="67" customWidth="1"/>
    <col min="5129" max="5376" width="9.140625" style="67"/>
    <col min="5377" max="5377" width="121.140625" style="67" customWidth="1"/>
    <col min="5378" max="5378" width="39.5703125" style="67" customWidth="1"/>
    <col min="5379" max="5380" width="39.7109375" style="67" customWidth="1"/>
    <col min="5381" max="5381" width="34.85546875" style="67" customWidth="1"/>
    <col min="5382" max="5382" width="25" style="67" customWidth="1"/>
    <col min="5383" max="5383" width="35.42578125" style="67" customWidth="1"/>
    <col min="5384" max="5384" width="25.140625" style="67" customWidth="1"/>
    <col min="5385" max="5632" width="9.140625" style="67"/>
    <col min="5633" max="5633" width="121.140625" style="67" customWidth="1"/>
    <col min="5634" max="5634" width="39.5703125" style="67" customWidth="1"/>
    <col min="5635" max="5636" width="39.7109375" style="67" customWidth="1"/>
    <col min="5637" max="5637" width="34.85546875" style="67" customWidth="1"/>
    <col min="5638" max="5638" width="25" style="67" customWidth="1"/>
    <col min="5639" max="5639" width="35.42578125" style="67" customWidth="1"/>
    <col min="5640" max="5640" width="25.140625" style="67" customWidth="1"/>
    <col min="5641" max="5888" width="9.140625" style="67"/>
    <col min="5889" max="5889" width="121.140625" style="67" customWidth="1"/>
    <col min="5890" max="5890" width="39.5703125" style="67" customWidth="1"/>
    <col min="5891" max="5892" width="39.7109375" style="67" customWidth="1"/>
    <col min="5893" max="5893" width="34.85546875" style="67" customWidth="1"/>
    <col min="5894" max="5894" width="25" style="67" customWidth="1"/>
    <col min="5895" max="5895" width="35.42578125" style="67" customWidth="1"/>
    <col min="5896" max="5896" width="25.140625" style="67" customWidth="1"/>
    <col min="5897" max="6144" width="9.140625" style="67"/>
    <col min="6145" max="6145" width="121.140625" style="67" customWidth="1"/>
    <col min="6146" max="6146" width="39.5703125" style="67" customWidth="1"/>
    <col min="6147" max="6148" width="39.7109375" style="67" customWidth="1"/>
    <col min="6149" max="6149" width="34.85546875" style="67" customWidth="1"/>
    <col min="6150" max="6150" width="25" style="67" customWidth="1"/>
    <col min="6151" max="6151" width="35.42578125" style="67" customWidth="1"/>
    <col min="6152" max="6152" width="25.140625" style="67" customWidth="1"/>
    <col min="6153" max="6400" width="9.140625" style="67"/>
    <col min="6401" max="6401" width="121.140625" style="67" customWidth="1"/>
    <col min="6402" max="6402" width="39.5703125" style="67" customWidth="1"/>
    <col min="6403" max="6404" width="39.7109375" style="67" customWidth="1"/>
    <col min="6405" max="6405" width="34.85546875" style="67" customWidth="1"/>
    <col min="6406" max="6406" width="25" style="67" customWidth="1"/>
    <col min="6407" max="6407" width="35.42578125" style="67" customWidth="1"/>
    <col min="6408" max="6408" width="25.140625" style="67" customWidth="1"/>
    <col min="6409" max="6656" width="9.140625" style="67"/>
    <col min="6657" max="6657" width="121.140625" style="67" customWidth="1"/>
    <col min="6658" max="6658" width="39.5703125" style="67" customWidth="1"/>
    <col min="6659" max="6660" width="39.7109375" style="67" customWidth="1"/>
    <col min="6661" max="6661" width="34.85546875" style="67" customWidth="1"/>
    <col min="6662" max="6662" width="25" style="67" customWidth="1"/>
    <col min="6663" max="6663" width="35.42578125" style="67" customWidth="1"/>
    <col min="6664" max="6664" width="25.140625" style="67" customWidth="1"/>
    <col min="6665" max="6912" width="9.140625" style="67"/>
    <col min="6913" max="6913" width="121.140625" style="67" customWidth="1"/>
    <col min="6914" max="6914" width="39.5703125" style="67" customWidth="1"/>
    <col min="6915" max="6916" width="39.7109375" style="67" customWidth="1"/>
    <col min="6917" max="6917" width="34.85546875" style="67" customWidth="1"/>
    <col min="6918" max="6918" width="25" style="67" customWidth="1"/>
    <col min="6919" max="6919" width="35.42578125" style="67" customWidth="1"/>
    <col min="6920" max="6920" width="25.140625" style="67" customWidth="1"/>
    <col min="6921" max="7168" width="9.140625" style="67"/>
    <col min="7169" max="7169" width="121.140625" style="67" customWidth="1"/>
    <col min="7170" max="7170" width="39.5703125" style="67" customWidth="1"/>
    <col min="7171" max="7172" width="39.7109375" style="67" customWidth="1"/>
    <col min="7173" max="7173" width="34.85546875" style="67" customWidth="1"/>
    <col min="7174" max="7174" width="25" style="67" customWidth="1"/>
    <col min="7175" max="7175" width="35.42578125" style="67" customWidth="1"/>
    <col min="7176" max="7176" width="25.140625" style="67" customWidth="1"/>
    <col min="7177" max="7424" width="9.140625" style="67"/>
    <col min="7425" max="7425" width="121.140625" style="67" customWidth="1"/>
    <col min="7426" max="7426" width="39.5703125" style="67" customWidth="1"/>
    <col min="7427" max="7428" width="39.7109375" style="67" customWidth="1"/>
    <col min="7429" max="7429" width="34.85546875" style="67" customWidth="1"/>
    <col min="7430" max="7430" width="25" style="67" customWidth="1"/>
    <col min="7431" max="7431" width="35.42578125" style="67" customWidth="1"/>
    <col min="7432" max="7432" width="25.140625" style="67" customWidth="1"/>
    <col min="7433" max="7680" width="9.140625" style="67"/>
    <col min="7681" max="7681" width="121.140625" style="67" customWidth="1"/>
    <col min="7682" max="7682" width="39.5703125" style="67" customWidth="1"/>
    <col min="7683" max="7684" width="39.7109375" style="67" customWidth="1"/>
    <col min="7685" max="7685" width="34.85546875" style="67" customWidth="1"/>
    <col min="7686" max="7686" width="25" style="67" customWidth="1"/>
    <col min="7687" max="7687" width="35.42578125" style="67" customWidth="1"/>
    <col min="7688" max="7688" width="25.140625" style="67" customWidth="1"/>
    <col min="7689" max="7936" width="9.140625" style="67"/>
    <col min="7937" max="7937" width="121.140625" style="67" customWidth="1"/>
    <col min="7938" max="7938" width="39.5703125" style="67" customWidth="1"/>
    <col min="7939" max="7940" width="39.7109375" style="67" customWidth="1"/>
    <col min="7941" max="7941" width="34.85546875" style="67" customWidth="1"/>
    <col min="7942" max="7942" width="25" style="67" customWidth="1"/>
    <col min="7943" max="7943" width="35.42578125" style="67" customWidth="1"/>
    <col min="7944" max="7944" width="25.140625" style="67" customWidth="1"/>
    <col min="7945" max="8192" width="9.140625" style="67"/>
    <col min="8193" max="8193" width="121.140625" style="67" customWidth="1"/>
    <col min="8194" max="8194" width="39.5703125" style="67" customWidth="1"/>
    <col min="8195" max="8196" width="39.7109375" style="67" customWidth="1"/>
    <col min="8197" max="8197" width="34.85546875" style="67" customWidth="1"/>
    <col min="8198" max="8198" width="25" style="67" customWidth="1"/>
    <col min="8199" max="8199" width="35.42578125" style="67" customWidth="1"/>
    <col min="8200" max="8200" width="25.140625" style="67" customWidth="1"/>
    <col min="8201" max="8448" width="9.140625" style="67"/>
    <col min="8449" max="8449" width="121.140625" style="67" customWidth="1"/>
    <col min="8450" max="8450" width="39.5703125" style="67" customWidth="1"/>
    <col min="8451" max="8452" width="39.7109375" style="67" customWidth="1"/>
    <col min="8453" max="8453" width="34.85546875" style="67" customWidth="1"/>
    <col min="8454" max="8454" width="25" style="67" customWidth="1"/>
    <col min="8455" max="8455" width="35.42578125" style="67" customWidth="1"/>
    <col min="8456" max="8456" width="25.140625" style="67" customWidth="1"/>
    <col min="8457" max="8704" width="9.140625" style="67"/>
    <col min="8705" max="8705" width="121.140625" style="67" customWidth="1"/>
    <col min="8706" max="8706" width="39.5703125" style="67" customWidth="1"/>
    <col min="8707" max="8708" width="39.7109375" style="67" customWidth="1"/>
    <col min="8709" max="8709" width="34.85546875" style="67" customWidth="1"/>
    <col min="8710" max="8710" width="25" style="67" customWidth="1"/>
    <col min="8711" max="8711" width="35.42578125" style="67" customWidth="1"/>
    <col min="8712" max="8712" width="25.140625" style="67" customWidth="1"/>
    <col min="8713" max="8960" width="9.140625" style="67"/>
    <col min="8961" max="8961" width="121.140625" style="67" customWidth="1"/>
    <col min="8962" max="8962" width="39.5703125" style="67" customWidth="1"/>
    <col min="8963" max="8964" width="39.7109375" style="67" customWidth="1"/>
    <col min="8965" max="8965" width="34.85546875" style="67" customWidth="1"/>
    <col min="8966" max="8966" width="25" style="67" customWidth="1"/>
    <col min="8967" max="8967" width="35.42578125" style="67" customWidth="1"/>
    <col min="8968" max="8968" width="25.140625" style="67" customWidth="1"/>
    <col min="8969" max="9216" width="9.140625" style="67"/>
    <col min="9217" max="9217" width="121.140625" style="67" customWidth="1"/>
    <col min="9218" max="9218" width="39.5703125" style="67" customWidth="1"/>
    <col min="9219" max="9220" width="39.7109375" style="67" customWidth="1"/>
    <col min="9221" max="9221" width="34.85546875" style="67" customWidth="1"/>
    <col min="9222" max="9222" width="25" style="67" customWidth="1"/>
    <col min="9223" max="9223" width="35.42578125" style="67" customWidth="1"/>
    <col min="9224" max="9224" width="25.140625" style="67" customWidth="1"/>
    <col min="9225" max="9472" width="9.140625" style="67"/>
    <col min="9473" max="9473" width="121.140625" style="67" customWidth="1"/>
    <col min="9474" max="9474" width="39.5703125" style="67" customWidth="1"/>
    <col min="9475" max="9476" width="39.7109375" style="67" customWidth="1"/>
    <col min="9477" max="9477" width="34.85546875" style="67" customWidth="1"/>
    <col min="9478" max="9478" width="25" style="67" customWidth="1"/>
    <col min="9479" max="9479" width="35.42578125" style="67" customWidth="1"/>
    <col min="9480" max="9480" width="25.140625" style="67" customWidth="1"/>
    <col min="9481" max="9728" width="9.140625" style="67"/>
    <col min="9729" max="9729" width="121.140625" style="67" customWidth="1"/>
    <col min="9730" max="9730" width="39.5703125" style="67" customWidth="1"/>
    <col min="9731" max="9732" width="39.7109375" style="67" customWidth="1"/>
    <col min="9733" max="9733" width="34.85546875" style="67" customWidth="1"/>
    <col min="9734" max="9734" width="25" style="67" customWidth="1"/>
    <col min="9735" max="9735" width="35.42578125" style="67" customWidth="1"/>
    <col min="9736" max="9736" width="25.140625" style="67" customWidth="1"/>
    <col min="9737" max="9984" width="9.140625" style="67"/>
    <col min="9985" max="9985" width="121.140625" style="67" customWidth="1"/>
    <col min="9986" max="9986" width="39.5703125" style="67" customWidth="1"/>
    <col min="9987" max="9988" width="39.7109375" style="67" customWidth="1"/>
    <col min="9989" max="9989" width="34.85546875" style="67" customWidth="1"/>
    <col min="9990" max="9990" width="25" style="67" customWidth="1"/>
    <col min="9991" max="9991" width="35.42578125" style="67" customWidth="1"/>
    <col min="9992" max="9992" width="25.140625" style="67" customWidth="1"/>
    <col min="9993" max="10240" width="9.140625" style="67"/>
    <col min="10241" max="10241" width="121.140625" style="67" customWidth="1"/>
    <col min="10242" max="10242" width="39.5703125" style="67" customWidth="1"/>
    <col min="10243" max="10244" width="39.7109375" style="67" customWidth="1"/>
    <col min="10245" max="10245" width="34.85546875" style="67" customWidth="1"/>
    <col min="10246" max="10246" width="25" style="67" customWidth="1"/>
    <col min="10247" max="10247" width="35.42578125" style="67" customWidth="1"/>
    <col min="10248" max="10248" width="25.140625" style="67" customWidth="1"/>
    <col min="10249" max="10496" width="9.140625" style="67"/>
    <col min="10497" max="10497" width="121.140625" style="67" customWidth="1"/>
    <col min="10498" max="10498" width="39.5703125" style="67" customWidth="1"/>
    <col min="10499" max="10500" width="39.7109375" style="67" customWidth="1"/>
    <col min="10501" max="10501" width="34.85546875" style="67" customWidth="1"/>
    <col min="10502" max="10502" width="25" style="67" customWidth="1"/>
    <col min="10503" max="10503" width="35.42578125" style="67" customWidth="1"/>
    <col min="10504" max="10504" width="25.140625" style="67" customWidth="1"/>
    <col min="10505" max="10752" width="9.140625" style="67"/>
    <col min="10753" max="10753" width="121.140625" style="67" customWidth="1"/>
    <col min="10754" max="10754" width="39.5703125" style="67" customWidth="1"/>
    <col min="10755" max="10756" width="39.7109375" style="67" customWidth="1"/>
    <col min="10757" max="10757" width="34.85546875" style="67" customWidth="1"/>
    <col min="10758" max="10758" width="25" style="67" customWidth="1"/>
    <col min="10759" max="10759" width="35.42578125" style="67" customWidth="1"/>
    <col min="10760" max="10760" width="25.140625" style="67" customWidth="1"/>
    <col min="10761" max="11008" width="9.140625" style="67"/>
    <col min="11009" max="11009" width="121.140625" style="67" customWidth="1"/>
    <col min="11010" max="11010" width="39.5703125" style="67" customWidth="1"/>
    <col min="11011" max="11012" width="39.7109375" style="67" customWidth="1"/>
    <col min="11013" max="11013" width="34.85546875" style="67" customWidth="1"/>
    <col min="11014" max="11014" width="25" style="67" customWidth="1"/>
    <col min="11015" max="11015" width="35.42578125" style="67" customWidth="1"/>
    <col min="11016" max="11016" width="25.140625" style="67" customWidth="1"/>
    <col min="11017" max="11264" width="9.140625" style="67"/>
    <col min="11265" max="11265" width="121.140625" style="67" customWidth="1"/>
    <col min="11266" max="11266" width="39.5703125" style="67" customWidth="1"/>
    <col min="11267" max="11268" width="39.7109375" style="67" customWidth="1"/>
    <col min="11269" max="11269" width="34.85546875" style="67" customWidth="1"/>
    <col min="11270" max="11270" width="25" style="67" customWidth="1"/>
    <col min="11271" max="11271" width="35.42578125" style="67" customWidth="1"/>
    <col min="11272" max="11272" width="25.140625" style="67" customWidth="1"/>
    <col min="11273" max="11520" width="9.140625" style="67"/>
    <col min="11521" max="11521" width="121.140625" style="67" customWidth="1"/>
    <col min="11522" max="11522" width="39.5703125" style="67" customWidth="1"/>
    <col min="11523" max="11524" width="39.7109375" style="67" customWidth="1"/>
    <col min="11525" max="11525" width="34.85546875" style="67" customWidth="1"/>
    <col min="11526" max="11526" width="25" style="67" customWidth="1"/>
    <col min="11527" max="11527" width="35.42578125" style="67" customWidth="1"/>
    <col min="11528" max="11528" width="25.140625" style="67" customWidth="1"/>
    <col min="11529" max="11776" width="9.140625" style="67"/>
    <col min="11777" max="11777" width="121.140625" style="67" customWidth="1"/>
    <col min="11778" max="11778" width="39.5703125" style="67" customWidth="1"/>
    <col min="11779" max="11780" width="39.7109375" style="67" customWidth="1"/>
    <col min="11781" max="11781" width="34.85546875" style="67" customWidth="1"/>
    <col min="11782" max="11782" width="25" style="67" customWidth="1"/>
    <col min="11783" max="11783" width="35.42578125" style="67" customWidth="1"/>
    <col min="11784" max="11784" width="25.140625" style="67" customWidth="1"/>
    <col min="11785" max="12032" width="9.140625" style="67"/>
    <col min="12033" max="12033" width="121.140625" style="67" customWidth="1"/>
    <col min="12034" max="12034" width="39.5703125" style="67" customWidth="1"/>
    <col min="12035" max="12036" width="39.7109375" style="67" customWidth="1"/>
    <col min="12037" max="12037" width="34.85546875" style="67" customWidth="1"/>
    <col min="12038" max="12038" width="25" style="67" customWidth="1"/>
    <col min="12039" max="12039" width="35.42578125" style="67" customWidth="1"/>
    <col min="12040" max="12040" width="25.140625" style="67" customWidth="1"/>
    <col min="12041" max="12288" width="9.140625" style="67"/>
    <col min="12289" max="12289" width="121.140625" style="67" customWidth="1"/>
    <col min="12290" max="12290" width="39.5703125" style="67" customWidth="1"/>
    <col min="12291" max="12292" width="39.7109375" style="67" customWidth="1"/>
    <col min="12293" max="12293" width="34.85546875" style="67" customWidth="1"/>
    <col min="12294" max="12294" width="25" style="67" customWidth="1"/>
    <col min="12295" max="12295" width="35.42578125" style="67" customWidth="1"/>
    <col min="12296" max="12296" width="25.140625" style="67" customWidth="1"/>
    <col min="12297" max="12544" width="9.140625" style="67"/>
    <col min="12545" max="12545" width="121.140625" style="67" customWidth="1"/>
    <col min="12546" max="12546" width="39.5703125" style="67" customWidth="1"/>
    <col min="12547" max="12548" width="39.7109375" style="67" customWidth="1"/>
    <col min="12549" max="12549" width="34.85546875" style="67" customWidth="1"/>
    <col min="12550" max="12550" width="25" style="67" customWidth="1"/>
    <col min="12551" max="12551" width="35.42578125" style="67" customWidth="1"/>
    <col min="12552" max="12552" width="25.140625" style="67" customWidth="1"/>
    <col min="12553" max="12800" width="9.140625" style="67"/>
    <col min="12801" max="12801" width="121.140625" style="67" customWidth="1"/>
    <col min="12802" max="12802" width="39.5703125" style="67" customWidth="1"/>
    <col min="12803" max="12804" width="39.7109375" style="67" customWidth="1"/>
    <col min="12805" max="12805" width="34.85546875" style="67" customWidth="1"/>
    <col min="12806" max="12806" width="25" style="67" customWidth="1"/>
    <col min="12807" max="12807" width="35.42578125" style="67" customWidth="1"/>
    <col min="12808" max="12808" width="25.140625" style="67" customWidth="1"/>
    <col min="12809" max="13056" width="9.140625" style="67"/>
    <col min="13057" max="13057" width="121.140625" style="67" customWidth="1"/>
    <col min="13058" max="13058" width="39.5703125" style="67" customWidth="1"/>
    <col min="13059" max="13060" width="39.7109375" style="67" customWidth="1"/>
    <col min="13061" max="13061" width="34.85546875" style="67" customWidth="1"/>
    <col min="13062" max="13062" width="25" style="67" customWidth="1"/>
    <col min="13063" max="13063" width="35.42578125" style="67" customWidth="1"/>
    <col min="13064" max="13064" width="25.140625" style="67" customWidth="1"/>
    <col min="13065" max="13312" width="9.140625" style="67"/>
    <col min="13313" max="13313" width="121.140625" style="67" customWidth="1"/>
    <col min="13314" max="13314" width="39.5703125" style="67" customWidth="1"/>
    <col min="13315" max="13316" width="39.7109375" style="67" customWidth="1"/>
    <col min="13317" max="13317" width="34.85546875" style="67" customWidth="1"/>
    <col min="13318" max="13318" width="25" style="67" customWidth="1"/>
    <col min="13319" max="13319" width="35.42578125" style="67" customWidth="1"/>
    <col min="13320" max="13320" width="25.140625" style="67" customWidth="1"/>
    <col min="13321" max="13568" width="9.140625" style="67"/>
    <col min="13569" max="13569" width="121.140625" style="67" customWidth="1"/>
    <col min="13570" max="13570" width="39.5703125" style="67" customWidth="1"/>
    <col min="13571" max="13572" width="39.7109375" style="67" customWidth="1"/>
    <col min="13573" max="13573" width="34.85546875" style="67" customWidth="1"/>
    <col min="13574" max="13574" width="25" style="67" customWidth="1"/>
    <col min="13575" max="13575" width="35.42578125" style="67" customWidth="1"/>
    <col min="13576" max="13576" width="25.140625" style="67" customWidth="1"/>
    <col min="13577" max="13824" width="9.140625" style="67"/>
    <col min="13825" max="13825" width="121.140625" style="67" customWidth="1"/>
    <col min="13826" max="13826" width="39.5703125" style="67" customWidth="1"/>
    <col min="13827" max="13828" width="39.7109375" style="67" customWidth="1"/>
    <col min="13829" max="13829" width="34.85546875" style="67" customWidth="1"/>
    <col min="13830" max="13830" width="25" style="67" customWidth="1"/>
    <col min="13831" max="13831" width="35.42578125" style="67" customWidth="1"/>
    <col min="13832" max="13832" width="25.140625" style="67" customWidth="1"/>
    <col min="13833" max="14080" width="9.140625" style="67"/>
    <col min="14081" max="14081" width="121.140625" style="67" customWidth="1"/>
    <col min="14082" max="14082" width="39.5703125" style="67" customWidth="1"/>
    <col min="14083" max="14084" width="39.7109375" style="67" customWidth="1"/>
    <col min="14085" max="14085" width="34.85546875" style="67" customWidth="1"/>
    <col min="14086" max="14086" width="25" style="67" customWidth="1"/>
    <col min="14087" max="14087" width="35.42578125" style="67" customWidth="1"/>
    <col min="14088" max="14088" width="25.140625" style="67" customWidth="1"/>
    <col min="14089" max="14336" width="9.140625" style="67"/>
    <col min="14337" max="14337" width="121.140625" style="67" customWidth="1"/>
    <col min="14338" max="14338" width="39.5703125" style="67" customWidth="1"/>
    <col min="14339" max="14340" width="39.7109375" style="67" customWidth="1"/>
    <col min="14341" max="14341" width="34.85546875" style="67" customWidth="1"/>
    <col min="14342" max="14342" width="25" style="67" customWidth="1"/>
    <col min="14343" max="14343" width="35.42578125" style="67" customWidth="1"/>
    <col min="14344" max="14344" width="25.140625" style="67" customWidth="1"/>
    <col min="14345" max="14592" width="9.140625" style="67"/>
    <col min="14593" max="14593" width="121.140625" style="67" customWidth="1"/>
    <col min="14594" max="14594" width="39.5703125" style="67" customWidth="1"/>
    <col min="14595" max="14596" width="39.7109375" style="67" customWidth="1"/>
    <col min="14597" max="14597" width="34.85546875" style="67" customWidth="1"/>
    <col min="14598" max="14598" width="25" style="67" customWidth="1"/>
    <col min="14599" max="14599" width="35.42578125" style="67" customWidth="1"/>
    <col min="14600" max="14600" width="25.140625" style="67" customWidth="1"/>
    <col min="14601" max="14848" width="9.140625" style="67"/>
    <col min="14849" max="14849" width="121.140625" style="67" customWidth="1"/>
    <col min="14850" max="14850" width="39.5703125" style="67" customWidth="1"/>
    <col min="14851" max="14852" width="39.7109375" style="67" customWidth="1"/>
    <col min="14853" max="14853" width="34.85546875" style="67" customWidth="1"/>
    <col min="14854" max="14854" width="25" style="67" customWidth="1"/>
    <col min="14855" max="14855" width="35.42578125" style="67" customWidth="1"/>
    <col min="14856" max="14856" width="25.140625" style="67" customWidth="1"/>
    <col min="14857" max="15104" width="9.140625" style="67"/>
    <col min="15105" max="15105" width="121.140625" style="67" customWidth="1"/>
    <col min="15106" max="15106" width="39.5703125" style="67" customWidth="1"/>
    <col min="15107" max="15108" width="39.7109375" style="67" customWidth="1"/>
    <col min="15109" max="15109" width="34.85546875" style="67" customWidth="1"/>
    <col min="15110" max="15110" width="25" style="67" customWidth="1"/>
    <col min="15111" max="15111" width="35.42578125" style="67" customWidth="1"/>
    <col min="15112" max="15112" width="25.140625" style="67" customWidth="1"/>
    <col min="15113" max="15360" width="9.140625" style="67"/>
    <col min="15361" max="15361" width="121.140625" style="67" customWidth="1"/>
    <col min="15362" max="15362" width="39.5703125" style="67" customWidth="1"/>
    <col min="15363" max="15364" width="39.7109375" style="67" customWidth="1"/>
    <col min="15365" max="15365" width="34.85546875" style="67" customWidth="1"/>
    <col min="15366" max="15366" width="25" style="67" customWidth="1"/>
    <col min="15367" max="15367" width="35.42578125" style="67" customWidth="1"/>
    <col min="15368" max="15368" width="25.140625" style="67" customWidth="1"/>
    <col min="15369" max="15616" width="9.140625" style="67"/>
    <col min="15617" max="15617" width="121.140625" style="67" customWidth="1"/>
    <col min="15618" max="15618" width="39.5703125" style="67" customWidth="1"/>
    <col min="15619" max="15620" width="39.7109375" style="67" customWidth="1"/>
    <col min="15621" max="15621" width="34.85546875" style="67" customWidth="1"/>
    <col min="15622" max="15622" width="25" style="67" customWidth="1"/>
    <col min="15623" max="15623" width="35.42578125" style="67" customWidth="1"/>
    <col min="15624" max="15624" width="25.140625" style="67" customWidth="1"/>
    <col min="15625" max="15872" width="9.140625" style="67"/>
    <col min="15873" max="15873" width="121.140625" style="67" customWidth="1"/>
    <col min="15874" max="15874" width="39.5703125" style="67" customWidth="1"/>
    <col min="15875" max="15876" width="39.7109375" style="67" customWidth="1"/>
    <col min="15877" max="15877" width="34.85546875" style="67" customWidth="1"/>
    <col min="15878" max="15878" width="25" style="67" customWidth="1"/>
    <col min="15879" max="15879" width="35.42578125" style="67" customWidth="1"/>
    <col min="15880" max="15880" width="25.140625" style="67" customWidth="1"/>
    <col min="15881" max="16128" width="9.140625" style="67"/>
    <col min="16129" max="16129" width="121.140625" style="67" customWidth="1"/>
    <col min="16130" max="16130" width="39.5703125" style="67" customWidth="1"/>
    <col min="16131" max="16132" width="39.7109375" style="67" customWidth="1"/>
    <col min="16133" max="16133" width="34.85546875" style="67" customWidth="1"/>
    <col min="16134" max="16134" width="25" style="67" customWidth="1"/>
    <col min="16135" max="16135" width="35.42578125" style="67" customWidth="1"/>
    <col min="16136" max="16136" width="25.140625" style="67" customWidth="1"/>
    <col min="16137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91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138272196</v>
      </c>
      <c r="C8" s="26">
        <v>138272196</v>
      </c>
      <c r="D8" s="26">
        <v>137750466</v>
      </c>
      <c r="E8" s="26">
        <v>-521730</v>
      </c>
      <c r="F8" s="27">
        <v>-3.8E-3</v>
      </c>
      <c r="G8" s="26">
        <v>-521730</v>
      </c>
      <c r="H8" s="27">
        <v>-3.8E-3</v>
      </c>
    </row>
    <row r="9" spans="1:8" s="16" customFormat="1" ht="31.5">
      <c r="A9" s="25" t="s">
        <v>19</v>
      </c>
      <c r="B9" s="26">
        <v>13501995</v>
      </c>
      <c r="C9" s="26">
        <v>13501995</v>
      </c>
      <c r="D9" s="26">
        <v>0</v>
      </c>
      <c r="E9" s="26">
        <v>-13501995</v>
      </c>
      <c r="F9" s="27">
        <v>-1</v>
      </c>
      <c r="G9" s="26">
        <v>-13501995</v>
      </c>
      <c r="H9" s="27">
        <v>-1</v>
      </c>
    </row>
    <row r="10" spans="1:8" s="16" customFormat="1" ht="31.5">
      <c r="A10" s="28" t="s">
        <v>20</v>
      </c>
      <c r="B10" s="29">
        <v>12802883</v>
      </c>
      <c r="C10" s="29">
        <v>13431458</v>
      </c>
      <c r="D10" s="29">
        <v>14253550</v>
      </c>
      <c r="E10" s="29">
        <v>1450667</v>
      </c>
      <c r="F10" s="27">
        <v>0.1133</v>
      </c>
      <c r="G10" s="29">
        <v>822092</v>
      </c>
      <c r="H10" s="27">
        <v>6.1199999999999997E-2</v>
      </c>
    </row>
    <row r="11" spans="1:8" s="16" customFormat="1" ht="31.5">
      <c r="A11" s="30" t="s">
        <v>21</v>
      </c>
      <c r="B11" s="31">
        <v>1142206</v>
      </c>
      <c r="C11" s="31">
        <v>1142206</v>
      </c>
      <c r="D11" s="31">
        <v>123007</v>
      </c>
      <c r="E11" s="29">
        <v>-1019199</v>
      </c>
      <c r="F11" s="27">
        <v>-0.89229999999999998</v>
      </c>
      <c r="G11" s="29">
        <v>-1019199</v>
      </c>
      <c r="H11" s="27">
        <v>-0.89229999999999998</v>
      </c>
    </row>
    <row r="12" spans="1:8" s="16" customFormat="1" ht="31.5">
      <c r="A12" s="32" t="s">
        <v>22</v>
      </c>
      <c r="B12" s="31">
        <v>8200677</v>
      </c>
      <c r="C12" s="31">
        <v>8829252</v>
      </c>
      <c r="D12" s="31">
        <v>8263593</v>
      </c>
      <c r="E12" s="29">
        <v>62916</v>
      </c>
      <c r="F12" s="27">
        <v>7.7000000000000002E-3</v>
      </c>
      <c r="G12" s="29">
        <v>-565659</v>
      </c>
      <c r="H12" s="27">
        <v>-6.4100000000000004E-2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750000</v>
      </c>
      <c r="C18" s="31">
        <v>750000</v>
      </c>
      <c r="D18" s="31">
        <v>750000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2500000</v>
      </c>
      <c r="C19" s="31">
        <v>2500000</v>
      </c>
      <c r="D19" s="31">
        <v>3523950</v>
      </c>
      <c r="E19" s="29">
        <v>1023950</v>
      </c>
      <c r="F19" s="27">
        <v>0.40960000000000002</v>
      </c>
      <c r="G19" s="29">
        <v>1023950</v>
      </c>
      <c r="H19" s="27">
        <v>0.40960000000000002</v>
      </c>
    </row>
    <row r="20" spans="1:8" s="16" customFormat="1" ht="31.5">
      <c r="A20" s="32" t="s">
        <v>30</v>
      </c>
      <c r="B20" s="31">
        <v>210000</v>
      </c>
      <c r="C20" s="31">
        <v>210000</v>
      </c>
      <c r="D20" s="31">
        <v>210000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1383000</v>
      </c>
      <c r="E25" s="29">
        <v>1383000</v>
      </c>
      <c r="F25" s="27">
        <v>1</v>
      </c>
      <c r="G25" s="29">
        <v>1383000</v>
      </c>
      <c r="H25" s="27">
        <v>1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164577074</v>
      </c>
      <c r="C31" s="36">
        <v>165205649</v>
      </c>
      <c r="D31" s="36">
        <v>152004016</v>
      </c>
      <c r="E31" s="36">
        <v>-12573058</v>
      </c>
      <c r="F31" s="37">
        <v>-7.6399999999999996E-2</v>
      </c>
      <c r="G31" s="36">
        <v>-13201633</v>
      </c>
      <c r="H31" s="37">
        <v>-7.9899999999999999E-2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1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7573186</v>
      </c>
      <c r="C35" s="41">
        <v>7575555</v>
      </c>
      <c r="D35" s="41">
        <v>6649986</v>
      </c>
      <c r="E35" s="41">
        <v>-923200</v>
      </c>
      <c r="F35" s="37">
        <v>-0.12189999999999999</v>
      </c>
      <c r="G35" s="41">
        <v>-925569</v>
      </c>
      <c r="H35" s="37">
        <v>-0.1222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38653041</v>
      </c>
      <c r="C37" s="41">
        <v>38653041</v>
      </c>
      <c r="D37" s="41">
        <v>56507987</v>
      </c>
      <c r="E37" s="41">
        <v>17854946</v>
      </c>
      <c r="F37" s="37">
        <v>0.46189999999999998</v>
      </c>
      <c r="G37" s="41">
        <v>17854946</v>
      </c>
      <c r="H37" s="37">
        <v>0.46189999999999998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201069813</v>
      </c>
      <c r="C39" s="39">
        <v>204357234</v>
      </c>
      <c r="D39" s="39">
        <v>227964234</v>
      </c>
      <c r="E39" s="39">
        <v>26894421</v>
      </c>
      <c r="F39" s="37">
        <v>0.1338</v>
      </c>
      <c r="G39" s="39">
        <v>23607000</v>
      </c>
      <c r="H39" s="37">
        <v>0.11550000000000001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411873114</v>
      </c>
      <c r="C45" s="39">
        <v>415791479</v>
      </c>
      <c r="D45" s="39">
        <v>443126223</v>
      </c>
      <c r="E45" s="39">
        <v>31253109</v>
      </c>
      <c r="F45" s="37">
        <v>7.5899999999999995E-2</v>
      </c>
      <c r="G45" s="39">
        <v>27334744</v>
      </c>
      <c r="H45" s="37">
        <v>6.5699999999999995E-2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173361770</v>
      </c>
      <c r="C49" s="22">
        <v>183270315</v>
      </c>
      <c r="D49" s="22">
        <v>185002677</v>
      </c>
      <c r="E49" s="22">
        <v>11640907</v>
      </c>
      <c r="F49" s="27">
        <v>6.7100000000000007E-2</v>
      </c>
      <c r="G49" s="22">
        <v>1732362</v>
      </c>
      <c r="H49" s="27">
        <v>9.4999999999999998E-3</v>
      </c>
    </row>
    <row r="50" spans="1:8" s="16" customFormat="1" ht="31.5">
      <c r="A50" s="32" t="s">
        <v>52</v>
      </c>
      <c r="B50" s="31">
        <v>54804822</v>
      </c>
      <c r="C50" s="31">
        <v>53340624</v>
      </c>
      <c r="D50" s="31">
        <v>54672096</v>
      </c>
      <c r="E50" s="31">
        <v>-132726</v>
      </c>
      <c r="F50" s="27">
        <v>-2.3999999999999998E-3</v>
      </c>
      <c r="G50" s="31">
        <v>1331472</v>
      </c>
      <c r="H50" s="27">
        <v>2.5000000000000001E-2</v>
      </c>
    </row>
    <row r="51" spans="1:8" s="16" customFormat="1" ht="31.5">
      <c r="A51" s="32" t="s">
        <v>53</v>
      </c>
      <c r="B51" s="31">
        <v>6923132</v>
      </c>
      <c r="C51" s="31">
        <v>5924169</v>
      </c>
      <c r="D51" s="31">
        <v>6120655</v>
      </c>
      <c r="E51" s="31">
        <v>-802477</v>
      </c>
      <c r="F51" s="27">
        <v>-0.1159</v>
      </c>
      <c r="G51" s="31">
        <v>196486</v>
      </c>
      <c r="H51" s="27">
        <v>3.32E-2</v>
      </c>
    </row>
    <row r="52" spans="1:8" s="16" customFormat="1" ht="31.5">
      <c r="A52" s="32" t="s">
        <v>54</v>
      </c>
      <c r="B52" s="31">
        <v>55728283</v>
      </c>
      <c r="C52" s="31">
        <v>54472324</v>
      </c>
      <c r="D52" s="31">
        <v>56166301</v>
      </c>
      <c r="E52" s="31">
        <v>438018</v>
      </c>
      <c r="F52" s="27">
        <v>7.9000000000000008E-3</v>
      </c>
      <c r="G52" s="31">
        <v>1693977</v>
      </c>
      <c r="H52" s="27">
        <v>3.1099999999999999E-2</v>
      </c>
    </row>
    <row r="53" spans="1:8" s="16" customFormat="1" ht="31.5">
      <c r="A53" s="32" t="s">
        <v>55</v>
      </c>
      <c r="B53" s="31">
        <v>12010653</v>
      </c>
      <c r="C53" s="31">
        <v>11867565</v>
      </c>
      <c r="D53" s="31">
        <v>12396982</v>
      </c>
      <c r="E53" s="31">
        <v>386329</v>
      </c>
      <c r="F53" s="27">
        <v>3.2199999999999999E-2</v>
      </c>
      <c r="G53" s="31">
        <v>529417</v>
      </c>
      <c r="H53" s="27">
        <v>4.4600000000000001E-2</v>
      </c>
    </row>
    <row r="54" spans="1:8" s="16" customFormat="1" ht="31.5">
      <c r="A54" s="32" t="s">
        <v>56</v>
      </c>
      <c r="B54" s="31">
        <v>18631309</v>
      </c>
      <c r="C54" s="31">
        <v>21615433</v>
      </c>
      <c r="D54" s="31">
        <v>25839023</v>
      </c>
      <c r="E54" s="31">
        <v>7207714</v>
      </c>
      <c r="F54" s="27">
        <v>0.38690000000000002</v>
      </c>
      <c r="G54" s="31">
        <v>4223590</v>
      </c>
      <c r="H54" s="27">
        <v>0.19539999999999999</v>
      </c>
    </row>
    <row r="55" spans="1:8" s="16" customFormat="1" ht="31.5">
      <c r="A55" s="32" t="s">
        <v>57</v>
      </c>
      <c r="B55" s="31">
        <v>40994195</v>
      </c>
      <c r="C55" s="31">
        <v>35400128</v>
      </c>
      <c r="D55" s="31">
        <v>51365903</v>
      </c>
      <c r="E55" s="31">
        <v>10371708</v>
      </c>
      <c r="F55" s="27">
        <v>0.253</v>
      </c>
      <c r="G55" s="31">
        <v>15965775</v>
      </c>
      <c r="H55" s="27">
        <v>0.45100000000000001</v>
      </c>
    </row>
    <row r="56" spans="1:8" s="16" customFormat="1" ht="31.5">
      <c r="A56" s="32" t="s">
        <v>58</v>
      </c>
      <c r="B56" s="31">
        <v>48485747</v>
      </c>
      <c r="C56" s="31">
        <v>49413921</v>
      </c>
      <c r="D56" s="31">
        <v>50987676</v>
      </c>
      <c r="E56" s="31">
        <v>2501929</v>
      </c>
      <c r="F56" s="27">
        <v>5.16E-2</v>
      </c>
      <c r="G56" s="31">
        <v>1573755</v>
      </c>
      <c r="H56" s="27">
        <v>3.1800000000000002E-2</v>
      </c>
    </row>
    <row r="57" spans="1:8" s="38" customFormat="1" ht="31.5">
      <c r="A57" s="48" t="s">
        <v>59</v>
      </c>
      <c r="B57" s="36">
        <v>410939911</v>
      </c>
      <c r="C57" s="36">
        <v>415304479</v>
      </c>
      <c r="D57" s="36">
        <v>442551313</v>
      </c>
      <c r="E57" s="36">
        <v>31611402</v>
      </c>
      <c r="F57" s="37">
        <v>7.6899999999999996E-2</v>
      </c>
      <c r="G57" s="36">
        <v>27246834</v>
      </c>
      <c r="H57" s="37">
        <v>6.5600000000000006E-2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933203</v>
      </c>
      <c r="C59" s="31">
        <v>487000</v>
      </c>
      <c r="D59" s="31">
        <v>574910</v>
      </c>
      <c r="E59" s="31">
        <v>-358293</v>
      </c>
      <c r="F59" s="27">
        <v>-0.38390000000000002</v>
      </c>
      <c r="G59" s="31">
        <v>87910</v>
      </c>
      <c r="H59" s="27">
        <v>0.18049999999999999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411873114</v>
      </c>
      <c r="C62" s="50">
        <v>415791479</v>
      </c>
      <c r="D62" s="50">
        <v>443126223</v>
      </c>
      <c r="E62" s="50">
        <v>31253109</v>
      </c>
      <c r="F62" s="37">
        <v>7.5899999999999995E-2</v>
      </c>
      <c r="G62" s="50">
        <v>27334744</v>
      </c>
      <c r="H62" s="37">
        <v>6.5699999999999995E-2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228275664</v>
      </c>
      <c r="C65" s="26">
        <v>232819065</v>
      </c>
      <c r="D65" s="26">
        <v>230738299</v>
      </c>
      <c r="E65" s="22">
        <v>2462635</v>
      </c>
      <c r="F65" s="27">
        <v>1.0800000000000001E-2</v>
      </c>
      <c r="G65" s="22">
        <v>-2080766</v>
      </c>
      <c r="H65" s="27">
        <v>-8.8999999999999999E-3</v>
      </c>
    </row>
    <row r="66" spans="1:8" s="16" customFormat="1" ht="31.5">
      <c r="A66" s="32" t="s">
        <v>67</v>
      </c>
      <c r="B66" s="29">
        <v>27055390</v>
      </c>
      <c r="C66" s="26">
        <v>25085600</v>
      </c>
      <c r="D66" s="26">
        <v>24992101</v>
      </c>
      <c r="E66" s="31">
        <v>-2063289</v>
      </c>
      <c r="F66" s="27">
        <v>-7.6300000000000007E-2</v>
      </c>
      <c r="G66" s="31">
        <v>-93499</v>
      </c>
      <c r="H66" s="27">
        <v>-3.7000000000000002E-3</v>
      </c>
    </row>
    <row r="67" spans="1:8" s="16" customFormat="1" ht="31.5">
      <c r="A67" s="32" t="s">
        <v>68</v>
      </c>
      <c r="B67" s="22">
        <v>64698316</v>
      </c>
      <c r="C67" s="26">
        <v>69376936</v>
      </c>
      <c r="D67" s="26">
        <v>79436730</v>
      </c>
      <c r="E67" s="31">
        <v>14738414</v>
      </c>
      <c r="F67" s="27">
        <v>0.2278</v>
      </c>
      <c r="G67" s="31">
        <v>10059794</v>
      </c>
      <c r="H67" s="27">
        <v>0.14499999999999999</v>
      </c>
    </row>
    <row r="68" spans="1:8" s="38" customFormat="1" ht="31.5">
      <c r="A68" s="48" t="s">
        <v>69</v>
      </c>
      <c r="B68" s="50">
        <v>320029370</v>
      </c>
      <c r="C68" s="50">
        <v>327281601</v>
      </c>
      <c r="D68" s="50">
        <v>335167130</v>
      </c>
      <c r="E68" s="36">
        <v>15137760</v>
      </c>
      <c r="F68" s="37">
        <v>4.7300000000000002E-2</v>
      </c>
      <c r="G68" s="36">
        <v>7885529</v>
      </c>
      <c r="H68" s="37">
        <v>2.41E-2</v>
      </c>
    </row>
    <row r="69" spans="1:8" s="16" customFormat="1" ht="31.5">
      <c r="A69" s="32" t="s">
        <v>70</v>
      </c>
      <c r="B69" s="29">
        <v>2424199</v>
      </c>
      <c r="C69" s="29">
        <v>2136781</v>
      </c>
      <c r="D69" s="29">
        <v>1970237</v>
      </c>
      <c r="E69" s="31">
        <v>-453962</v>
      </c>
      <c r="F69" s="27">
        <v>-0.18729999999999999</v>
      </c>
      <c r="G69" s="31">
        <v>-166544</v>
      </c>
      <c r="H69" s="27">
        <v>-7.7899999999999997E-2</v>
      </c>
    </row>
    <row r="70" spans="1:8" s="16" customFormat="1" ht="31.5">
      <c r="A70" s="32" t="s">
        <v>71</v>
      </c>
      <c r="B70" s="26">
        <v>12148968</v>
      </c>
      <c r="C70" s="26">
        <v>17326368</v>
      </c>
      <c r="D70" s="26">
        <v>15291699</v>
      </c>
      <c r="E70" s="31">
        <v>3142731</v>
      </c>
      <c r="F70" s="27">
        <v>0.25869999999999999</v>
      </c>
      <c r="G70" s="31">
        <v>-2034669</v>
      </c>
      <c r="H70" s="27">
        <v>-0.1174</v>
      </c>
    </row>
    <row r="71" spans="1:8" s="16" customFormat="1" ht="31.5">
      <c r="A71" s="32" t="s">
        <v>72</v>
      </c>
      <c r="B71" s="22">
        <v>13637138</v>
      </c>
      <c r="C71" s="22">
        <v>11116891</v>
      </c>
      <c r="D71" s="22">
        <v>11150783</v>
      </c>
      <c r="E71" s="31">
        <v>-2486355</v>
      </c>
      <c r="F71" s="27">
        <v>-0.18229999999999999</v>
      </c>
      <c r="G71" s="31">
        <v>33892</v>
      </c>
      <c r="H71" s="27">
        <v>3.0000000000000001E-3</v>
      </c>
    </row>
    <row r="72" spans="1:8" s="38" customFormat="1" ht="31.5">
      <c r="A72" s="35" t="s">
        <v>73</v>
      </c>
      <c r="B72" s="50">
        <v>28210305</v>
      </c>
      <c r="C72" s="50">
        <v>30580040</v>
      </c>
      <c r="D72" s="50">
        <v>28412719</v>
      </c>
      <c r="E72" s="36">
        <v>202414</v>
      </c>
      <c r="F72" s="37">
        <v>7.1999999999999998E-3</v>
      </c>
      <c r="G72" s="36">
        <v>-2167321</v>
      </c>
      <c r="H72" s="37">
        <v>-7.0900000000000005E-2</v>
      </c>
    </row>
    <row r="73" spans="1:8" s="16" customFormat="1" ht="31.5">
      <c r="A73" s="32" t="s">
        <v>74</v>
      </c>
      <c r="B73" s="22">
        <v>3735634</v>
      </c>
      <c r="C73" s="22">
        <v>2053352</v>
      </c>
      <c r="D73" s="22">
        <v>2441928</v>
      </c>
      <c r="E73" s="31">
        <v>-1293706</v>
      </c>
      <c r="F73" s="27">
        <v>-0.3463</v>
      </c>
      <c r="G73" s="31">
        <v>388576</v>
      </c>
      <c r="H73" s="27">
        <v>0.18920000000000001</v>
      </c>
    </row>
    <row r="74" spans="1:8" s="16" customFormat="1" ht="31.5">
      <c r="A74" s="32" t="s">
        <v>75</v>
      </c>
      <c r="B74" s="31">
        <v>42888639</v>
      </c>
      <c r="C74" s="31">
        <v>37743043</v>
      </c>
      <c r="D74" s="31">
        <v>52886399</v>
      </c>
      <c r="E74" s="31">
        <v>9997760</v>
      </c>
      <c r="F74" s="27">
        <v>0.2331</v>
      </c>
      <c r="G74" s="31">
        <v>15143356</v>
      </c>
      <c r="H74" s="27">
        <v>0.4012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9281828</v>
      </c>
      <c r="C76" s="31">
        <v>9568245</v>
      </c>
      <c r="D76" s="31">
        <v>13824245</v>
      </c>
      <c r="E76" s="31">
        <v>4542417</v>
      </c>
      <c r="F76" s="27">
        <v>0.4894</v>
      </c>
      <c r="G76" s="31">
        <v>4256000</v>
      </c>
      <c r="H76" s="27">
        <v>0.44479999999999997</v>
      </c>
    </row>
    <row r="77" spans="1:8" s="38" customFormat="1" ht="31.5">
      <c r="A77" s="35" t="s">
        <v>78</v>
      </c>
      <c r="B77" s="36">
        <v>55906101</v>
      </c>
      <c r="C77" s="36">
        <v>49364640</v>
      </c>
      <c r="D77" s="36">
        <v>69152572</v>
      </c>
      <c r="E77" s="36">
        <v>13246471</v>
      </c>
      <c r="F77" s="37">
        <v>0.2369</v>
      </c>
      <c r="G77" s="36">
        <v>19787932</v>
      </c>
      <c r="H77" s="37">
        <v>0.40089999999999998</v>
      </c>
    </row>
    <row r="78" spans="1:8" s="16" customFormat="1" ht="31.5">
      <c r="A78" s="32" t="s">
        <v>79</v>
      </c>
      <c r="B78" s="31">
        <v>3471772</v>
      </c>
      <c r="C78" s="31">
        <v>4105639</v>
      </c>
      <c r="D78" s="31">
        <v>5699790</v>
      </c>
      <c r="E78" s="31">
        <v>2228018</v>
      </c>
      <c r="F78" s="27">
        <v>0.64180000000000004</v>
      </c>
      <c r="G78" s="31">
        <v>1594151</v>
      </c>
      <c r="H78" s="27">
        <v>0.38829999999999998</v>
      </c>
    </row>
    <row r="79" spans="1:8" s="16" customFormat="1" ht="31.5">
      <c r="A79" s="32" t="s">
        <v>80</v>
      </c>
      <c r="B79" s="31">
        <v>4255566</v>
      </c>
      <c r="C79" s="31">
        <v>4459559</v>
      </c>
      <c r="D79" s="31">
        <v>4694012</v>
      </c>
      <c r="E79" s="31">
        <v>438446</v>
      </c>
      <c r="F79" s="27">
        <v>0.10299999999999999</v>
      </c>
      <c r="G79" s="31">
        <v>234453</v>
      </c>
      <c r="H79" s="27">
        <v>5.2600000000000001E-2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7727338</v>
      </c>
      <c r="C81" s="50">
        <v>8565198</v>
      </c>
      <c r="D81" s="50">
        <v>10393802</v>
      </c>
      <c r="E81" s="50">
        <v>2666464</v>
      </c>
      <c r="F81" s="37">
        <v>0.34510000000000002</v>
      </c>
      <c r="G81" s="50">
        <v>1828604</v>
      </c>
      <c r="H81" s="37">
        <v>0.2135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411873114</v>
      </c>
      <c r="C83" s="54">
        <v>415791479</v>
      </c>
      <c r="D83" s="55">
        <v>443126223</v>
      </c>
      <c r="E83" s="54">
        <v>31253109</v>
      </c>
      <c r="F83" s="56">
        <v>7.5899999999999995E-2</v>
      </c>
      <c r="G83" s="54">
        <v>27334744</v>
      </c>
      <c r="H83" s="56">
        <v>6.5699999999999995E-2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6" zoomScale="40" zoomScaleNormal="40" workbookViewId="0">
      <selection activeCell="B8" sqref="B8:H83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256" width="9.140625" style="77"/>
    <col min="257" max="257" width="121.140625" style="77" customWidth="1"/>
    <col min="258" max="258" width="39.5703125" style="77" customWidth="1"/>
    <col min="259" max="260" width="39.7109375" style="77" customWidth="1"/>
    <col min="261" max="261" width="34.85546875" style="77" customWidth="1"/>
    <col min="262" max="262" width="25" style="77" customWidth="1"/>
    <col min="263" max="263" width="35.42578125" style="77" customWidth="1"/>
    <col min="264" max="264" width="25.140625" style="77" customWidth="1"/>
    <col min="265" max="512" width="9.140625" style="77"/>
    <col min="513" max="513" width="121.140625" style="77" customWidth="1"/>
    <col min="514" max="514" width="39.5703125" style="77" customWidth="1"/>
    <col min="515" max="516" width="39.7109375" style="77" customWidth="1"/>
    <col min="517" max="517" width="34.85546875" style="77" customWidth="1"/>
    <col min="518" max="518" width="25" style="77" customWidth="1"/>
    <col min="519" max="519" width="35.42578125" style="77" customWidth="1"/>
    <col min="520" max="520" width="25.140625" style="77" customWidth="1"/>
    <col min="521" max="768" width="9.140625" style="77"/>
    <col min="769" max="769" width="121.140625" style="77" customWidth="1"/>
    <col min="770" max="770" width="39.5703125" style="77" customWidth="1"/>
    <col min="771" max="772" width="39.7109375" style="77" customWidth="1"/>
    <col min="773" max="773" width="34.85546875" style="77" customWidth="1"/>
    <col min="774" max="774" width="25" style="77" customWidth="1"/>
    <col min="775" max="775" width="35.42578125" style="77" customWidth="1"/>
    <col min="776" max="776" width="25.140625" style="77" customWidth="1"/>
    <col min="777" max="1024" width="9.140625" style="77"/>
    <col min="1025" max="1025" width="121.140625" style="77" customWidth="1"/>
    <col min="1026" max="1026" width="39.5703125" style="77" customWidth="1"/>
    <col min="1027" max="1028" width="39.7109375" style="77" customWidth="1"/>
    <col min="1029" max="1029" width="34.85546875" style="77" customWidth="1"/>
    <col min="1030" max="1030" width="25" style="77" customWidth="1"/>
    <col min="1031" max="1031" width="35.42578125" style="77" customWidth="1"/>
    <col min="1032" max="1032" width="25.140625" style="77" customWidth="1"/>
    <col min="1033" max="1280" width="9.140625" style="77"/>
    <col min="1281" max="1281" width="121.140625" style="77" customWidth="1"/>
    <col min="1282" max="1282" width="39.5703125" style="77" customWidth="1"/>
    <col min="1283" max="1284" width="39.7109375" style="77" customWidth="1"/>
    <col min="1285" max="1285" width="34.85546875" style="77" customWidth="1"/>
    <col min="1286" max="1286" width="25" style="77" customWidth="1"/>
    <col min="1287" max="1287" width="35.42578125" style="77" customWidth="1"/>
    <col min="1288" max="1288" width="25.140625" style="77" customWidth="1"/>
    <col min="1289" max="1536" width="9.140625" style="77"/>
    <col min="1537" max="1537" width="121.140625" style="77" customWidth="1"/>
    <col min="1538" max="1538" width="39.5703125" style="77" customWidth="1"/>
    <col min="1539" max="1540" width="39.7109375" style="77" customWidth="1"/>
    <col min="1541" max="1541" width="34.85546875" style="77" customWidth="1"/>
    <col min="1542" max="1542" width="25" style="77" customWidth="1"/>
    <col min="1543" max="1543" width="35.42578125" style="77" customWidth="1"/>
    <col min="1544" max="1544" width="25.140625" style="77" customWidth="1"/>
    <col min="1545" max="1792" width="9.140625" style="77"/>
    <col min="1793" max="1793" width="121.140625" style="77" customWidth="1"/>
    <col min="1794" max="1794" width="39.5703125" style="77" customWidth="1"/>
    <col min="1795" max="1796" width="39.7109375" style="77" customWidth="1"/>
    <col min="1797" max="1797" width="34.85546875" style="77" customWidth="1"/>
    <col min="1798" max="1798" width="25" style="77" customWidth="1"/>
    <col min="1799" max="1799" width="35.42578125" style="77" customWidth="1"/>
    <col min="1800" max="1800" width="25.140625" style="77" customWidth="1"/>
    <col min="1801" max="2048" width="9.140625" style="77"/>
    <col min="2049" max="2049" width="121.140625" style="77" customWidth="1"/>
    <col min="2050" max="2050" width="39.5703125" style="77" customWidth="1"/>
    <col min="2051" max="2052" width="39.7109375" style="77" customWidth="1"/>
    <col min="2053" max="2053" width="34.85546875" style="77" customWidth="1"/>
    <col min="2054" max="2054" width="25" style="77" customWidth="1"/>
    <col min="2055" max="2055" width="35.42578125" style="77" customWidth="1"/>
    <col min="2056" max="2056" width="25.140625" style="77" customWidth="1"/>
    <col min="2057" max="2304" width="9.140625" style="77"/>
    <col min="2305" max="2305" width="121.140625" style="77" customWidth="1"/>
    <col min="2306" max="2306" width="39.5703125" style="77" customWidth="1"/>
    <col min="2307" max="2308" width="39.7109375" style="77" customWidth="1"/>
    <col min="2309" max="2309" width="34.85546875" style="77" customWidth="1"/>
    <col min="2310" max="2310" width="25" style="77" customWidth="1"/>
    <col min="2311" max="2311" width="35.42578125" style="77" customWidth="1"/>
    <col min="2312" max="2312" width="25.140625" style="77" customWidth="1"/>
    <col min="2313" max="2560" width="9.140625" style="77"/>
    <col min="2561" max="2561" width="121.140625" style="77" customWidth="1"/>
    <col min="2562" max="2562" width="39.5703125" style="77" customWidth="1"/>
    <col min="2563" max="2564" width="39.7109375" style="77" customWidth="1"/>
    <col min="2565" max="2565" width="34.85546875" style="77" customWidth="1"/>
    <col min="2566" max="2566" width="25" style="77" customWidth="1"/>
    <col min="2567" max="2567" width="35.42578125" style="77" customWidth="1"/>
    <col min="2568" max="2568" width="25.140625" style="77" customWidth="1"/>
    <col min="2569" max="2816" width="9.140625" style="77"/>
    <col min="2817" max="2817" width="121.140625" style="77" customWidth="1"/>
    <col min="2818" max="2818" width="39.5703125" style="77" customWidth="1"/>
    <col min="2819" max="2820" width="39.7109375" style="77" customWidth="1"/>
    <col min="2821" max="2821" width="34.85546875" style="77" customWidth="1"/>
    <col min="2822" max="2822" width="25" style="77" customWidth="1"/>
    <col min="2823" max="2823" width="35.42578125" style="77" customWidth="1"/>
    <col min="2824" max="2824" width="25.140625" style="77" customWidth="1"/>
    <col min="2825" max="3072" width="9.140625" style="77"/>
    <col min="3073" max="3073" width="121.140625" style="77" customWidth="1"/>
    <col min="3074" max="3074" width="39.5703125" style="77" customWidth="1"/>
    <col min="3075" max="3076" width="39.7109375" style="77" customWidth="1"/>
    <col min="3077" max="3077" width="34.85546875" style="77" customWidth="1"/>
    <col min="3078" max="3078" width="25" style="77" customWidth="1"/>
    <col min="3079" max="3079" width="35.42578125" style="77" customWidth="1"/>
    <col min="3080" max="3080" width="25.140625" style="77" customWidth="1"/>
    <col min="3081" max="3328" width="9.140625" style="77"/>
    <col min="3329" max="3329" width="121.140625" style="77" customWidth="1"/>
    <col min="3330" max="3330" width="39.5703125" style="77" customWidth="1"/>
    <col min="3331" max="3332" width="39.7109375" style="77" customWidth="1"/>
    <col min="3333" max="3333" width="34.85546875" style="77" customWidth="1"/>
    <col min="3334" max="3334" width="25" style="77" customWidth="1"/>
    <col min="3335" max="3335" width="35.42578125" style="77" customWidth="1"/>
    <col min="3336" max="3336" width="25.140625" style="77" customWidth="1"/>
    <col min="3337" max="3584" width="9.140625" style="77"/>
    <col min="3585" max="3585" width="121.140625" style="77" customWidth="1"/>
    <col min="3586" max="3586" width="39.5703125" style="77" customWidth="1"/>
    <col min="3587" max="3588" width="39.7109375" style="77" customWidth="1"/>
    <col min="3589" max="3589" width="34.85546875" style="77" customWidth="1"/>
    <col min="3590" max="3590" width="25" style="77" customWidth="1"/>
    <col min="3591" max="3591" width="35.42578125" style="77" customWidth="1"/>
    <col min="3592" max="3592" width="25.140625" style="77" customWidth="1"/>
    <col min="3593" max="3840" width="9.140625" style="77"/>
    <col min="3841" max="3841" width="121.140625" style="77" customWidth="1"/>
    <col min="3842" max="3842" width="39.5703125" style="77" customWidth="1"/>
    <col min="3843" max="3844" width="39.7109375" style="77" customWidth="1"/>
    <col min="3845" max="3845" width="34.85546875" style="77" customWidth="1"/>
    <col min="3846" max="3846" width="25" style="77" customWidth="1"/>
    <col min="3847" max="3847" width="35.42578125" style="77" customWidth="1"/>
    <col min="3848" max="3848" width="25.140625" style="77" customWidth="1"/>
    <col min="3849" max="4096" width="9.140625" style="77"/>
    <col min="4097" max="4097" width="121.140625" style="77" customWidth="1"/>
    <col min="4098" max="4098" width="39.5703125" style="77" customWidth="1"/>
    <col min="4099" max="4100" width="39.7109375" style="77" customWidth="1"/>
    <col min="4101" max="4101" width="34.85546875" style="77" customWidth="1"/>
    <col min="4102" max="4102" width="25" style="77" customWidth="1"/>
    <col min="4103" max="4103" width="35.42578125" style="77" customWidth="1"/>
    <col min="4104" max="4104" width="25.140625" style="77" customWidth="1"/>
    <col min="4105" max="4352" width="9.140625" style="77"/>
    <col min="4353" max="4353" width="121.140625" style="77" customWidth="1"/>
    <col min="4354" max="4354" width="39.5703125" style="77" customWidth="1"/>
    <col min="4355" max="4356" width="39.7109375" style="77" customWidth="1"/>
    <col min="4357" max="4357" width="34.85546875" style="77" customWidth="1"/>
    <col min="4358" max="4358" width="25" style="77" customWidth="1"/>
    <col min="4359" max="4359" width="35.42578125" style="77" customWidth="1"/>
    <col min="4360" max="4360" width="25.140625" style="77" customWidth="1"/>
    <col min="4361" max="4608" width="9.140625" style="77"/>
    <col min="4609" max="4609" width="121.140625" style="77" customWidth="1"/>
    <col min="4610" max="4610" width="39.5703125" style="77" customWidth="1"/>
    <col min="4611" max="4612" width="39.7109375" style="77" customWidth="1"/>
    <col min="4613" max="4613" width="34.85546875" style="77" customWidth="1"/>
    <col min="4614" max="4614" width="25" style="77" customWidth="1"/>
    <col min="4615" max="4615" width="35.42578125" style="77" customWidth="1"/>
    <col min="4616" max="4616" width="25.140625" style="77" customWidth="1"/>
    <col min="4617" max="4864" width="9.140625" style="77"/>
    <col min="4865" max="4865" width="121.140625" style="77" customWidth="1"/>
    <col min="4866" max="4866" width="39.5703125" style="77" customWidth="1"/>
    <col min="4867" max="4868" width="39.7109375" style="77" customWidth="1"/>
    <col min="4869" max="4869" width="34.85546875" style="77" customWidth="1"/>
    <col min="4870" max="4870" width="25" style="77" customWidth="1"/>
    <col min="4871" max="4871" width="35.42578125" style="77" customWidth="1"/>
    <col min="4872" max="4872" width="25.140625" style="77" customWidth="1"/>
    <col min="4873" max="5120" width="9.140625" style="77"/>
    <col min="5121" max="5121" width="121.140625" style="77" customWidth="1"/>
    <col min="5122" max="5122" width="39.5703125" style="77" customWidth="1"/>
    <col min="5123" max="5124" width="39.7109375" style="77" customWidth="1"/>
    <col min="5125" max="5125" width="34.85546875" style="77" customWidth="1"/>
    <col min="5126" max="5126" width="25" style="77" customWidth="1"/>
    <col min="5127" max="5127" width="35.42578125" style="77" customWidth="1"/>
    <col min="5128" max="5128" width="25.140625" style="77" customWidth="1"/>
    <col min="5129" max="5376" width="9.140625" style="77"/>
    <col min="5377" max="5377" width="121.140625" style="77" customWidth="1"/>
    <col min="5378" max="5378" width="39.5703125" style="77" customWidth="1"/>
    <col min="5379" max="5380" width="39.7109375" style="77" customWidth="1"/>
    <col min="5381" max="5381" width="34.85546875" style="77" customWidth="1"/>
    <col min="5382" max="5382" width="25" style="77" customWidth="1"/>
    <col min="5383" max="5383" width="35.42578125" style="77" customWidth="1"/>
    <col min="5384" max="5384" width="25.140625" style="77" customWidth="1"/>
    <col min="5385" max="5632" width="9.140625" style="77"/>
    <col min="5633" max="5633" width="121.140625" style="77" customWidth="1"/>
    <col min="5634" max="5634" width="39.5703125" style="77" customWidth="1"/>
    <col min="5635" max="5636" width="39.7109375" style="77" customWidth="1"/>
    <col min="5637" max="5637" width="34.85546875" style="77" customWidth="1"/>
    <col min="5638" max="5638" width="25" style="77" customWidth="1"/>
    <col min="5639" max="5639" width="35.42578125" style="77" customWidth="1"/>
    <col min="5640" max="5640" width="25.140625" style="77" customWidth="1"/>
    <col min="5641" max="5888" width="9.140625" style="77"/>
    <col min="5889" max="5889" width="121.140625" style="77" customWidth="1"/>
    <col min="5890" max="5890" width="39.5703125" style="77" customWidth="1"/>
    <col min="5891" max="5892" width="39.7109375" style="77" customWidth="1"/>
    <col min="5893" max="5893" width="34.85546875" style="77" customWidth="1"/>
    <col min="5894" max="5894" width="25" style="77" customWidth="1"/>
    <col min="5895" max="5895" width="35.42578125" style="77" customWidth="1"/>
    <col min="5896" max="5896" width="25.140625" style="77" customWidth="1"/>
    <col min="5897" max="6144" width="9.140625" style="77"/>
    <col min="6145" max="6145" width="121.140625" style="77" customWidth="1"/>
    <col min="6146" max="6146" width="39.5703125" style="77" customWidth="1"/>
    <col min="6147" max="6148" width="39.7109375" style="77" customWidth="1"/>
    <col min="6149" max="6149" width="34.85546875" style="77" customWidth="1"/>
    <col min="6150" max="6150" width="25" style="77" customWidth="1"/>
    <col min="6151" max="6151" width="35.42578125" style="77" customWidth="1"/>
    <col min="6152" max="6152" width="25.140625" style="77" customWidth="1"/>
    <col min="6153" max="6400" width="9.140625" style="77"/>
    <col min="6401" max="6401" width="121.140625" style="77" customWidth="1"/>
    <col min="6402" max="6402" width="39.5703125" style="77" customWidth="1"/>
    <col min="6403" max="6404" width="39.7109375" style="77" customWidth="1"/>
    <col min="6405" max="6405" width="34.85546875" style="77" customWidth="1"/>
    <col min="6406" max="6406" width="25" style="77" customWidth="1"/>
    <col min="6407" max="6407" width="35.42578125" style="77" customWidth="1"/>
    <col min="6408" max="6408" width="25.140625" style="77" customWidth="1"/>
    <col min="6409" max="6656" width="9.140625" style="77"/>
    <col min="6657" max="6657" width="121.140625" style="77" customWidth="1"/>
    <col min="6658" max="6658" width="39.5703125" style="77" customWidth="1"/>
    <col min="6659" max="6660" width="39.7109375" style="77" customWidth="1"/>
    <col min="6661" max="6661" width="34.85546875" style="77" customWidth="1"/>
    <col min="6662" max="6662" width="25" style="77" customWidth="1"/>
    <col min="6663" max="6663" width="35.42578125" style="77" customWidth="1"/>
    <col min="6664" max="6664" width="25.140625" style="77" customWidth="1"/>
    <col min="6665" max="6912" width="9.140625" style="77"/>
    <col min="6913" max="6913" width="121.140625" style="77" customWidth="1"/>
    <col min="6914" max="6914" width="39.5703125" style="77" customWidth="1"/>
    <col min="6915" max="6916" width="39.7109375" style="77" customWidth="1"/>
    <col min="6917" max="6917" width="34.85546875" style="77" customWidth="1"/>
    <col min="6918" max="6918" width="25" style="77" customWidth="1"/>
    <col min="6919" max="6919" width="35.42578125" style="77" customWidth="1"/>
    <col min="6920" max="6920" width="25.140625" style="77" customWidth="1"/>
    <col min="6921" max="7168" width="9.140625" style="77"/>
    <col min="7169" max="7169" width="121.140625" style="77" customWidth="1"/>
    <col min="7170" max="7170" width="39.5703125" style="77" customWidth="1"/>
    <col min="7171" max="7172" width="39.7109375" style="77" customWidth="1"/>
    <col min="7173" max="7173" width="34.85546875" style="77" customWidth="1"/>
    <col min="7174" max="7174" width="25" style="77" customWidth="1"/>
    <col min="7175" max="7175" width="35.42578125" style="77" customWidth="1"/>
    <col min="7176" max="7176" width="25.140625" style="77" customWidth="1"/>
    <col min="7177" max="7424" width="9.140625" style="77"/>
    <col min="7425" max="7425" width="121.140625" style="77" customWidth="1"/>
    <col min="7426" max="7426" width="39.5703125" style="77" customWidth="1"/>
    <col min="7427" max="7428" width="39.7109375" style="77" customWidth="1"/>
    <col min="7429" max="7429" width="34.85546875" style="77" customWidth="1"/>
    <col min="7430" max="7430" width="25" style="77" customWidth="1"/>
    <col min="7431" max="7431" width="35.42578125" style="77" customWidth="1"/>
    <col min="7432" max="7432" width="25.140625" style="77" customWidth="1"/>
    <col min="7433" max="7680" width="9.140625" style="77"/>
    <col min="7681" max="7681" width="121.140625" style="77" customWidth="1"/>
    <col min="7682" max="7682" width="39.5703125" style="77" customWidth="1"/>
    <col min="7683" max="7684" width="39.7109375" style="77" customWidth="1"/>
    <col min="7685" max="7685" width="34.85546875" style="77" customWidth="1"/>
    <col min="7686" max="7686" width="25" style="77" customWidth="1"/>
    <col min="7687" max="7687" width="35.42578125" style="77" customWidth="1"/>
    <col min="7688" max="7688" width="25.140625" style="77" customWidth="1"/>
    <col min="7689" max="7936" width="9.140625" style="77"/>
    <col min="7937" max="7937" width="121.140625" style="77" customWidth="1"/>
    <col min="7938" max="7938" width="39.5703125" style="77" customWidth="1"/>
    <col min="7939" max="7940" width="39.7109375" style="77" customWidth="1"/>
    <col min="7941" max="7941" width="34.85546875" style="77" customWidth="1"/>
    <col min="7942" max="7942" width="25" style="77" customWidth="1"/>
    <col min="7943" max="7943" width="35.42578125" style="77" customWidth="1"/>
    <col min="7944" max="7944" width="25.140625" style="77" customWidth="1"/>
    <col min="7945" max="8192" width="9.140625" style="77"/>
    <col min="8193" max="8193" width="121.140625" style="77" customWidth="1"/>
    <col min="8194" max="8194" width="39.5703125" style="77" customWidth="1"/>
    <col min="8195" max="8196" width="39.7109375" style="77" customWidth="1"/>
    <col min="8197" max="8197" width="34.85546875" style="77" customWidth="1"/>
    <col min="8198" max="8198" width="25" style="77" customWidth="1"/>
    <col min="8199" max="8199" width="35.42578125" style="77" customWidth="1"/>
    <col min="8200" max="8200" width="25.140625" style="77" customWidth="1"/>
    <col min="8201" max="8448" width="9.140625" style="77"/>
    <col min="8449" max="8449" width="121.140625" style="77" customWidth="1"/>
    <col min="8450" max="8450" width="39.5703125" style="77" customWidth="1"/>
    <col min="8451" max="8452" width="39.7109375" style="77" customWidth="1"/>
    <col min="8453" max="8453" width="34.85546875" style="77" customWidth="1"/>
    <col min="8454" max="8454" width="25" style="77" customWidth="1"/>
    <col min="8455" max="8455" width="35.42578125" style="77" customWidth="1"/>
    <col min="8456" max="8456" width="25.140625" style="77" customWidth="1"/>
    <col min="8457" max="8704" width="9.140625" style="77"/>
    <col min="8705" max="8705" width="121.140625" style="77" customWidth="1"/>
    <col min="8706" max="8706" width="39.5703125" style="77" customWidth="1"/>
    <col min="8707" max="8708" width="39.7109375" style="77" customWidth="1"/>
    <col min="8709" max="8709" width="34.85546875" style="77" customWidth="1"/>
    <col min="8710" max="8710" width="25" style="77" customWidth="1"/>
    <col min="8711" max="8711" width="35.42578125" style="77" customWidth="1"/>
    <col min="8712" max="8712" width="25.140625" style="77" customWidth="1"/>
    <col min="8713" max="8960" width="9.140625" style="77"/>
    <col min="8961" max="8961" width="121.140625" style="77" customWidth="1"/>
    <col min="8962" max="8962" width="39.5703125" style="77" customWidth="1"/>
    <col min="8963" max="8964" width="39.7109375" style="77" customWidth="1"/>
    <col min="8965" max="8965" width="34.85546875" style="77" customWidth="1"/>
    <col min="8966" max="8966" width="25" style="77" customWidth="1"/>
    <col min="8967" max="8967" width="35.42578125" style="77" customWidth="1"/>
    <col min="8968" max="8968" width="25.140625" style="77" customWidth="1"/>
    <col min="8969" max="9216" width="9.140625" style="77"/>
    <col min="9217" max="9217" width="121.140625" style="77" customWidth="1"/>
    <col min="9218" max="9218" width="39.5703125" style="77" customWidth="1"/>
    <col min="9219" max="9220" width="39.7109375" style="77" customWidth="1"/>
    <col min="9221" max="9221" width="34.85546875" style="77" customWidth="1"/>
    <col min="9222" max="9222" width="25" style="77" customWidth="1"/>
    <col min="9223" max="9223" width="35.42578125" style="77" customWidth="1"/>
    <col min="9224" max="9224" width="25.140625" style="77" customWidth="1"/>
    <col min="9225" max="9472" width="9.140625" style="77"/>
    <col min="9473" max="9473" width="121.140625" style="77" customWidth="1"/>
    <col min="9474" max="9474" width="39.5703125" style="77" customWidth="1"/>
    <col min="9475" max="9476" width="39.7109375" style="77" customWidth="1"/>
    <col min="9477" max="9477" width="34.85546875" style="77" customWidth="1"/>
    <col min="9478" max="9478" width="25" style="77" customWidth="1"/>
    <col min="9479" max="9479" width="35.42578125" style="77" customWidth="1"/>
    <col min="9480" max="9480" width="25.140625" style="77" customWidth="1"/>
    <col min="9481" max="9728" width="9.140625" style="77"/>
    <col min="9729" max="9729" width="121.140625" style="77" customWidth="1"/>
    <col min="9730" max="9730" width="39.5703125" style="77" customWidth="1"/>
    <col min="9731" max="9732" width="39.7109375" style="77" customWidth="1"/>
    <col min="9733" max="9733" width="34.85546875" style="77" customWidth="1"/>
    <col min="9734" max="9734" width="25" style="77" customWidth="1"/>
    <col min="9735" max="9735" width="35.42578125" style="77" customWidth="1"/>
    <col min="9736" max="9736" width="25.140625" style="77" customWidth="1"/>
    <col min="9737" max="9984" width="9.140625" style="77"/>
    <col min="9985" max="9985" width="121.140625" style="77" customWidth="1"/>
    <col min="9986" max="9986" width="39.5703125" style="77" customWidth="1"/>
    <col min="9987" max="9988" width="39.7109375" style="77" customWidth="1"/>
    <col min="9989" max="9989" width="34.85546875" style="77" customWidth="1"/>
    <col min="9990" max="9990" width="25" style="77" customWidth="1"/>
    <col min="9991" max="9991" width="35.42578125" style="77" customWidth="1"/>
    <col min="9992" max="9992" width="25.140625" style="77" customWidth="1"/>
    <col min="9993" max="10240" width="9.140625" style="77"/>
    <col min="10241" max="10241" width="121.140625" style="77" customWidth="1"/>
    <col min="10242" max="10242" width="39.5703125" style="77" customWidth="1"/>
    <col min="10243" max="10244" width="39.7109375" style="77" customWidth="1"/>
    <col min="10245" max="10245" width="34.85546875" style="77" customWidth="1"/>
    <col min="10246" max="10246" width="25" style="77" customWidth="1"/>
    <col min="10247" max="10247" width="35.42578125" style="77" customWidth="1"/>
    <col min="10248" max="10248" width="25.140625" style="77" customWidth="1"/>
    <col min="10249" max="10496" width="9.140625" style="77"/>
    <col min="10497" max="10497" width="121.140625" style="77" customWidth="1"/>
    <col min="10498" max="10498" width="39.5703125" style="77" customWidth="1"/>
    <col min="10499" max="10500" width="39.7109375" style="77" customWidth="1"/>
    <col min="10501" max="10501" width="34.85546875" style="77" customWidth="1"/>
    <col min="10502" max="10502" width="25" style="77" customWidth="1"/>
    <col min="10503" max="10503" width="35.42578125" style="77" customWidth="1"/>
    <col min="10504" max="10504" width="25.140625" style="77" customWidth="1"/>
    <col min="10505" max="10752" width="9.140625" style="77"/>
    <col min="10753" max="10753" width="121.140625" style="77" customWidth="1"/>
    <col min="10754" max="10754" width="39.5703125" style="77" customWidth="1"/>
    <col min="10755" max="10756" width="39.7109375" style="77" customWidth="1"/>
    <col min="10757" max="10757" width="34.85546875" style="77" customWidth="1"/>
    <col min="10758" max="10758" width="25" style="77" customWidth="1"/>
    <col min="10759" max="10759" width="35.42578125" style="77" customWidth="1"/>
    <col min="10760" max="10760" width="25.140625" style="77" customWidth="1"/>
    <col min="10761" max="11008" width="9.140625" style="77"/>
    <col min="11009" max="11009" width="121.140625" style="77" customWidth="1"/>
    <col min="11010" max="11010" width="39.5703125" style="77" customWidth="1"/>
    <col min="11011" max="11012" width="39.7109375" style="77" customWidth="1"/>
    <col min="11013" max="11013" width="34.85546875" style="77" customWidth="1"/>
    <col min="11014" max="11014" width="25" style="77" customWidth="1"/>
    <col min="11015" max="11015" width="35.42578125" style="77" customWidth="1"/>
    <col min="11016" max="11016" width="25.140625" style="77" customWidth="1"/>
    <col min="11017" max="11264" width="9.140625" style="77"/>
    <col min="11265" max="11265" width="121.140625" style="77" customWidth="1"/>
    <col min="11266" max="11266" width="39.5703125" style="77" customWidth="1"/>
    <col min="11267" max="11268" width="39.7109375" style="77" customWidth="1"/>
    <col min="11269" max="11269" width="34.85546875" style="77" customWidth="1"/>
    <col min="11270" max="11270" width="25" style="77" customWidth="1"/>
    <col min="11271" max="11271" width="35.42578125" style="77" customWidth="1"/>
    <col min="11272" max="11272" width="25.140625" style="77" customWidth="1"/>
    <col min="11273" max="11520" width="9.140625" style="77"/>
    <col min="11521" max="11521" width="121.140625" style="77" customWidth="1"/>
    <col min="11522" max="11522" width="39.5703125" style="77" customWidth="1"/>
    <col min="11523" max="11524" width="39.7109375" style="77" customWidth="1"/>
    <col min="11525" max="11525" width="34.85546875" style="77" customWidth="1"/>
    <col min="11526" max="11526" width="25" style="77" customWidth="1"/>
    <col min="11527" max="11527" width="35.42578125" style="77" customWidth="1"/>
    <col min="11528" max="11528" width="25.140625" style="77" customWidth="1"/>
    <col min="11529" max="11776" width="9.140625" style="77"/>
    <col min="11777" max="11777" width="121.140625" style="77" customWidth="1"/>
    <col min="11778" max="11778" width="39.5703125" style="77" customWidth="1"/>
    <col min="11779" max="11780" width="39.7109375" style="77" customWidth="1"/>
    <col min="11781" max="11781" width="34.85546875" style="77" customWidth="1"/>
    <col min="11782" max="11782" width="25" style="77" customWidth="1"/>
    <col min="11783" max="11783" width="35.42578125" style="77" customWidth="1"/>
    <col min="11784" max="11784" width="25.140625" style="77" customWidth="1"/>
    <col min="11785" max="12032" width="9.140625" style="77"/>
    <col min="12033" max="12033" width="121.140625" style="77" customWidth="1"/>
    <col min="12034" max="12034" width="39.5703125" style="77" customWidth="1"/>
    <col min="12035" max="12036" width="39.7109375" style="77" customWidth="1"/>
    <col min="12037" max="12037" width="34.85546875" style="77" customWidth="1"/>
    <col min="12038" max="12038" width="25" style="77" customWidth="1"/>
    <col min="12039" max="12039" width="35.42578125" style="77" customWidth="1"/>
    <col min="12040" max="12040" width="25.140625" style="77" customWidth="1"/>
    <col min="12041" max="12288" width="9.140625" style="77"/>
    <col min="12289" max="12289" width="121.140625" style="77" customWidth="1"/>
    <col min="12290" max="12290" width="39.5703125" style="77" customWidth="1"/>
    <col min="12291" max="12292" width="39.7109375" style="77" customWidth="1"/>
    <col min="12293" max="12293" width="34.85546875" style="77" customWidth="1"/>
    <col min="12294" max="12294" width="25" style="77" customWidth="1"/>
    <col min="12295" max="12295" width="35.42578125" style="77" customWidth="1"/>
    <col min="12296" max="12296" width="25.140625" style="77" customWidth="1"/>
    <col min="12297" max="12544" width="9.140625" style="77"/>
    <col min="12545" max="12545" width="121.140625" style="77" customWidth="1"/>
    <col min="12546" max="12546" width="39.5703125" style="77" customWidth="1"/>
    <col min="12547" max="12548" width="39.7109375" style="77" customWidth="1"/>
    <col min="12549" max="12549" width="34.85546875" style="77" customWidth="1"/>
    <col min="12550" max="12550" width="25" style="77" customWidth="1"/>
    <col min="12551" max="12551" width="35.42578125" style="77" customWidth="1"/>
    <col min="12552" max="12552" width="25.140625" style="77" customWidth="1"/>
    <col min="12553" max="12800" width="9.140625" style="77"/>
    <col min="12801" max="12801" width="121.140625" style="77" customWidth="1"/>
    <col min="12802" max="12802" width="39.5703125" style="77" customWidth="1"/>
    <col min="12803" max="12804" width="39.7109375" style="77" customWidth="1"/>
    <col min="12805" max="12805" width="34.85546875" style="77" customWidth="1"/>
    <col min="12806" max="12806" width="25" style="77" customWidth="1"/>
    <col min="12807" max="12807" width="35.42578125" style="77" customWidth="1"/>
    <col min="12808" max="12808" width="25.140625" style="77" customWidth="1"/>
    <col min="12809" max="13056" width="9.140625" style="77"/>
    <col min="13057" max="13057" width="121.140625" style="77" customWidth="1"/>
    <col min="13058" max="13058" width="39.5703125" style="77" customWidth="1"/>
    <col min="13059" max="13060" width="39.7109375" style="77" customWidth="1"/>
    <col min="13061" max="13061" width="34.85546875" style="77" customWidth="1"/>
    <col min="13062" max="13062" width="25" style="77" customWidth="1"/>
    <col min="13063" max="13063" width="35.42578125" style="77" customWidth="1"/>
    <col min="13064" max="13064" width="25.140625" style="77" customWidth="1"/>
    <col min="13065" max="13312" width="9.140625" style="77"/>
    <col min="13313" max="13313" width="121.140625" style="77" customWidth="1"/>
    <col min="13314" max="13314" width="39.5703125" style="77" customWidth="1"/>
    <col min="13315" max="13316" width="39.7109375" style="77" customWidth="1"/>
    <col min="13317" max="13317" width="34.85546875" style="77" customWidth="1"/>
    <col min="13318" max="13318" width="25" style="77" customWidth="1"/>
    <col min="13319" max="13319" width="35.42578125" style="77" customWidth="1"/>
    <col min="13320" max="13320" width="25.140625" style="77" customWidth="1"/>
    <col min="13321" max="13568" width="9.140625" style="77"/>
    <col min="13569" max="13569" width="121.140625" style="77" customWidth="1"/>
    <col min="13570" max="13570" width="39.5703125" style="77" customWidth="1"/>
    <col min="13571" max="13572" width="39.7109375" style="77" customWidth="1"/>
    <col min="13573" max="13573" width="34.85546875" style="77" customWidth="1"/>
    <col min="13574" max="13574" width="25" style="77" customWidth="1"/>
    <col min="13575" max="13575" width="35.42578125" style="77" customWidth="1"/>
    <col min="13576" max="13576" width="25.140625" style="77" customWidth="1"/>
    <col min="13577" max="13824" width="9.140625" style="77"/>
    <col min="13825" max="13825" width="121.140625" style="77" customWidth="1"/>
    <col min="13826" max="13826" width="39.5703125" style="77" customWidth="1"/>
    <col min="13827" max="13828" width="39.7109375" style="77" customWidth="1"/>
    <col min="13829" max="13829" width="34.85546875" style="77" customWidth="1"/>
    <col min="13830" max="13830" width="25" style="77" customWidth="1"/>
    <col min="13831" max="13831" width="35.42578125" style="77" customWidth="1"/>
    <col min="13832" max="13832" width="25.140625" style="77" customWidth="1"/>
    <col min="13833" max="14080" width="9.140625" style="77"/>
    <col min="14081" max="14081" width="121.140625" style="77" customWidth="1"/>
    <col min="14082" max="14082" width="39.5703125" style="77" customWidth="1"/>
    <col min="14083" max="14084" width="39.7109375" style="77" customWidth="1"/>
    <col min="14085" max="14085" width="34.85546875" style="77" customWidth="1"/>
    <col min="14086" max="14086" width="25" style="77" customWidth="1"/>
    <col min="14087" max="14087" width="35.42578125" style="77" customWidth="1"/>
    <col min="14088" max="14088" width="25.140625" style="77" customWidth="1"/>
    <col min="14089" max="14336" width="9.140625" style="77"/>
    <col min="14337" max="14337" width="121.140625" style="77" customWidth="1"/>
    <col min="14338" max="14338" width="39.5703125" style="77" customWidth="1"/>
    <col min="14339" max="14340" width="39.7109375" style="77" customWidth="1"/>
    <col min="14341" max="14341" width="34.85546875" style="77" customWidth="1"/>
    <col min="14342" max="14342" width="25" style="77" customWidth="1"/>
    <col min="14343" max="14343" width="35.42578125" style="77" customWidth="1"/>
    <col min="14344" max="14344" width="25.140625" style="77" customWidth="1"/>
    <col min="14345" max="14592" width="9.140625" style="77"/>
    <col min="14593" max="14593" width="121.140625" style="77" customWidth="1"/>
    <col min="14594" max="14594" width="39.5703125" style="77" customWidth="1"/>
    <col min="14595" max="14596" width="39.7109375" style="77" customWidth="1"/>
    <col min="14597" max="14597" width="34.85546875" style="77" customWidth="1"/>
    <col min="14598" max="14598" width="25" style="77" customWidth="1"/>
    <col min="14599" max="14599" width="35.42578125" style="77" customWidth="1"/>
    <col min="14600" max="14600" width="25.140625" style="77" customWidth="1"/>
    <col min="14601" max="14848" width="9.140625" style="77"/>
    <col min="14849" max="14849" width="121.140625" style="77" customWidth="1"/>
    <col min="14850" max="14850" width="39.5703125" style="77" customWidth="1"/>
    <col min="14851" max="14852" width="39.7109375" style="77" customWidth="1"/>
    <col min="14853" max="14853" width="34.85546875" style="77" customWidth="1"/>
    <col min="14854" max="14854" width="25" style="77" customWidth="1"/>
    <col min="14855" max="14855" width="35.42578125" style="77" customWidth="1"/>
    <col min="14856" max="14856" width="25.140625" style="77" customWidth="1"/>
    <col min="14857" max="15104" width="9.140625" style="77"/>
    <col min="15105" max="15105" width="121.140625" style="77" customWidth="1"/>
    <col min="15106" max="15106" width="39.5703125" style="77" customWidth="1"/>
    <col min="15107" max="15108" width="39.7109375" style="77" customWidth="1"/>
    <col min="15109" max="15109" width="34.85546875" style="77" customWidth="1"/>
    <col min="15110" max="15110" width="25" style="77" customWidth="1"/>
    <col min="15111" max="15111" width="35.42578125" style="77" customWidth="1"/>
    <col min="15112" max="15112" width="25.140625" style="77" customWidth="1"/>
    <col min="15113" max="15360" width="9.140625" style="77"/>
    <col min="15361" max="15361" width="121.140625" style="77" customWidth="1"/>
    <col min="15362" max="15362" width="39.5703125" style="77" customWidth="1"/>
    <col min="15363" max="15364" width="39.7109375" style="77" customWidth="1"/>
    <col min="15365" max="15365" width="34.85546875" style="77" customWidth="1"/>
    <col min="15366" max="15366" width="25" style="77" customWidth="1"/>
    <col min="15367" max="15367" width="35.42578125" style="77" customWidth="1"/>
    <col min="15368" max="15368" width="25.140625" style="77" customWidth="1"/>
    <col min="15369" max="15616" width="9.140625" style="77"/>
    <col min="15617" max="15617" width="121.140625" style="77" customWidth="1"/>
    <col min="15618" max="15618" width="39.5703125" style="77" customWidth="1"/>
    <col min="15619" max="15620" width="39.7109375" style="77" customWidth="1"/>
    <col min="15621" max="15621" width="34.85546875" style="77" customWidth="1"/>
    <col min="15622" max="15622" width="25" style="77" customWidth="1"/>
    <col min="15623" max="15623" width="35.42578125" style="77" customWidth="1"/>
    <col min="15624" max="15624" width="25.140625" style="77" customWidth="1"/>
    <col min="15625" max="15872" width="9.140625" style="77"/>
    <col min="15873" max="15873" width="121.140625" style="77" customWidth="1"/>
    <col min="15874" max="15874" width="39.5703125" style="77" customWidth="1"/>
    <col min="15875" max="15876" width="39.7109375" style="77" customWidth="1"/>
    <col min="15877" max="15877" width="34.85546875" style="77" customWidth="1"/>
    <col min="15878" max="15878" width="25" style="77" customWidth="1"/>
    <col min="15879" max="15879" width="35.42578125" style="77" customWidth="1"/>
    <col min="15880" max="15880" width="25.140625" style="77" customWidth="1"/>
    <col min="15881" max="16128" width="9.140625" style="77"/>
    <col min="16129" max="16129" width="121.140625" style="77" customWidth="1"/>
    <col min="16130" max="16130" width="39.5703125" style="77" customWidth="1"/>
    <col min="16131" max="16132" width="39.7109375" style="77" customWidth="1"/>
    <col min="16133" max="16133" width="34.85546875" style="77" customWidth="1"/>
    <col min="16134" max="16134" width="25" style="77" customWidth="1"/>
    <col min="16135" max="16135" width="35.42578125" style="77" customWidth="1"/>
    <col min="16136" max="16136" width="25.140625" style="77" customWidth="1"/>
    <col min="16137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92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7183098</v>
      </c>
      <c r="C8" s="26">
        <v>7183098</v>
      </c>
      <c r="D8" s="26">
        <v>6895905</v>
      </c>
      <c r="E8" s="26">
        <v>-287193</v>
      </c>
      <c r="F8" s="27">
        <v>-0.04</v>
      </c>
      <c r="G8" s="26">
        <v>-287193</v>
      </c>
      <c r="H8" s="27">
        <v>-0.04</v>
      </c>
    </row>
    <row r="9" spans="1:8" s="73" customFormat="1" ht="31.5">
      <c r="A9" s="25" t="s">
        <v>19</v>
      </c>
      <c r="B9" s="26">
        <v>659355</v>
      </c>
      <c r="C9" s="26">
        <v>659355</v>
      </c>
      <c r="D9" s="26">
        <v>0</v>
      </c>
      <c r="E9" s="26">
        <v>-659355</v>
      </c>
      <c r="F9" s="27">
        <v>-1</v>
      </c>
      <c r="G9" s="26">
        <v>-659355</v>
      </c>
      <c r="H9" s="27">
        <v>-1</v>
      </c>
    </row>
    <row r="10" spans="1:8" s="73" customFormat="1" ht="31.5">
      <c r="A10" s="28" t="s">
        <v>20</v>
      </c>
      <c r="B10" s="29">
        <v>321949</v>
      </c>
      <c r="C10" s="29">
        <v>342351</v>
      </c>
      <c r="D10" s="29">
        <v>274220</v>
      </c>
      <c r="E10" s="29">
        <v>-47729</v>
      </c>
      <c r="F10" s="27">
        <v>-0.14829999999999999</v>
      </c>
      <c r="G10" s="29">
        <v>-68131</v>
      </c>
      <c r="H10" s="27">
        <v>-0.19900000000000001</v>
      </c>
    </row>
    <row r="11" spans="1:8" s="73" customFormat="1" ht="31.5">
      <c r="A11" s="30" t="s">
        <v>21</v>
      </c>
      <c r="B11" s="31">
        <v>55778</v>
      </c>
      <c r="C11" s="31">
        <v>0</v>
      </c>
      <c r="D11" s="31">
        <v>0</v>
      </c>
      <c r="E11" s="29">
        <v>-55778</v>
      </c>
      <c r="F11" s="27">
        <v>-1</v>
      </c>
      <c r="G11" s="29">
        <v>0</v>
      </c>
      <c r="H11" s="27">
        <v>0</v>
      </c>
    </row>
    <row r="12" spans="1:8" s="73" customFormat="1" ht="31.5">
      <c r="A12" s="32" t="s">
        <v>22</v>
      </c>
      <c r="B12" s="31">
        <v>266171</v>
      </c>
      <c r="C12" s="31">
        <v>342351</v>
      </c>
      <c r="D12" s="31">
        <v>274220</v>
      </c>
      <c r="E12" s="29">
        <v>8049</v>
      </c>
      <c r="F12" s="27">
        <v>3.0200000000000001E-2</v>
      </c>
      <c r="G12" s="29">
        <v>-68131</v>
      </c>
      <c r="H12" s="27">
        <v>-0.19900000000000001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8164402</v>
      </c>
      <c r="C31" s="36">
        <v>8184804</v>
      </c>
      <c r="D31" s="36">
        <v>7170125</v>
      </c>
      <c r="E31" s="36">
        <v>-994277</v>
      </c>
      <c r="F31" s="37">
        <v>-0.12180000000000001</v>
      </c>
      <c r="G31" s="36">
        <v>-1014679</v>
      </c>
      <c r="H31" s="37">
        <v>-0.124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1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2469134</v>
      </c>
      <c r="C37" s="41">
        <v>2469134</v>
      </c>
      <c r="D37" s="41">
        <v>3400985</v>
      </c>
      <c r="E37" s="41">
        <v>931851</v>
      </c>
      <c r="F37" s="37">
        <v>0.37740000000000001</v>
      </c>
      <c r="G37" s="41">
        <v>931851</v>
      </c>
      <c r="H37" s="37">
        <v>0.37740000000000001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7232226</v>
      </c>
      <c r="C39" s="39">
        <v>8104167</v>
      </c>
      <c r="D39" s="39">
        <v>9073719</v>
      </c>
      <c r="E39" s="39">
        <v>1841493</v>
      </c>
      <c r="F39" s="37">
        <v>0.25459999999999999</v>
      </c>
      <c r="G39" s="39">
        <v>969552</v>
      </c>
      <c r="H39" s="37">
        <v>0.1196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17865762</v>
      </c>
      <c r="C45" s="39">
        <v>18758105</v>
      </c>
      <c r="D45" s="39">
        <v>19644829</v>
      </c>
      <c r="E45" s="39">
        <v>1779067</v>
      </c>
      <c r="F45" s="37">
        <v>9.9599999999999994E-2</v>
      </c>
      <c r="G45" s="39">
        <v>886724</v>
      </c>
      <c r="H45" s="37">
        <v>4.7300000000000002E-2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8281130</v>
      </c>
      <c r="C49" s="22">
        <v>9901480</v>
      </c>
      <c r="D49" s="22">
        <v>10776117</v>
      </c>
      <c r="E49" s="22">
        <v>2494988</v>
      </c>
      <c r="F49" s="27">
        <v>0.30130000000000001</v>
      </c>
      <c r="G49" s="22">
        <v>874637</v>
      </c>
      <c r="H49" s="27">
        <v>8.8300000000000003E-2</v>
      </c>
    </row>
    <row r="50" spans="1:8" s="73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73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73" customFormat="1" ht="31.5">
      <c r="A52" s="32" t="s">
        <v>54</v>
      </c>
      <c r="B52" s="31">
        <v>1194450</v>
      </c>
      <c r="C52" s="31">
        <v>1270058</v>
      </c>
      <c r="D52" s="31">
        <v>1436458</v>
      </c>
      <c r="E52" s="31">
        <v>242008</v>
      </c>
      <c r="F52" s="27">
        <v>0.2026</v>
      </c>
      <c r="G52" s="31">
        <v>166399</v>
      </c>
      <c r="H52" s="27">
        <v>0.13100000000000001</v>
      </c>
    </row>
    <row r="53" spans="1:8" s="73" customFormat="1" ht="31.5">
      <c r="A53" s="32" t="s">
        <v>55</v>
      </c>
      <c r="B53" s="31">
        <v>1869915</v>
      </c>
      <c r="C53" s="31">
        <v>1248860</v>
      </c>
      <c r="D53" s="31">
        <v>1227221</v>
      </c>
      <c r="E53" s="31">
        <v>-642694</v>
      </c>
      <c r="F53" s="27">
        <v>-0.34370000000000001</v>
      </c>
      <c r="G53" s="31">
        <v>-21640</v>
      </c>
      <c r="H53" s="27">
        <v>-1.7299999999999999E-2</v>
      </c>
    </row>
    <row r="54" spans="1:8" s="73" customFormat="1" ht="31.5">
      <c r="A54" s="32" t="s">
        <v>56</v>
      </c>
      <c r="B54" s="31">
        <v>3120447</v>
      </c>
      <c r="C54" s="31">
        <v>3056147</v>
      </c>
      <c r="D54" s="31">
        <v>2999267</v>
      </c>
      <c r="E54" s="31">
        <v>-121180</v>
      </c>
      <c r="F54" s="27">
        <v>-3.8800000000000001E-2</v>
      </c>
      <c r="G54" s="31">
        <v>-56880</v>
      </c>
      <c r="H54" s="27">
        <v>-1.8599999999999998E-2</v>
      </c>
    </row>
    <row r="55" spans="1:8" s="73" customFormat="1" ht="31.5">
      <c r="A55" s="32" t="s">
        <v>57</v>
      </c>
      <c r="B55" s="31">
        <v>508626</v>
      </c>
      <c r="C55" s="31">
        <v>575742</v>
      </c>
      <c r="D55" s="31">
        <v>586800</v>
      </c>
      <c r="E55" s="31">
        <v>78174</v>
      </c>
      <c r="F55" s="27">
        <v>0.1537</v>
      </c>
      <c r="G55" s="31">
        <v>11058</v>
      </c>
      <c r="H55" s="27">
        <v>1.9199999999999998E-2</v>
      </c>
    </row>
    <row r="56" spans="1:8" s="73" customFormat="1" ht="31.5">
      <c r="A56" s="32" t="s">
        <v>58</v>
      </c>
      <c r="B56" s="31">
        <v>2626710</v>
      </c>
      <c r="C56" s="31">
        <v>2524445</v>
      </c>
      <c r="D56" s="31">
        <v>2618966</v>
      </c>
      <c r="E56" s="31">
        <v>-7743</v>
      </c>
      <c r="F56" s="27">
        <v>-2.8999999999999998E-3</v>
      </c>
      <c r="G56" s="31">
        <v>94522</v>
      </c>
      <c r="H56" s="27">
        <v>3.7400000000000003E-2</v>
      </c>
    </row>
    <row r="57" spans="1:8" s="75" customFormat="1" ht="31.5">
      <c r="A57" s="48" t="s">
        <v>59</v>
      </c>
      <c r="B57" s="36">
        <v>17601277</v>
      </c>
      <c r="C57" s="36">
        <v>18576732</v>
      </c>
      <c r="D57" s="36">
        <v>19644829</v>
      </c>
      <c r="E57" s="36">
        <v>2043552</v>
      </c>
      <c r="F57" s="37">
        <v>0.11609999999999999</v>
      </c>
      <c r="G57" s="36">
        <v>1068097</v>
      </c>
      <c r="H57" s="37">
        <v>5.7500000000000002E-2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264485</v>
      </c>
      <c r="C59" s="31">
        <v>181373</v>
      </c>
      <c r="D59" s="31">
        <v>0</v>
      </c>
      <c r="E59" s="31">
        <v>-264485</v>
      </c>
      <c r="F59" s="27">
        <v>-1</v>
      </c>
      <c r="G59" s="31">
        <v>-181373</v>
      </c>
      <c r="H59" s="27">
        <v>-1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17865762</v>
      </c>
      <c r="C62" s="50">
        <v>18758105</v>
      </c>
      <c r="D62" s="50">
        <v>19644829</v>
      </c>
      <c r="E62" s="50">
        <v>1779067</v>
      </c>
      <c r="F62" s="37">
        <v>9.9599999999999994E-2</v>
      </c>
      <c r="G62" s="50">
        <v>886724</v>
      </c>
      <c r="H62" s="37">
        <v>4.7300000000000002E-2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10054022</v>
      </c>
      <c r="C65" s="26">
        <v>11374198</v>
      </c>
      <c r="D65" s="26">
        <v>11817879</v>
      </c>
      <c r="E65" s="22">
        <v>1763857</v>
      </c>
      <c r="F65" s="27">
        <v>0.1754</v>
      </c>
      <c r="G65" s="22">
        <v>443681</v>
      </c>
      <c r="H65" s="27">
        <v>3.9E-2</v>
      </c>
    </row>
    <row r="66" spans="1:8" s="73" customFormat="1" ht="31.5">
      <c r="A66" s="32" t="s">
        <v>67</v>
      </c>
      <c r="B66" s="29">
        <v>80742</v>
      </c>
      <c r="C66" s="26">
        <v>77318</v>
      </c>
      <c r="D66" s="26">
        <v>45500</v>
      </c>
      <c r="E66" s="31">
        <v>-35242</v>
      </c>
      <c r="F66" s="27">
        <v>-0.4365</v>
      </c>
      <c r="G66" s="31">
        <v>-31818</v>
      </c>
      <c r="H66" s="27">
        <v>-0.41149999999999998</v>
      </c>
    </row>
    <row r="67" spans="1:8" s="73" customFormat="1" ht="31.5">
      <c r="A67" s="32" t="s">
        <v>68</v>
      </c>
      <c r="B67" s="22">
        <v>3343433</v>
      </c>
      <c r="C67" s="26">
        <v>3491261</v>
      </c>
      <c r="D67" s="26">
        <v>4049000</v>
      </c>
      <c r="E67" s="31">
        <v>705567</v>
      </c>
      <c r="F67" s="27">
        <v>0.21099999999999999</v>
      </c>
      <c r="G67" s="31">
        <v>557739</v>
      </c>
      <c r="H67" s="27">
        <v>0.1598</v>
      </c>
    </row>
    <row r="68" spans="1:8" s="75" customFormat="1" ht="31.5">
      <c r="A68" s="48" t="s">
        <v>69</v>
      </c>
      <c r="B68" s="50">
        <v>13478197</v>
      </c>
      <c r="C68" s="50">
        <v>14942777</v>
      </c>
      <c r="D68" s="50">
        <v>15912379</v>
      </c>
      <c r="E68" s="36">
        <v>2434182</v>
      </c>
      <c r="F68" s="37">
        <v>0.18060000000000001</v>
      </c>
      <c r="G68" s="36">
        <v>969602</v>
      </c>
      <c r="H68" s="37">
        <v>6.4899999999999999E-2</v>
      </c>
    </row>
    <row r="69" spans="1:8" s="73" customFormat="1" ht="31.5">
      <c r="A69" s="32" t="s">
        <v>70</v>
      </c>
      <c r="B69" s="29">
        <v>68606</v>
      </c>
      <c r="C69" s="29">
        <v>69488</v>
      </c>
      <c r="D69" s="29">
        <v>58600</v>
      </c>
      <c r="E69" s="31">
        <v>-10006</v>
      </c>
      <c r="F69" s="27">
        <v>-0.14580000000000001</v>
      </c>
      <c r="G69" s="31">
        <v>-10888</v>
      </c>
      <c r="H69" s="27">
        <v>-0.15670000000000001</v>
      </c>
    </row>
    <row r="70" spans="1:8" s="73" customFormat="1" ht="31.5">
      <c r="A70" s="32" t="s">
        <v>71</v>
      </c>
      <c r="B70" s="26">
        <v>2152219</v>
      </c>
      <c r="C70" s="26">
        <v>2058554</v>
      </c>
      <c r="D70" s="26">
        <v>2265600</v>
      </c>
      <c r="E70" s="31">
        <v>113381</v>
      </c>
      <c r="F70" s="27">
        <v>5.2699999999999997E-2</v>
      </c>
      <c r="G70" s="31">
        <v>207046</v>
      </c>
      <c r="H70" s="27">
        <v>0.10059999999999999</v>
      </c>
    </row>
    <row r="71" spans="1:8" s="73" customFormat="1" ht="31.5">
      <c r="A71" s="32" t="s">
        <v>72</v>
      </c>
      <c r="B71" s="22">
        <v>759404</v>
      </c>
      <c r="C71" s="22">
        <v>403556</v>
      </c>
      <c r="D71" s="22">
        <v>358700</v>
      </c>
      <c r="E71" s="31">
        <v>-400704</v>
      </c>
      <c r="F71" s="27">
        <v>-0.52769999999999995</v>
      </c>
      <c r="G71" s="31">
        <v>-44856</v>
      </c>
      <c r="H71" s="27">
        <v>-0.11119999999999999</v>
      </c>
    </row>
    <row r="72" spans="1:8" s="75" customFormat="1" ht="31.5">
      <c r="A72" s="35" t="s">
        <v>73</v>
      </c>
      <c r="B72" s="50">
        <v>2980229</v>
      </c>
      <c r="C72" s="50">
        <v>2531598</v>
      </c>
      <c r="D72" s="50">
        <v>2682900</v>
      </c>
      <c r="E72" s="36">
        <v>-297329</v>
      </c>
      <c r="F72" s="37">
        <v>-9.98E-2</v>
      </c>
      <c r="G72" s="36">
        <v>151302</v>
      </c>
      <c r="H72" s="37">
        <v>5.9799999999999999E-2</v>
      </c>
    </row>
    <row r="73" spans="1:8" s="73" customFormat="1" ht="31.5">
      <c r="A73" s="32" t="s">
        <v>74</v>
      </c>
      <c r="B73" s="22">
        <v>266698</v>
      </c>
      <c r="C73" s="22">
        <v>186497</v>
      </c>
      <c r="D73" s="22">
        <v>145900</v>
      </c>
      <c r="E73" s="31">
        <v>-120798</v>
      </c>
      <c r="F73" s="27">
        <v>-0.45290000000000002</v>
      </c>
      <c r="G73" s="31">
        <v>-40597</v>
      </c>
      <c r="H73" s="27">
        <v>-0.2177</v>
      </c>
    </row>
    <row r="74" spans="1:8" s="73" customFormat="1" ht="31.5">
      <c r="A74" s="32" t="s">
        <v>75</v>
      </c>
      <c r="B74" s="31">
        <v>1026316</v>
      </c>
      <c r="C74" s="31">
        <v>1036605</v>
      </c>
      <c r="D74" s="31">
        <v>832650</v>
      </c>
      <c r="E74" s="31">
        <v>-193666</v>
      </c>
      <c r="F74" s="27">
        <v>-0.18870000000000001</v>
      </c>
      <c r="G74" s="31">
        <v>-203955</v>
      </c>
      <c r="H74" s="27">
        <v>-0.1968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75" customFormat="1" ht="31.5">
      <c r="A77" s="35" t="s">
        <v>78</v>
      </c>
      <c r="B77" s="36">
        <v>1293014</v>
      </c>
      <c r="C77" s="36">
        <v>1223102</v>
      </c>
      <c r="D77" s="36">
        <v>978550</v>
      </c>
      <c r="E77" s="36">
        <v>-314464</v>
      </c>
      <c r="F77" s="37">
        <v>-0.2432</v>
      </c>
      <c r="G77" s="36">
        <v>-244552</v>
      </c>
      <c r="H77" s="37">
        <v>-0.19989999999999999</v>
      </c>
    </row>
    <row r="78" spans="1:8" s="73" customFormat="1" ht="31.5">
      <c r="A78" s="32" t="s">
        <v>79</v>
      </c>
      <c r="B78" s="31">
        <v>91981</v>
      </c>
      <c r="C78" s="31">
        <v>26372</v>
      </c>
      <c r="D78" s="31">
        <v>36500</v>
      </c>
      <c r="E78" s="31">
        <v>-55481</v>
      </c>
      <c r="F78" s="27">
        <v>-0.60319999999999996</v>
      </c>
      <c r="G78" s="31">
        <v>10128</v>
      </c>
      <c r="H78" s="27">
        <v>0.38400000000000001</v>
      </c>
    </row>
    <row r="79" spans="1:8" s="73" customFormat="1" ht="31.5">
      <c r="A79" s="32" t="s">
        <v>80</v>
      </c>
      <c r="B79" s="31">
        <v>22340</v>
      </c>
      <c r="C79" s="31">
        <v>34256</v>
      </c>
      <c r="D79" s="31">
        <v>34500</v>
      </c>
      <c r="E79" s="31">
        <v>12160</v>
      </c>
      <c r="F79" s="27">
        <v>0.54430000000000001</v>
      </c>
      <c r="G79" s="31">
        <v>244</v>
      </c>
      <c r="H79" s="27">
        <v>7.1000000000000004E-3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114321</v>
      </c>
      <c r="C81" s="50">
        <v>60628</v>
      </c>
      <c r="D81" s="50">
        <v>71000</v>
      </c>
      <c r="E81" s="50">
        <v>-43321</v>
      </c>
      <c r="F81" s="37">
        <v>-0.37890000000000001</v>
      </c>
      <c r="G81" s="50">
        <v>10372</v>
      </c>
      <c r="H81" s="37">
        <v>0.1711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17865762</v>
      </c>
      <c r="C83" s="54">
        <v>18758105</v>
      </c>
      <c r="D83" s="55">
        <v>19644829</v>
      </c>
      <c r="E83" s="54">
        <v>1779067</v>
      </c>
      <c r="F83" s="56">
        <v>9.9599999999999994E-2</v>
      </c>
      <c r="G83" s="54">
        <v>886724</v>
      </c>
      <c r="H83" s="56">
        <v>4.7300000000000002E-2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6" zoomScale="40" zoomScaleNormal="40" workbookViewId="0">
      <selection activeCell="B8" sqref="B8:H83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93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5495457</v>
      </c>
      <c r="C8" s="26">
        <v>5495457</v>
      </c>
      <c r="D8" s="26">
        <v>5481984</v>
      </c>
      <c r="E8" s="26">
        <v>-13473</v>
      </c>
      <c r="F8" s="27">
        <v>-2.5000000000000001E-3</v>
      </c>
      <c r="G8" s="26">
        <v>-13473</v>
      </c>
      <c r="H8" s="27">
        <v>-2.5000000000000001E-3</v>
      </c>
    </row>
    <row r="9" spans="1:8" s="16" customFormat="1" ht="31.5">
      <c r="A9" s="25" t="s">
        <v>19</v>
      </c>
      <c r="B9" s="26">
        <v>418485</v>
      </c>
      <c r="C9" s="26">
        <v>418485</v>
      </c>
      <c r="D9" s="26">
        <v>0</v>
      </c>
      <c r="E9" s="26">
        <v>-418485</v>
      </c>
      <c r="F9" s="27">
        <v>-1</v>
      </c>
      <c r="G9" s="26">
        <v>-418485</v>
      </c>
      <c r="H9" s="27">
        <v>-1</v>
      </c>
    </row>
    <row r="10" spans="1:8" s="16" customFormat="1" ht="31.5">
      <c r="A10" s="28" t="s">
        <v>20</v>
      </c>
      <c r="B10" s="29">
        <v>291148</v>
      </c>
      <c r="C10" s="29">
        <v>300438</v>
      </c>
      <c r="D10" s="29">
        <v>253270</v>
      </c>
      <c r="E10" s="29">
        <v>-37878</v>
      </c>
      <c r="F10" s="27">
        <v>-0.13009999999999999</v>
      </c>
      <c r="G10" s="29">
        <v>-47168</v>
      </c>
      <c r="H10" s="27">
        <v>-0.157</v>
      </c>
    </row>
    <row r="11" spans="1:8" s="16" customFormat="1" ht="31.5">
      <c r="A11" s="30" t="s">
        <v>21</v>
      </c>
      <c r="B11" s="31">
        <v>33710</v>
      </c>
      <c r="C11" s="31">
        <v>33710</v>
      </c>
      <c r="D11" s="31">
        <v>0</v>
      </c>
      <c r="E11" s="29">
        <v>-33710</v>
      </c>
      <c r="F11" s="27">
        <v>-1</v>
      </c>
      <c r="G11" s="29">
        <v>-33710</v>
      </c>
      <c r="H11" s="27">
        <v>-1</v>
      </c>
    </row>
    <row r="12" spans="1:8" s="16" customFormat="1" ht="31.5">
      <c r="A12" s="32" t="s">
        <v>22</v>
      </c>
      <c r="B12" s="31">
        <v>257438</v>
      </c>
      <c r="C12" s="31">
        <v>266728</v>
      </c>
      <c r="D12" s="31">
        <v>253270</v>
      </c>
      <c r="E12" s="29">
        <v>-4168</v>
      </c>
      <c r="F12" s="27">
        <v>-1.6199999999999999E-2</v>
      </c>
      <c r="G12" s="29">
        <v>-13458</v>
      </c>
      <c r="H12" s="27">
        <v>-5.0500000000000003E-2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6205090</v>
      </c>
      <c r="C31" s="36">
        <v>6214380</v>
      </c>
      <c r="D31" s="36">
        <v>5735254</v>
      </c>
      <c r="E31" s="36">
        <v>-469836</v>
      </c>
      <c r="F31" s="37">
        <v>-7.5700000000000003E-2</v>
      </c>
      <c r="G31" s="36">
        <v>-479126</v>
      </c>
      <c r="H31" s="37">
        <v>-7.7100000000000002E-2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1251551</v>
      </c>
      <c r="C37" s="41">
        <v>1251551</v>
      </c>
      <c r="D37" s="41">
        <v>1948366</v>
      </c>
      <c r="E37" s="41">
        <v>696815</v>
      </c>
      <c r="F37" s="37">
        <v>0.55679999999999996</v>
      </c>
      <c r="G37" s="41">
        <v>696815</v>
      </c>
      <c r="H37" s="37">
        <v>0.55679999999999996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5490280</v>
      </c>
      <c r="C39" s="39">
        <v>5490120</v>
      </c>
      <c r="D39" s="39">
        <v>5763383</v>
      </c>
      <c r="E39" s="39">
        <v>273103</v>
      </c>
      <c r="F39" s="37">
        <v>4.9700000000000001E-2</v>
      </c>
      <c r="G39" s="39">
        <v>273263</v>
      </c>
      <c r="H39" s="37">
        <v>4.9799999999999997E-2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12946921</v>
      </c>
      <c r="C45" s="39">
        <v>12956051</v>
      </c>
      <c r="D45" s="39">
        <v>13447003</v>
      </c>
      <c r="E45" s="39">
        <v>500082</v>
      </c>
      <c r="F45" s="37">
        <v>3.8600000000000002E-2</v>
      </c>
      <c r="G45" s="39">
        <v>490952</v>
      </c>
      <c r="H45" s="37">
        <v>3.7900000000000003E-2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6212812</v>
      </c>
      <c r="C49" s="22">
        <v>6839230</v>
      </c>
      <c r="D49" s="22">
        <v>6897216</v>
      </c>
      <c r="E49" s="22">
        <v>684404</v>
      </c>
      <c r="F49" s="27">
        <v>0.11020000000000001</v>
      </c>
      <c r="G49" s="22">
        <v>57986</v>
      </c>
      <c r="H49" s="27">
        <v>8.5000000000000006E-3</v>
      </c>
    </row>
    <row r="50" spans="1:8" s="16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16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601585</v>
      </c>
      <c r="C52" s="31">
        <v>600578</v>
      </c>
      <c r="D52" s="31">
        <v>615426</v>
      </c>
      <c r="E52" s="31">
        <v>13841</v>
      </c>
      <c r="F52" s="27">
        <v>2.3E-2</v>
      </c>
      <c r="G52" s="31">
        <v>14848</v>
      </c>
      <c r="H52" s="27">
        <v>2.47E-2</v>
      </c>
    </row>
    <row r="53" spans="1:8" s="16" customFormat="1" ht="31.5">
      <c r="A53" s="32" t="s">
        <v>55</v>
      </c>
      <c r="B53" s="31">
        <v>981028</v>
      </c>
      <c r="C53" s="31">
        <v>1009439</v>
      </c>
      <c r="D53" s="31">
        <v>1026542</v>
      </c>
      <c r="E53" s="31">
        <v>45514</v>
      </c>
      <c r="F53" s="27">
        <v>4.6399999999999997E-2</v>
      </c>
      <c r="G53" s="31">
        <v>17103</v>
      </c>
      <c r="H53" s="27">
        <v>1.6899999999999998E-2</v>
      </c>
    </row>
    <row r="54" spans="1:8" s="16" customFormat="1" ht="31.5">
      <c r="A54" s="32" t="s">
        <v>56</v>
      </c>
      <c r="B54" s="31">
        <v>2357173</v>
      </c>
      <c r="C54" s="31">
        <v>2335293</v>
      </c>
      <c r="D54" s="31">
        <v>2386242</v>
      </c>
      <c r="E54" s="31">
        <v>29069</v>
      </c>
      <c r="F54" s="27">
        <v>1.23E-2</v>
      </c>
      <c r="G54" s="31">
        <v>50949</v>
      </c>
      <c r="H54" s="27">
        <v>2.18E-2</v>
      </c>
    </row>
    <row r="55" spans="1:8" s="16" customFormat="1" ht="31.5">
      <c r="A55" s="32" t="s">
        <v>57</v>
      </c>
      <c r="B55" s="31">
        <v>349891</v>
      </c>
      <c r="C55" s="31">
        <v>341431</v>
      </c>
      <c r="D55" s="31">
        <v>341431</v>
      </c>
      <c r="E55" s="31">
        <v>-8460</v>
      </c>
      <c r="F55" s="27">
        <v>-2.4199999999999999E-2</v>
      </c>
      <c r="G55" s="31">
        <v>0</v>
      </c>
      <c r="H55" s="27">
        <v>0</v>
      </c>
    </row>
    <row r="56" spans="1:8" s="16" customFormat="1" ht="31.5">
      <c r="A56" s="32" t="s">
        <v>58</v>
      </c>
      <c r="B56" s="31">
        <v>2444432</v>
      </c>
      <c r="C56" s="31">
        <v>1824098</v>
      </c>
      <c r="D56" s="31">
        <v>2174164</v>
      </c>
      <c r="E56" s="31">
        <v>-270268</v>
      </c>
      <c r="F56" s="27">
        <v>-0.1106</v>
      </c>
      <c r="G56" s="31">
        <v>350066</v>
      </c>
      <c r="H56" s="27">
        <v>0.19189999999999999</v>
      </c>
    </row>
    <row r="57" spans="1:8" s="38" customFormat="1" ht="31.5">
      <c r="A57" s="48" t="s">
        <v>59</v>
      </c>
      <c r="B57" s="36">
        <v>12946921</v>
      </c>
      <c r="C57" s="36">
        <v>12950069</v>
      </c>
      <c r="D57" s="36">
        <v>13441021</v>
      </c>
      <c r="E57" s="36">
        <v>494100</v>
      </c>
      <c r="F57" s="37">
        <v>3.8199999999999998E-2</v>
      </c>
      <c r="G57" s="36">
        <v>490952</v>
      </c>
      <c r="H57" s="37">
        <v>3.7900000000000003E-2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5982</v>
      </c>
      <c r="D59" s="31">
        <v>5982</v>
      </c>
      <c r="E59" s="31">
        <v>5982</v>
      </c>
      <c r="F59" s="27">
        <v>1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12946921</v>
      </c>
      <c r="C62" s="50">
        <v>12956051</v>
      </c>
      <c r="D62" s="50">
        <v>13447003</v>
      </c>
      <c r="E62" s="50">
        <v>500082</v>
      </c>
      <c r="F62" s="37">
        <v>3.8600000000000002E-2</v>
      </c>
      <c r="G62" s="50">
        <v>490952</v>
      </c>
      <c r="H62" s="37">
        <v>3.7900000000000003E-2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7372563</v>
      </c>
      <c r="C65" s="26">
        <v>7781467</v>
      </c>
      <c r="D65" s="26">
        <v>7730224</v>
      </c>
      <c r="E65" s="22">
        <v>357661</v>
      </c>
      <c r="F65" s="27">
        <v>4.8500000000000001E-2</v>
      </c>
      <c r="G65" s="22">
        <v>-51243</v>
      </c>
      <c r="H65" s="27">
        <v>-6.6E-3</v>
      </c>
    </row>
    <row r="66" spans="1:8" s="16" customFormat="1" ht="31.5">
      <c r="A66" s="32" t="s">
        <v>67</v>
      </c>
      <c r="B66" s="29">
        <v>123992</v>
      </c>
      <c r="C66" s="26">
        <v>130669</v>
      </c>
      <c r="D66" s="26">
        <v>130669</v>
      </c>
      <c r="E66" s="31">
        <v>6677</v>
      </c>
      <c r="F66" s="27">
        <v>5.3900000000000003E-2</v>
      </c>
      <c r="G66" s="31">
        <v>0</v>
      </c>
      <c r="H66" s="27">
        <v>0</v>
      </c>
    </row>
    <row r="67" spans="1:8" s="16" customFormat="1" ht="31.5">
      <c r="A67" s="32" t="s">
        <v>68</v>
      </c>
      <c r="B67" s="22">
        <v>2451149</v>
      </c>
      <c r="C67" s="26">
        <v>2569904</v>
      </c>
      <c r="D67" s="26">
        <v>2830987</v>
      </c>
      <c r="E67" s="31">
        <v>379838</v>
      </c>
      <c r="F67" s="27">
        <v>0.155</v>
      </c>
      <c r="G67" s="31">
        <v>261083</v>
      </c>
      <c r="H67" s="27">
        <v>0.1016</v>
      </c>
    </row>
    <row r="68" spans="1:8" s="38" customFormat="1" ht="31.5">
      <c r="A68" s="48" t="s">
        <v>69</v>
      </c>
      <c r="B68" s="50">
        <v>9947704</v>
      </c>
      <c r="C68" s="50">
        <v>10482040</v>
      </c>
      <c r="D68" s="50">
        <v>10691880</v>
      </c>
      <c r="E68" s="36">
        <v>744176</v>
      </c>
      <c r="F68" s="37">
        <v>7.4800000000000005E-2</v>
      </c>
      <c r="G68" s="36">
        <v>209840</v>
      </c>
      <c r="H68" s="37">
        <v>0.02</v>
      </c>
    </row>
    <row r="69" spans="1:8" s="16" customFormat="1" ht="31.5">
      <c r="A69" s="32" t="s">
        <v>70</v>
      </c>
      <c r="B69" s="29">
        <v>61558</v>
      </c>
      <c r="C69" s="29">
        <v>103971</v>
      </c>
      <c r="D69" s="29">
        <v>103971</v>
      </c>
      <c r="E69" s="31">
        <v>42413</v>
      </c>
      <c r="F69" s="27">
        <v>0.68899999999999995</v>
      </c>
      <c r="G69" s="31">
        <v>0</v>
      </c>
      <c r="H69" s="27">
        <v>0</v>
      </c>
    </row>
    <row r="70" spans="1:8" s="16" customFormat="1" ht="31.5">
      <c r="A70" s="32" t="s">
        <v>71</v>
      </c>
      <c r="B70" s="26">
        <v>936581</v>
      </c>
      <c r="C70" s="26">
        <v>915162</v>
      </c>
      <c r="D70" s="26">
        <v>1005722</v>
      </c>
      <c r="E70" s="31">
        <v>69141</v>
      </c>
      <c r="F70" s="27">
        <v>7.3800000000000004E-2</v>
      </c>
      <c r="G70" s="31">
        <v>90560</v>
      </c>
      <c r="H70" s="27">
        <v>9.9000000000000005E-2</v>
      </c>
    </row>
    <row r="71" spans="1:8" s="16" customFormat="1" ht="31.5">
      <c r="A71" s="32" t="s">
        <v>72</v>
      </c>
      <c r="B71" s="22">
        <v>498592</v>
      </c>
      <c r="C71" s="22">
        <v>489691</v>
      </c>
      <c r="D71" s="22">
        <v>509691</v>
      </c>
      <c r="E71" s="31">
        <v>11099</v>
      </c>
      <c r="F71" s="27">
        <v>2.23E-2</v>
      </c>
      <c r="G71" s="31">
        <v>20000</v>
      </c>
      <c r="H71" s="27">
        <v>4.0800000000000003E-2</v>
      </c>
    </row>
    <row r="72" spans="1:8" s="38" customFormat="1" ht="31.5">
      <c r="A72" s="35" t="s">
        <v>73</v>
      </c>
      <c r="B72" s="50">
        <v>1496731</v>
      </c>
      <c r="C72" s="50">
        <v>1508824</v>
      </c>
      <c r="D72" s="50">
        <v>1619384</v>
      </c>
      <c r="E72" s="36">
        <v>122653</v>
      </c>
      <c r="F72" s="37">
        <v>8.1900000000000001E-2</v>
      </c>
      <c r="G72" s="36">
        <v>110560</v>
      </c>
      <c r="H72" s="37">
        <v>7.3300000000000004E-2</v>
      </c>
    </row>
    <row r="73" spans="1:8" s="16" customFormat="1" ht="31.5">
      <c r="A73" s="32" t="s">
        <v>74</v>
      </c>
      <c r="B73" s="22">
        <v>52417</v>
      </c>
      <c r="C73" s="22">
        <v>11825</v>
      </c>
      <c r="D73" s="22">
        <v>11825</v>
      </c>
      <c r="E73" s="31">
        <v>-40592</v>
      </c>
      <c r="F73" s="27">
        <v>-0.77439999999999998</v>
      </c>
      <c r="G73" s="31">
        <v>0</v>
      </c>
      <c r="H73" s="27">
        <v>0</v>
      </c>
    </row>
    <row r="74" spans="1:8" s="16" customFormat="1" ht="31.5">
      <c r="A74" s="32" t="s">
        <v>75</v>
      </c>
      <c r="B74" s="31">
        <v>413874</v>
      </c>
      <c r="C74" s="31">
        <v>426761</v>
      </c>
      <c r="D74" s="31">
        <v>426761</v>
      </c>
      <c r="E74" s="31">
        <v>12887</v>
      </c>
      <c r="F74" s="27">
        <v>3.1099999999999999E-2</v>
      </c>
      <c r="G74" s="31">
        <v>0</v>
      </c>
      <c r="H74" s="27">
        <v>0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396266</v>
      </c>
      <c r="C76" s="31">
        <v>404716</v>
      </c>
      <c r="D76" s="31">
        <v>442153</v>
      </c>
      <c r="E76" s="31">
        <v>45887</v>
      </c>
      <c r="F76" s="27">
        <v>0.1158</v>
      </c>
      <c r="G76" s="31">
        <v>37437</v>
      </c>
      <c r="H76" s="27">
        <v>9.2499999999999999E-2</v>
      </c>
    </row>
    <row r="77" spans="1:8" s="38" customFormat="1" ht="31.5">
      <c r="A77" s="35" t="s">
        <v>78</v>
      </c>
      <c r="B77" s="36">
        <v>862557</v>
      </c>
      <c r="C77" s="36">
        <v>843302</v>
      </c>
      <c r="D77" s="36">
        <v>880739</v>
      </c>
      <c r="E77" s="36">
        <v>18182</v>
      </c>
      <c r="F77" s="37">
        <v>2.1100000000000001E-2</v>
      </c>
      <c r="G77" s="36">
        <v>37437</v>
      </c>
      <c r="H77" s="37">
        <v>4.4400000000000002E-2</v>
      </c>
    </row>
    <row r="78" spans="1:8" s="16" customFormat="1" ht="31.5">
      <c r="A78" s="32" t="s">
        <v>79</v>
      </c>
      <c r="B78" s="31">
        <v>573683</v>
      </c>
      <c r="C78" s="31">
        <v>66885</v>
      </c>
      <c r="D78" s="31">
        <v>200000</v>
      </c>
      <c r="E78" s="31">
        <v>-373683</v>
      </c>
      <c r="F78" s="27">
        <v>-0.65139999999999998</v>
      </c>
      <c r="G78" s="31">
        <v>133115</v>
      </c>
      <c r="H78" s="27">
        <v>1.9902</v>
      </c>
    </row>
    <row r="79" spans="1:8" s="16" customFormat="1" ht="31.5">
      <c r="A79" s="32" t="s">
        <v>80</v>
      </c>
      <c r="B79" s="31">
        <v>66246</v>
      </c>
      <c r="C79" s="31">
        <v>55000</v>
      </c>
      <c r="D79" s="31">
        <v>55000</v>
      </c>
      <c r="E79" s="31">
        <v>-11246</v>
      </c>
      <c r="F79" s="27">
        <v>-0.16980000000000001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639929</v>
      </c>
      <c r="C81" s="50">
        <v>121885</v>
      </c>
      <c r="D81" s="50">
        <v>255000</v>
      </c>
      <c r="E81" s="50">
        <v>-384929</v>
      </c>
      <c r="F81" s="37">
        <v>-0.60150000000000003</v>
      </c>
      <c r="G81" s="50">
        <v>133115</v>
      </c>
      <c r="H81" s="37">
        <v>1.0921000000000001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12946921</v>
      </c>
      <c r="C83" s="54">
        <v>12956051</v>
      </c>
      <c r="D83" s="55">
        <v>13447003</v>
      </c>
      <c r="E83" s="54">
        <v>500082</v>
      </c>
      <c r="F83" s="56">
        <v>3.8600000000000002E-2</v>
      </c>
      <c r="G83" s="54">
        <v>490952</v>
      </c>
      <c r="H83" s="56">
        <v>3.7900000000000003E-2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28" zoomScale="50" zoomScaleNormal="50" workbookViewId="0">
      <selection activeCell="B8" sqref="B8:H83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94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10006509</v>
      </c>
      <c r="C8" s="26">
        <v>10006509</v>
      </c>
      <c r="D8" s="26">
        <v>10156205</v>
      </c>
      <c r="E8" s="26">
        <v>149696</v>
      </c>
      <c r="F8" s="27">
        <v>1.4999999999999999E-2</v>
      </c>
      <c r="G8" s="26">
        <v>149696</v>
      </c>
      <c r="H8" s="27">
        <v>1.4999999999999999E-2</v>
      </c>
    </row>
    <row r="9" spans="1:8" s="16" customFormat="1" ht="31.5">
      <c r="A9" s="25" t="s">
        <v>19</v>
      </c>
      <c r="B9" s="26">
        <v>1081928</v>
      </c>
      <c r="C9" s="26">
        <v>1081928</v>
      </c>
      <c r="D9" s="26">
        <v>0</v>
      </c>
      <c r="E9" s="26">
        <v>-1081928</v>
      </c>
      <c r="F9" s="27">
        <v>-1</v>
      </c>
      <c r="G9" s="26">
        <v>-1081928</v>
      </c>
      <c r="H9" s="27">
        <v>-1</v>
      </c>
    </row>
    <row r="10" spans="1:8" s="16" customFormat="1" ht="31.5">
      <c r="A10" s="28" t="s">
        <v>20</v>
      </c>
      <c r="B10" s="29">
        <v>718010</v>
      </c>
      <c r="C10" s="29">
        <v>766029</v>
      </c>
      <c r="D10" s="29">
        <v>1141147</v>
      </c>
      <c r="E10" s="29">
        <v>423137</v>
      </c>
      <c r="F10" s="27">
        <v>0.58930000000000005</v>
      </c>
      <c r="G10" s="29">
        <v>375118</v>
      </c>
      <c r="H10" s="27">
        <v>0.48970000000000002</v>
      </c>
    </row>
    <row r="11" spans="1:8" s="16" customFormat="1" ht="31.5">
      <c r="A11" s="30" t="s">
        <v>21</v>
      </c>
      <c r="B11" s="31">
        <v>91526</v>
      </c>
      <c r="C11" s="31">
        <v>91526</v>
      </c>
      <c r="D11" s="31">
        <v>9857</v>
      </c>
      <c r="E11" s="29">
        <v>-81669</v>
      </c>
      <c r="F11" s="27">
        <v>-0.89229999999999998</v>
      </c>
      <c r="G11" s="29">
        <v>-81669</v>
      </c>
      <c r="H11" s="27">
        <v>-0.89229999999999998</v>
      </c>
    </row>
    <row r="12" spans="1:8" s="16" customFormat="1" ht="31.5">
      <c r="A12" s="32" t="s">
        <v>22</v>
      </c>
      <c r="B12" s="31">
        <v>626484</v>
      </c>
      <c r="C12" s="31">
        <v>674503</v>
      </c>
      <c r="D12" s="31">
        <v>631290</v>
      </c>
      <c r="E12" s="29">
        <v>4806</v>
      </c>
      <c r="F12" s="27">
        <v>7.7000000000000002E-3</v>
      </c>
      <c r="G12" s="29">
        <v>-43213</v>
      </c>
      <c r="H12" s="27">
        <v>-6.4100000000000004E-2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500000</v>
      </c>
      <c r="E25" s="29">
        <v>500000</v>
      </c>
      <c r="F25" s="27">
        <v>1</v>
      </c>
      <c r="G25" s="29">
        <v>500000</v>
      </c>
      <c r="H25" s="27">
        <v>1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11806447</v>
      </c>
      <c r="C31" s="36">
        <v>11854466</v>
      </c>
      <c r="D31" s="36">
        <v>11297352</v>
      </c>
      <c r="E31" s="36">
        <v>-509095</v>
      </c>
      <c r="F31" s="37">
        <v>-4.3099999999999999E-2</v>
      </c>
      <c r="G31" s="36">
        <v>-557114</v>
      </c>
      <c r="H31" s="37">
        <v>-4.7E-2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3043779</v>
      </c>
      <c r="C37" s="41">
        <v>3043779</v>
      </c>
      <c r="D37" s="41">
        <v>4409204</v>
      </c>
      <c r="E37" s="41">
        <v>1365425</v>
      </c>
      <c r="F37" s="37">
        <v>0.4486</v>
      </c>
      <c r="G37" s="41">
        <v>1365425</v>
      </c>
      <c r="H37" s="37">
        <v>0.4486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13682172</v>
      </c>
      <c r="C39" s="39">
        <v>14011180</v>
      </c>
      <c r="D39" s="39">
        <v>15515270</v>
      </c>
      <c r="E39" s="39">
        <v>1833098</v>
      </c>
      <c r="F39" s="37">
        <v>0.13400000000000001</v>
      </c>
      <c r="G39" s="39">
        <v>1504090</v>
      </c>
      <c r="H39" s="37">
        <v>0.10730000000000001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28532398</v>
      </c>
      <c r="C45" s="39">
        <v>28909425</v>
      </c>
      <c r="D45" s="39">
        <v>31221826</v>
      </c>
      <c r="E45" s="39">
        <v>2689428</v>
      </c>
      <c r="F45" s="37">
        <v>9.4299999999999995E-2</v>
      </c>
      <c r="G45" s="39">
        <v>2312401</v>
      </c>
      <c r="H45" s="37">
        <v>0.08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13277307</v>
      </c>
      <c r="C49" s="22">
        <v>13503102</v>
      </c>
      <c r="D49" s="22">
        <v>14644314</v>
      </c>
      <c r="E49" s="22">
        <v>1367007</v>
      </c>
      <c r="F49" s="27">
        <v>0.10299999999999999</v>
      </c>
      <c r="G49" s="22">
        <v>1141212</v>
      </c>
      <c r="H49" s="27">
        <v>8.4500000000000006E-2</v>
      </c>
    </row>
    <row r="50" spans="1:8" s="16" customFormat="1" ht="31.5">
      <c r="A50" s="32" t="s">
        <v>52</v>
      </c>
      <c r="B50" s="31">
        <v>83079</v>
      </c>
      <c r="C50" s="31">
        <v>65258</v>
      </c>
      <c r="D50" s="31">
        <v>68733</v>
      </c>
      <c r="E50" s="31">
        <v>-14346</v>
      </c>
      <c r="F50" s="27">
        <v>-0.17269999999999999</v>
      </c>
      <c r="G50" s="31">
        <v>3475</v>
      </c>
      <c r="H50" s="27">
        <v>5.33E-2</v>
      </c>
    </row>
    <row r="51" spans="1:8" s="16" customFormat="1" ht="31.5">
      <c r="A51" s="32" t="s">
        <v>53</v>
      </c>
      <c r="B51" s="31">
        <v>370</v>
      </c>
      <c r="C51" s="31">
        <v>0</v>
      </c>
      <c r="D51" s="31">
        <v>0</v>
      </c>
      <c r="E51" s="31">
        <v>-370</v>
      </c>
      <c r="F51" s="27">
        <v>-1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3298034</v>
      </c>
      <c r="C52" s="31">
        <v>3256894</v>
      </c>
      <c r="D52" s="31">
        <v>3609407</v>
      </c>
      <c r="E52" s="31">
        <v>311373</v>
      </c>
      <c r="F52" s="27">
        <v>9.4399999999999998E-2</v>
      </c>
      <c r="G52" s="31">
        <v>352513</v>
      </c>
      <c r="H52" s="27">
        <v>0.1082</v>
      </c>
    </row>
    <row r="53" spans="1:8" s="16" customFormat="1" ht="31.5">
      <c r="A53" s="32" t="s">
        <v>55</v>
      </c>
      <c r="B53" s="31">
        <v>1983653</v>
      </c>
      <c r="C53" s="31">
        <v>2009850</v>
      </c>
      <c r="D53" s="31">
        <v>2058748</v>
      </c>
      <c r="E53" s="31">
        <v>75095</v>
      </c>
      <c r="F53" s="27">
        <v>3.7900000000000003E-2</v>
      </c>
      <c r="G53" s="31">
        <v>48898</v>
      </c>
      <c r="H53" s="27">
        <v>2.4299999999999999E-2</v>
      </c>
    </row>
    <row r="54" spans="1:8" s="16" customFormat="1" ht="31.5">
      <c r="A54" s="32" t="s">
        <v>56</v>
      </c>
      <c r="B54" s="31">
        <v>4649167</v>
      </c>
      <c r="C54" s="31">
        <v>4449695</v>
      </c>
      <c r="D54" s="31">
        <v>4625962</v>
      </c>
      <c r="E54" s="31">
        <v>-23205</v>
      </c>
      <c r="F54" s="27">
        <v>-5.0000000000000001E-3</v>
      </c>
      <c r="G54" s="31">
        <v>176267</v>
      </c>
      <c r="H54" s="27">
        <v>3.9600000000000003E-2</v>
      </c>
    </row>
    <row r="55" spans="1:8" s="16" customFormat="1" ht="31.5">
      <c r="A55" s="32" t="s">
        <v>57</v>
      </c>
      <c r="B55" s="31">
        <v>2428134</v>
      </c>
      <c r="C55" s="31">
        <v>2460980</v>
      </c>
      <c r="D55" s="31">
        <v>3088540</v>
      </c>
      <c r="E55" s="31">
        <v>660406</v>
      </c>
      <c r="F55" s="27">
        <v>0.27200000000000002</v>
      </c>
      <c r="G55" s="31">
        <v>627560</v>
      </c>
      <c r="H55" s="27">
        <v>0.255</v>
      </c>
    </row>
    <row r="56" spans="1:8" s="16" customFormat="1" ht="31.5">
      <c r="A56" s="32" t="s">
        <v>58</v>
      </c>
      <c r="B56" s="31">
        <v>2777654</v>
      </c>
      <c r="C56" s="31">
        <v>3049791</v>
      </c>
      <c r="D56" s="31">
        <v>3026461</v>
      </c>
      <c r="E56" s="31">
        <v>248807</v>
      </c>
      <c r="F56" s="27">
        <v>8.9599999999999999E-2</v>
      </c>
      <c r="G56" s="31">
        <v>-23330</v>
      </c>
      <c r="H56" s="27">
        <v>-7.6E-3</v>
      </c>
    </row>
    <row r="57" spans="1:8" s="38" customFormat="1" ht="31.5">
      <c r="A57" s="48" t="s">
        <v>59</v>
      </c>
      <c r="B57" s="36">
        <v>28497398</v>
      </c>
      <c r="C57" s="36">
        <v>28795570</v>
      </c>
      <c r="D57" s="36">
        <v>31122165</v>
      </c>
      <c r="E57" s="36">
        <v>2624767</v>
      </c>
      <c r="F57" s="37">
        <v>9.2100000000000001E-2</v>
      </c>
      <c r="G57" s="36">
        <v>2326595</v>
      </c>
      <c r="H57" s="37">
        <v>8.0799999999999997E-2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113855</v>
      </c>
      <c r="D59" s="31">
        <v>99661</v>
      </c>
      <c r="E59" s="31">
        <v>99661</v>
      </c>
      <c r="F59" s="27">
        <v>1</v>
      </c>
      <c r="G59" s="31">
        <v>-14194</v>
      </c>
      <c r="H59" s="27">
        <v>-0.12470000000000001</v>
      </c>
    </row>
    <row r="60" spans="1:8" s="16" customFormat="1" ht="31.5">
      <c r="A60" s="32" t="s">
        <v>62</v>
      </c>
      <c r="B60" s="31">
        <v>35000</v>
      </c>
      <c r="C60" s="31">
        <v>0</v>
      </c>
      <c r="D60" s="31">
        <v>0</v>
      </c>
      <c r="E60" s="31">
        <v>-35000</v>
      </c>
      <c r="F60" s="27">
        <v>-1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28532398</v>
      </c>
      <c r="C62" s="50">
        <v>28909425</v>
      </c>
      <c r="D62" s="50">
        <v>31221826</v>
      </c>
      <c r="E62" s="50">
        <v>2689428</v>
      </c>
      <c r="F62" s="37">
        <v>9.4299999999999995E-2</v>
      </c>
      <c r="G62" s="50">
        <v>2312401</v>
      </c>
      <c r="H62" s="37">
        <v>0.08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16360704</v>
      </c>
      <c r="C65" s="26">
        <v>16246067</v>
      </c>
      <c r="D65" s="26">
        <v>16696205</v>
      </c>
      <c r="E65" s="22">
        <v>335501</v>
      </c>
      <c r="F65" s="27">
        <v>2.0500000000000001E-2</v>
      </c>
      <c r="G65" s="22">
        <v>450138</v>
      </c>
      <c r="H65" s="27">
        <v>2.7699999999999999E-2</v>
      </c>
    </row>
    <row r="66" spans="1:8" s="16" customFormat="1" ht="31.5">
      <c r="A66" s="32" t="s">
        <v>67</v>
      </c>
      <c r="B66" s="29">
        <v>407863</v>
      </c>
      <c r="C66" s="26">
        <v>418614</v>
      </c>
      <c r="D66" s="26">
        <v>532014</v>
      </c>
      <c r="E66" s="31">
        <v>124151</v>
      </c>
      <c r="F66" s="27">
        <v>0.3044</v>
      </c>
      <c r="G66" s="31">
        <v>113400</v>
      </c>
      <c r="H66" s="27">
        <v>0.27089999999999997</v>
      </c>
    </row>
    <row r="67" spans="1:8" s="16" customFormat="1" ht="31.5">
      <c r="A67" s="32" t="s">
        <v>68</v>
      </c>
      <c r="B67" s="22">
        <v>5115832</v>
      </c>
      <c r="C67" s="26">
        <v>4944698</v>
      </c>
      <c r="D67" s="26">
        <v>5958016</v>
      </c>
      <c r="E67" s="31">
        <v>842184</v>
      </c>
      <c r="F67" s="27">
        <v>0.1646</v>
      </c>
      <c r="G67" s="31">
        <v>1013318</v>
      </c>
      <c r="H67" s="27">
        <v>0.2049</v>
      </c>
    </row>
    <row r="68" spans="1:8" s="38" customFormat="1" ht="31.5">
      <c r="A68" s="48" t="s">
        <v>69</v>
      </c>
      <c r="B68" s="50">
        <v>21884399</v>
      </c>
      <c r="C68" s="50">
        <v>21609379</v>
      </c>
      <c r="D68" s="50">
        <v>23186235</v>
      </c>
      <c r="E68" s="36">
        <v>1301836</v>
      </c>
      <c r="F68" s="37">
        <v>5.9499999999999997E-2</v>
      </c>
      <c r="G68" s="36">
        <v>1576856</v>
      </c>
      <c r="H68" s="37">
        <v>7.2999999999999995E-2</v>
      </c>
    </row>
    <row r="69" spans="1:8" s="16" customFormat="1" ht="31.5">
      <c r="A69" s="32" t="s">
        <v>70</v>
      </c>
      <c r="B69" s="29">
        <v>92314</v>
      </c>
      <c r="C69" s="29">
        <v>93452</v>
      </c>
      <c r="D69" s="29">
        <v>97102</v>
      </c>
      <c r="E69" s="31">
        <v>4788</v>
      </c>
      <c r="F69" s="27">
        <v>5.1900000000000002E-2</v>
      </c>
      <c r="G69" s="31">
        <v>3650</v>
      </c>
      <c r="H69" s="27">
        <v>3.9100000000000003E-2</v>
      </c>
    </row>
    <row r="70" spans="1:8" s="16" customFormat="1" ht="31.5">
      <c r="A70" s="32" t="s">
        <v>71</v>
      </c>
      <c r="B70" s="26">
        <v>1859245</v>
      </c>
      <c r="C70" s="26">
        <v>2466500</v>
      </c>
      <c r="D70" s="26">
        <v>2239127</v>
      </c>
      <c r="E70" s="31">
        <v>379882</v>
      </c>
      <c r="F70" s="27">
        <v>0.20430000000000001</v>
      </c>
      <c r="G70" s="31">
        <v>-227373</v>
      </c>
      <c r="H70" s="27">
        <v>-9.2200000000000004E-2</v>
      </c>
    </row>
    <row r="71" spans="1:8" s="16" customFormat="1" ht="31.5">
      <c r="A71" s="32" t="s">
        <v>72</v>
      </c>
      <c r="B71" s="22">
        <v>761921</v>
      </c>
      <c r="C71" s="22">
        <v>676034</v>
      </c>
      <c r="D71" s="22">
        <v>1180244</v>
      </c>
      <c r="E71" s="31">
        <v>418323</v>
      </c>
      <c r="F71" s="27">
        <v>0.54900000000000004</v>
      </c>
      <c r="G71" s="31">
        <v>504210</v>
      </c>
      <c r="H71" s="27">
        <v>0.74580000000000002</v>
      </c>
    </row>
    <row r="72" spans="1:8" s="38" customFormat="1" ht="31.5">
      <c r="A72" s="35" t="s">
        <v>73</v>
      </c>
      <c r="B72" s="50">
        <v>2713480</v>
      </c>
      <c r="C72" s="50">
        <v>3235986</v>
      </c>
      <c r="D72" s="50">
        <v>3516473</v>
      </c>
      <c r="E72" s="36">
        <v>802993</v>
      </c>
      <c r="F72" s="37">
        <v>0.2959</v>
      </c>
      <c r="G72" s="36">
        <v>280487</v>
      </c>
      <c r="H72" s="37">
        <v>8.6699999999999999E-2</v>
      </c>
    </row>
    <row r="73" spans="1:8" s="16" customFormat="1" ht="31.5">
      <c r="A73" s="32" t="s">
        <v>74</v>
      </c>
      <c r="B73" s="22">
        <v>250412</v>
      </c>
      <c r="C73" s="22">
        <v>245699</v>
      </c>
      <c r="D73" s="22">
        <v>245698</v>
      </c>
      <c r="E73" s="31">
        <v>-4714</v>
      </c>
      <c r="F73" s="27">
        <v>-1.8800000000000001E-2</v>
      </c>
      <c r="G73" s="31">
        <v>-1</v>
      </c>
      <c r="H73" s="27">
        <v>0</v>
      </c>
    </row>
    <row r="74" spans="1:8" s="16" customFormat="1" ht="31.5">
      <c r="A74" s="32" t="s">
        <v>75</v>
      </c>
      <c r="B74" s="31">
        <v>2539038</v>
      </c>
      <c r="C74" s="31">
        <v>2548280</v>
      </c>
      <c r="D74" s="31">
        <v>3197840</v>
      </c>
      <c r="E74" s="31">
        <v>658802</v>
      </c>
      <c r="F74" s="27">
        <v>0.25950000000000001</v>
      </c>
      <c r="G74" s="31">
        <v>649560</v>
      </c>
      <c r="H74" s="27">
        <v>0.25490000000000002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882291</v>
      </c>
      <c r="C76" s="31">
        <v>1024788</v>
      </c>
      <c r="D76" s="31">
        <v>898280</v>
      </c>
      <c r="E76" s="31">
        <v>15989</v>
      </c>
      <c r="F76" s="27">
        <v>1.8100000000000002E-2</v>
      </c>
      <c r="G76" s="31">
        <v>-126508</v>
      </c>
      <c r="H76" s="27">
        <v>-0.1234</v>
      </c>
    </row>
    <row r="77" spans="1:8" s="38" customFormat="1" ht="31.5">
      <c r="A77" s="35" t="s">
        <v>78</v>
      </c>
      <c r="B77" s="36">
        <v>3671741</v>
      </c>
      <c r="C77" s="36">
        <v>3818767</v>
      </c>
      <c r="D77" s="36">
        <v>4341818</v>
      </c>
      <c r="E77" s="36">
        <v>670077</v>
      </c>
      <c r="F77" s="37">
        <v>0.1825</v>
      </c>
      <c r="G77" s="36">
        <v>523051</v>
      </c>
      <c r="H77" s="37">
        <v>0.13700000000000001</v>
      </c>
    </row>
    <row r="78" spans="1:8" s="16" customFormat="1" ht="31.5">
      <c r="A78" s="32" t="s">
        <v>79</v>
      </c>
      <c r="B78" s="31">
        <v>130856</v>
      </c>
      <c r="C78" s="31">
        <v>95667</v>
      </c>
      <c r="D78" s="31">
        <v>0</v>
      </c>
      <c r="E78" s="31">
        <v>-130856</v>
      </c>
      <c r="F78" s="27">
        <v>-1</v>
      </c>
      <c r="G78" s="31">
        <v>-95667</v>
      </c>
      <c r="H78" s="27">
        <v>-1</v>
      </c>
    </row>
    <row r="79" spans="1:8" s="16" customFormat="1" ht="31.5">
      <c r="A79" s="32" t="s">
        <v>80</v>
      </c>
      <c r="B79" s="31">
        <v>131922</v>
      </c>
      <c r="C79" s="31">
        <v>149626</v>
      </c>
      <c r="D79" s="31">
        <v>177300</v>
      </c>
      <c r="E79" s="31">
        <v>45378</v>
      </c>
      <c r="F79" s="27">
        <v>0.34399999999999997</v>
      </c>
      <c r="G79" s="31">
        <v>27674</v>
      </c>
      <c r="H79" s="27">
        <v>0.185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262778</v>
      </c>
      <c r="C81" s="50">
        <v>245293</v>
      </c>
      <c r="D81" s="50">
        <v>177300</v>
      </c>
      <c r="E81" s="50">
        <v>-85478</v>
      </c>
      <c r="F81" s="37">
        <v>-0.32529999999999998</v>
      </c>
      <c r="G81" s="50">
        <v>-67993</v>
      </c>
      <c r="H81" s="37">
        <v>-0.2772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28532398</v>
      </c>
      <c r="C83" s="54">
        <v>28909425</v>
      </c>
      <c r="D83" s="55">
        <v>31221826</v>
      </c>
      <c r="E83" s="54">
        <v>2689428</v>
      </c>
      <c r="F83" s="56">
        <v>9.4299999999999995E-2</v>
      </c>
      <c r="G83" s="54">
        <v>2312401</v>
      </c>
      <c r="H83" s="56">
        <v>0.08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49" zoomScale="40" zoomScaleNormal="40" workbookViewId="0">
      <selection activeCell="B8" sqref="B8:H83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256" width="9.140625" style="77"/>
    <col min="257" max="257" width="121.140625" style="77" customWidth="1"/>
    <col min="258" max="258" width="39.5703125" style="77" customWidth="1"/>
    <col min="259" max="260" width="39.7109375" style="77" customWidth="1"/>
    <col min="261" max="261" width="34.85546875" style="77" customWidth="1"/>
    <col min="262" max="262" width="25" style="77" customWidth="1"/>
    <col min="263" max="263" width="35.42578125" style="77" customWidth="1"/>
    <col min="264" max="264" width="25.140625" style="77" customWidth="1"/>
    <col min="265" max="512" width="9.140625" style="77"/>
    <col min="513" max="513" width="121.140625" style="77" customWidth="1"/>
    <col min="514" max="514" width="39.5703125" style="77" customWidth="1"/>
    <col min="515" max="516" width="39.7109375" style="77" customWidth="1"/>
    <col min="517" max="517" width="34.85546875" style="77" customWidth="1"/>
    <col min="518" max="518" width="25" style="77" customWidth="1"/>
    <col min="519" max="519" width="35.42578125" style="77" customWidth="1"/>
    <col min="520" max="520" width="25.140625" style="77" customWidth="1"/>
    <col min="521" max="768" width="9.140625" style="77"/>
    <col min="769" max="769" width="121.140625" style="77" customWidth="1"/>
    <col min="770" max="770" width="39.5703125" style="77" customWidth="1"/>
    <col min="771" max="772" width="39.7109375" style="77" customWidth="1"/>
    <col min="773" max="773" width="34.85546875" style="77" customWidth="1"/>
    <col min="774" max="774" width="25" style="77" customWidth="1"/>
    <col min="775" max="775" width="35.42578125" style="77" customWidth="1"/>
    <col min="776" max="776" width="25.140625" style="77" customWidth="1"/>
    <col min="777" max="1024" width="9.140625" style="77"/>
    <col min="1025" max="1025" width="121.140625" style="77" customWidth="1"/>
    <col min="1026" max="1026" width="39.5703125" style="77" customWidth="1"/>
    <col min="1027" max="1028" width="39.7109375" style="77" customWidth="1"/>
    <col min="1029" max="1029" width="34.85546875" style="77" customWidth="1"/>
    <col min="1030" max="1030" width="25" style="77" customWidth="1"/>
    <col min="1031" max="1031" width="35.42578125" style="77" customWidth="1"/>
    <col min="1032" max="1032" width="25.140625" style="77" customWidth="1"/>
    <col min="1033" max="1280" width="9.140625" style="77"/>
    <col min="1281" max="1281" width="121.140625" style="77" customWidth="1"/>
    <col min="1282" max="1282" width="39.5703125" style="77" customWidth="1"/>
    <col min="1283" max="1284" width="39.7109375" style="77" customWidth="1"/>
    <col min="1285" max="1285" width="34.85546875" style="77" customWidth="1"/>
    <col min="1286" max="1286" width="25" style="77" customWidth="1"/>
    <col min="1287" max="1287" width="35.42578125" style="77" customWidth="1"/>
    <col min="1288" max="1288" width="25.140625" style="77" customWidth="1"/>
    <col min="1289" max="1536" width="9.140625" style="77"/>
    <col min="1537" max="1537" width="121.140625" style="77" customWidth="1"/>
    <col min="1538" max="1538" width="39.5703125" style="77" customWidth="1"/>
    <col min="1539" max="1540" width="39.7109375" style="77" customWidth="1"/>
    <col min="1541" max="1541" width="34.85546875" style="77" customWidth="1"/>
    <col min="1542" max="1542" width="25" style="77" customWidth="1"/>
    <col min="1543" max="1543" width="35.42578125" style="77" customWidth="1"/>
    <col min="1544" max="1544" width="25.140625" style="77" customWidth="1"/>
    <col min="1545" max="1792" width="9.140625" style="77"/>
    <col min="1793" max="1793" width="121.140625" style="77" customWidth="1"/>
    <col min="1794" max="1794" width="39.5703125" style="77" customWidth="1"/>
    <col min="1795" max="1796" width="39.7109375" style="77" customWidth="1"/>
    <col min="1797" max="1797" width="34.85546875" style="77" customWidth="1"/>
    <col min="1798" max="1798" width="25" style="77" customWidth="1"/>
    <col min="1799" max="1799" width="35.42578125" style="77" customWidth="1"/>
    <col min="1800" max="1800" width="25.140625" style="77" customWidth="1"/>
    <col min="1801" max="2048" width="9.140625" style="77"/>
    <col min="2049" max="2049" width="121.140625" style="77" customWidth="1"/>
    <col min="2050" max="2050" width="39.5703125" style="77" customWidth="1"/>
    <col min="2051" max="2052" width="39.7109375" style="77" customWidth="1"/>
    <col min="2053" max="2053" width="34.85546875" style="77" customWidth="1"/>
    <col min="2054" max="2054" width="25" style="77" customWidth="1"/>
    <col min="2055" max="2055" width="35.42578125" style="77" customWidth="1"/>
    <col min="2056" max="2056" width="25.140625" style="77" customWidth="1"/>
    <col min="2057" max="2304" width="9.140625" style="77"/>
    <col min="2305" max="2305" width="121.140625" style="77" customWidth="1"/>
    <col min="2306" max="2306" width="39.5703125" style="77" customWidth="1"/>
    <col min="2307" max="2308" width="39.7109375" style="77" customWidth="1"/>
    <col min="2309" max="2309" width="34.85546875" style="77" customWidth="1"/>
    <col min="2310" max="2310" width="25" style="77" customWidth="1"/>
    <col min="2311" max="2311" width="35.42578125" style="77" customWidth="1"/>
    <col min="2312" max="2312" width="25.140625" style="77" customWidth="1"/>
    <col min="2313" max="2560" width="9.140625" style="77"/>
    <col min="2561" max="2561" width="121.140625" style="77" customWidth="1"/>
    <col min="2562" max="2562" width="39.5703125" style="77" customWidth="1"/>
    <col min="2563" max="2564" width="39.7109375" style="77" customWidth="1"/>
    <col min="2565" max="2565" width="34.85546875" style="77" customWidth="1"/>
    <col min="2566" max="2566" width="25" style="77" customWidth="1"/>
    <col min="2567" max="2567" width="35.42578125" style="77" customWidth="1"/>
    <col min="2568" max="2568" width="25.140625" style="77" customWidth="1"/>
    <col min="2569" max="2816" width="9.140625" style="77"/>
    <col min="2817" max="2817" width="121.140625" style="77" customWidth="1"/>
    <col min="2818" max="2818" width="39.5703125" style="77" customWidth="1"/>
    <col min="2819" max="2820" width="39.7109375" style="77" customWidth="1"/>
    <col min="2821" max="2821" width="34.85546875" style="77" customWidth="1"/>
    <col min="2822" max="2822" width="25" style="77" customWidth="1"/>
    <col min="2823" max="2823" width="35.42578125" style="77" customWidth="1"/>
    <col min="2824" max="2824" width="25.140625" style="77" customWidth="1"/>
    <col min="2825" max="3072" width="9.140625" style="77"/>
    <col min="3073" max="3073" width="121.140625" style="77" customWidth="1"/>
    <col min="3074" max="3074" width="39.5703125" style="77" customWidth="1"/>
    <col min="3075" max="3076" width="39.7109375" style="77" customWidth="1"/>
    <col min="3077" max="3077" width="34.85546875" style="77" customWidth="1"/>
    <col min="3078" max="3078" width="25" style="77" customWidth="1"/>
    <col min="3079" max="3079" width="35.42578125" style="77" customWidth="1"/>
    <col min="3080" max="3080" width="25.140625" style="77" customWidth="1"/>
    <col min="3081" max="3328" width="9.140625" style="77"/>
    <col min="3329" max="3329" width="121.140625" style="77" customWidth="1"/>
    <col min="3330" max="3330" width="39.5703125" style="77" customWidth="1"/>
    <col min="3331" max="3332" width="39.7109375" style="77" customWidth="1"/>
    <col min="3333" max="3333" width="34.85546875" style="77" customWidth="1"/>
    <col min="3334" max="3334" width="25" style="77" customWidth="1"/>
    <col min="3335" max="3335" width="35.42578125" style="77" customWidth="1"/>
    <col min="3336" max="3336" width="25.140625" style="77" customWidth="1"/>
    <col min="3337" max="3584" width="9.140625" style="77"/>
    <col min="3585" max="3585" width="121.140625" style="77" customWidth="1"/>
    <col min="3586" max="3586" width="39.5703125" style="77" customWidth="1"/>
    <col min="3587" max="3588" width="39.7109375" style="77" customWidth="1"/>
    <col min="3589" max="3589" width="34.85546875" style="77" customWidth="1"/>
    <col min="3590" max="3590" width="25" style="77" customWidth="1"/>
    <col min="3591" max="3591" width="35.42578125" style="77" customWidth="1"/>
    <col min="3592" max="3592" width="25.140625" style="77" customWidth="1"/>
    <col min="3593" max="3840" width="9.140625" style="77"/>
    <col min="3841" max="3841" width="121.140625" style="77" customWidth="1"/>
    <col min="3842" max="3842" width="39.5703125" style="77" customWidth="1"/>
    <col min="3843" max="3844" width="39.7109375" style="77" customWidth="1"/>
    <col min="3845" max="3845" width="34.85546875" style="77" customWidth="1"/>
    <col min="3846" max="3846" width="25" style="77" customWidth="1"/>
    <col min="3847" max="3847" width="35.42578125" style="77" customWidth="1"/>
    <col min="3848" max="3848" width="25.140625" style="77" customWidth="1"/>
    <col min="3849" max="4096" width="9.140625" style="77"/>
    <col min="4097" max="4097" width="121.140625" style="77" customWidth="1"/>
    <col min="4098" max="4098" width="39.5703125" style="77" customWidth="1"/>
    <col min="4099" max="4100" width="39.7109375" style="77" customWidth="1"/>
    <col min="4101" max="4101" width="34.85546875" style="77" customWidth="1"/>
    <col min="4102" max="4102" width="25" style="77" customWidth="1"/>
    <col min="4103" max="4103" width="35.42578125" style="77" customWidth="1"/>
    <col min="4104" max="4104" width="25.140625" style="77" customWidth="1"/>
    <col min="4105" max="4352" width="9.140625" style="77"/>
    <col min="4353" max="4353" width="121.140625" style="77" customWidth="1"/>
    <col min="4354" max="4354" width="39.5703125" style="77" customWidth="1"/>
    <col min="4355" max="4356" width="39.7109375" style="77" customWidth="1"/>
    <col min="4357" max="4357" width="34.85546875" style="77" customWidth="1"/>
    <col min="4358" max="4358" width="25" style="77" customWidth="1"/>
    <col min="4359" max="4359" width="35.42578125" style="77" customWidth="1"/>
    <col min="4360" max="4360" width="25.140625" style="77" customWidth="1"/>
    <col min="4361" max="4608" width="9.140625" style="77"/>
    <col min="4609" max="4609" width="121.140625" style="77" customWidth="1"/>
    <col min="4610" max="4610" width="39.5703125" style="77" customWidth="1"/>
    <col min="4611" max="4612" width="39.7109375" style="77" customWidth="1"/>
    <col min="4613" max="4613" width="34.85546875" style="77" customWidth="1"/>
    <col min="4614" max="4614" width="25" style="77" customWidth="1"/>
    <col min="4615" max="4615" width="35.42578125" style="77" customWidth="1"/>
    <col min="4616" max="4616" width="25.140625" style="77" customWidth="1"/>
    <col min="4617" max="4864" width="9.140625" style="77"/>
    <col min="4865" max="4865" width="121.140625" style="77" customWidth="1"/>
    <col min="4866" max="4866" width="39.5703125" style="77" customWidth="1"/>
    <col min="4867" max="4868" width="39.7109375" style="77" customWidth="1"/>
    <col min="4869" max="4869" width="34.85546875" style="77" customWidth="1"/>
    <col min="4870" max="4870" width="25" style="77" customWidth="1"/>
    <col min="4871" max="4871" width="35.42578125" style="77" customWidth="1"/>
    <col min="4872" max="4872" width="25.140625" style="77" customWidth="1"/>
    <col min="4873" max="5120" width="9.140625" style="77"/>
    <col min="5121" max="5121" width="121.140625" style="77" customWidth="1"/>
    <col min="5122" max="5122" width="39.5703125" style="77" customWidth="1"/>
    <col min="5123" max="5124" width="39.7109375" style="77" customWidth="1"/>
    <col min="5125" max="5125" width="34.85546875" style="77" customWidth="1"/>
    <col min="5126" max="5126" width="25" style="77" customWidth="1"/>
    <col min="5127" max="5127" width="35.42578125" style="77" customWidth="1"/>
    <col min="5128" max="5128" width="25.140625" style="77" customWidth="1"/>
    <col min="5129" max="5376" width="9.140625" style="77"/>
    <col min="5377" max="5377" width="121.140625" style="77" customWidth="1"/>
    <col min="5378" max="5378" width="39.5703125" style="77" customWidth="1"/>
    <col min="5379" max="5380" width="39.7109375" style="77" customWidth="1"/>
    <col min="5381" max="5381" width="34.85546875" style="77" customWidth="1"/>
    <col min="5382" max="5382" width="25" style="77" customWidth="1"/>
    <col min="5383" max="5383" width="35.42578125" style="77" customWidth="1"/>
    <col min="5384" max="5384" width="25.140625" style="77" customWidth="1"/>
    <col min="5385" max="5632" width="9.140625" style="77"/>
    <col min="5633" max="5633" width="121.140625" style="77" customWidth="1"/>
    <col min="5634" max="5634" width="39.5703125" style="77" customWidth="1"/>
    <col min="5635" max="5636" width="39.7109375" style="77" customWidth="1"/>
    <col min="5637" max="5637" width="34.85546875" style="77" customWidth="1"/>
    <col min="5638" max="5638" width="25" style="77" customWidth="1"/>
    <col min="5639" max="5639" width="35.42578125" style="77" customWidth="1"/>
    <col min="5640" max="5640" width="25.140625" style="77" customWidth="1"/>
    <col min="5641" max="5888" width="9.140625" style="77"/>
    <col min="5889" max="5889" width="121.140625" style="77" customWidth="1"/>
    <col min="5890" max="5890" width="39.5703125" style="77" customWidth="1"/>
    <col min="5891" max="5892" width="39.7109375" style="77" customWidth="1"/>
    <col min="5893" max="5893" width="34.85546875" style="77" customWidth="1"/>
    <col min="5894" max="5894" width="25" style="77" customWidth="1"/>
    <col min="5895" max="5895" width="35.42578125" style="77" customWidth="1"/>
    <col min="5896" max="5896" width="25.140625" style="77" customWidth="1"/>
    <col min="5897" max="6144" width="9.140625" style="77"/>
    <col min="6145" max="6145" width="121.140625" style="77" customWidth="1"/>
    <col min="6146" max="6146" width="39.5703125" style="77" customWidth="1"/>
    <col min="6147" max="6148" width="39.7109375" style="77" customWidth="1"/>
    <col min="6149" max="6149" width="34.85546875" style="77" customWidth="1"/>
    <col min="6150" max="6150" width="25" style="77" customWidth="1"/>
    <col min="6151" max="6151" width="35.42578125" style="77" customWidth="1"/>
    <col min="6152" max="6152" width="25.140625" style="77" customWidth="1"/>
    <col min="6153" max="6400" width="9.140625" style="77"/>
    <col min="6401" max="6401" width="121.140625" style="77" customWidth="1"/>
    <col min="6402" max="6402" width="39.5703125" style="77" customWidth="1"/>
    <col min="6403" max="6404" width="39.7109375" style="77" customWidth="1"/>
    <col min="6405" max="6405" width="34.85546875" style="77" customWidth="1"/>
    <col min="6406" max="6406" width="25" style="77" customWidth="1"/>
    <col min="6407" max="6407" width="35.42578125" style="77" customWidth="1"/>
    <col min="6408" max="6408" width="25.140625" style="77" customWidth="1"/>
    <col min="6409" max="6656" width="9.140625" style="77"/>
    <col min="6657" max="6657" width="121.140625" style="77" customWidth="1"/>
    <col min="6658" max="6658" width="39.5703125" style="77" customWidth="1"/>
    <col min="6659" max="6660" width="39.7109375" style="77" customWidth="1"/>
    <col min="6661" max="6661" width="34.85546875" style="77" customWidth="1"/>
    <col min="6662" max="6662" width="25" style="77" customWidth="1"/>
    <col min="6663" max="6663" width="35.42578125" style="77" customWidth="1"/>
    <col min="6664" max="6664" width="25.140625" style="77" customWidth="1"/>
    <col min="6665" max="6912" width="9.140625" style="77"/>
    <col min="6913" max="6913" width="121.140625" style="77" customWidth="1"/>
    <col min="6914" max="6914" width="39.5703125" style="77" customWidth="1"/>
    <col min="6915" max="6916" width="39.7109375" style="77" customWidth="1"/>
    <col min="6917" max="6917" width="34.85546875" style="77" customWidth="1"/>
    <col min="6918" max="6918" width="25" style="77" customWidth="1"/>
    <col min="6919" max="6919" width="35.42578125" style="77" customWidth="1"/>
    <col min="6920" max="6920" width="25.140625" style="77" customWidth="1"/>
    <col min="6921" max="7168" width="9.140625" style="77"/>
    <col min="7169" max="7169" width="121.140625" style="77" customWidth="1"/>
    <col min="7170" max="7170" width="39.5703125" style="77" customWidth="1"/>
    <col min="7171" max="7172" width="39.7109375" style="77" customWidth="1"/>
    <col min="7173" max="7173" width="34.85546875" style="77" customWidth="1"/>
    <col min="7174" max="7174" width="25" style="77" customWidth="1"/>
    <col min="7175" max="7175" width="35.42578125" style="77" customWidth="1"/>
    <col min="7176" max="7176" width="25.140625" style="77" customWidth="1"/>
    <col min="7177" max="7424" width="9.140625" style="77"/>
    <col min="7425" max="7425" width="121.140625" style="77" customWidth="1"/>
    <col min="7426" max="7426" width="39.5703125" style="77" customWidth="1"/>
    <col min="7427" max="7428" width="39.7109375" style="77" customWidth="1"/>
    <col min="7429" max="7429" width="34.85546875" style="77" customWidth="1"/>
    <col min="7430" max="7430" width="25" style="77" customWidth="1"/>
    <col min="7431" max="7431" width="35.42578125" style="77" customWidth="1"/>
    <col min="7432" max="7432" width="25.140625" style="77" customWidth="1"/>
    <col min="7433" max="7680" width="9.140625" style="77"/>
    <col min="7681" max="7681" width="121.140625" style="77" customWidth="1"/>
    <col min="7682" max="7682" width="39.5703125" style="77" customWidth="1"/>
    <col min="7683" max="7684" width="39.7109375" style="77" customWidth="1"/>
    <col min="7685" max="7685" width="34.85546875" style="77" customWidth="1"/>
    <col min="7686" max="7686" width="25" style="77" customWidth="1"/>
    <col min="7687" max="7687" width="35.42578125" style="77" customWidth="1"/>
    <col min="7688" max="7688" width="25.140625" style="77" customWidth="1"/>
    <col min="7689" max="7936" width="9.140625" style="77"/>
    <col min="7937" max="7937" width="121.140625" style="77" customWidth="1"/>
    <col min="7938" max="7938" width="39.5703125" style="77" customWidth="1"/>
    <col min="7939" max="7940" width="39.7109375" style="77" customWidth="1"/>
    <col min="7941" max="7941" width="34.85546875" style="77" customWidth="1"/>
    <col min="7942" max="7942" width="25" style="77" customWidth="1"/>
    <col min="7943" max="7943" width="35.42578125" style="77" customWidth="1"/>
    <col min="7944" max="7944" width="25.140625" style="77" customWidth="1"/>
    <col min="7945" max="8192" width="9.140625" style="77"/>
    <col min="8193" max="8193" width="121.140625" style="77" customWidth="1"/>
    <col min="8194" max="8194" width="39.5703125" style="77" customWidth="1"/>
    <col min="8195" max="8196" width="39.7109375" style="77" customWidth="1"/>
    <col min="8197" max="8197" width="34.85546875" style="77" customWidth="1"/>
    <col min="8198" max="8198" width="25" style="77" customWidth="1"/>
    <col min="8199" max="8199" width="35.42578125" style="77" customWidth="1"/>
    <col min="8200" max="8200" width="25.140625" style="77" customWidth="1"/>
    <col min="8201" max="8448" width="9.140625" style="77"/>
    <col min="8449" max="8449" width="121.140625" style="77" customWidth="1"/>
    <col min="8450" max="8450" width="39.5703125" style="77" customWidth="1"/>
    <col min="8451" max="8452" width="39.7109375" style="77" customWidth="1"/>
    <col min="8453" max="8453" width="34.85546875" style="77" customWidth="1"/>
    <col min="8454" max="8454" width="25" style="77" customWidth="1"/>
    <col min="8455" max="8455" width="35.42578125" style="77" customWidth="1"/>
    <col min="8456" max="8456" width="25.140625" style="77" customWidth="1"/>
    <col min="8457" max="8704" width="9.140625" style="77"/>
    <col min="8705" max="8705" width="121.140625" style="77" customWidth="1"/>
    <col min="8706" max="8706" width="39.5703125" style="77" customWidth="1"/>
    <col min="8707" max="8708" width="39.7109375" style="77" customWidth="1"/>
    <col min="8709" max="8709" width="34.85546875" style="77" customWidth="1"/>
    <col min="8710" max="8710" width="25" style="77" customWidth="1"/>
    <col min="8711" max="8711" width="35.42578125" style="77" customWidth="1"/>
    <col min="8712" max="8712" width="25.140625" style="77" customWidth="1"/>
    <col min="8713" max="8960" width="9.140625" style="77"/>
    <col min="8961" max="8961" width="121.140625" style="77" customWidth="1"/>
    <col min="8962" max="8962" width="39.5703125" style="77" customWidth="1"/>
    <col min="8963" max="8964" width="39.7109375" style="77" customWidth="1"/>
    <col min="8965" max="8965" width="34.85546875" style="77" customWidth="1"/>
    <col min="8966" max="8966" width="25" style="77" customWidth="1"/>
    <col min="8967" max="8967" width="35.42578125" style="77" customWidth="1"/>
    <col min="8968" max="8968" width="25.140625" style="77" customWidth="1"/>
    <col min="8969" max="9216" width="9.140625" style="77"/>
    <col min="9217" max="9217" width="121.140625" style="77" customWidth="1"/>
    <col min="9218" max="9218" width="39.5703125" style="77" customWidth="1"/>
    <col min="9219" max="9220" width="39.7109375" style="77" customWidth="1"/>
    <col min="9221" max="9221" width="34.85546875" style="77" customWidth="1"/>
    <col min="9222" max="9222" width="25" style="77" customWidth="1"/>
    <col min="9223" max="9223" width="35.42578125" style="77" customWidth="1"/>
    <col min="9224" max="9224" width="25.140625" style="77" customWidth="1"/>
    <col min="9225" max="9472" width="9.140625" style="77"/>
    <col min="9473" max="9473" width="121.140625" style="77" customWidth="1"/>
    <col min="9474" max="9474" width="39.5703125" style="77" customWidth="1"/>
    <col min="9475" max="9476" width="39.7109375" style="77" customWidth="1"/>
    <col min="9477" max="9477" width="34.85546875" style="77" customWidth="1"/>
    <col min="9478" max="9478" width="25" style="77" customWidth="1"/>
    <col min="9479" max="9479" width="35.42578125" style="77" customWidth="1"/>
    <col min="9480" max="9480" width="25.140625" style="77" customWidth="1"/>
    <col min="9481" max="9728" width="9.140625" style="77"/>
    <col min="9729" max="9729" width="121.140625" style="77" customWidth="1"/>
    <col min="9730" max="9730" width="39.5703125" style="77" customWidth="1"/>
    <col min="9731" max="9732" width="39.7109375" style="77" customWidth="1"/>
    <col min="9733" max="9733" width="34.85546875" style="77" customWidth="1"/>
    <col min="9734" max="9734" width="25" style="77" customWidth="1"/>
    <col min="9735" max="9735" width="35.42578125" style="77" customWidth="1"/>
    <col min="9736" max="9736" width="25.140625" style="77" customWidth="1"/>
    <col min="9737" max="9984" width="9.140625" style="77"/>
    <col min="9985" max="9985" width="121.140625" style="77" customWidth="1"/>
    <col min="9986" max="9986" width="39.5703125" style="77" customWidth="1"/>
    <col min="9987" max="9988" width="39.7109375" style="77" customWidth="1"/>
    <col min="9989" max="9989" width="34.85546875" style="77" customWidth="1"/>
    <col min="9990" max="9990" width="25" style="77" customWidth="1"/>
    <col min="9991" max="9991" width="35.42578125" style="77" customWidth="1"/>
    <col min="9992" max="9992" width="25.140625" style="77" customWidth="1"/>
    <col min="9993" max="10240" width="9.140625" style="77"/>
    <col min="10241" max="10241" width="121.140625" style="77" customWidth="1"/>
    <col min="10242" max="10242" width="39.5703125" style="77" customWidth="1"/>
    <col min="10243" max="10244" width="39.7109375" style="77" customWidth="1"/>
    <col min="10245" max="10245" width="34.85546875" style="77" customWidth="1"/>
    <col min="10246" max="10246" width="25" style="77" customWidth="1"/>
    <col min="10247" max="10247" width="35.42578125" style="77" customWidth="1"/>
    <col min="10248" max="10248" width="25.140625" style="77" customWidth="1"/>
    <col min="10249" max="10496" width="9.140625" style="77"/>
    <col min="10497" max="10497" width="121.140625" style="77" customWidth="1"/>
    <col min="10498" max="10498" width="39.5703125" style="77" customWidth="1"/>
    <col min="10499" max="10500" width="39.7109375" style="77" customWidth="1"/>
    <col min="10501" max="10501" width="34.85546875" style="77" customWidth="1"/>
    <col min="10502" max="10502" width="25" style="77" customWidth="1"/>
    <col min="10503" max="10503" width="35.42578125" style="77" customWidth="1"/>
    <col min="10504" max="10504" width="25.140625" style="77" customWidth="1"/>
    <col min="10505" max="10752" width="9.140625" style="77"/>
    <col min="10753" max="10753" width="121.140625" style="77" customWidth="1"/>
    <col min="10754" max="10754" width="39.5703125" style="77" customWidth="1"/>
    <col min="10755" max="10756" width="39.7109375" style="77" customWidth="1"/>
    <col min="10757" max="10757" width="34.85546875" style="77" customWidth="1"/>
    <col min="10758" max="10758" width="25" style="77" customWidth="1"/>
    <col min="10759" max="10759" width="35.42578125" style="77" customWidth="1"/>
    <col min="10760" max="10760" width="25.140625" style="77" customWidth="1"/>
    <col min="10761" max="11008" width="9.140625" style="77"/>
    <col min="11009" max="11009" width="121.140625" style="77" customWidth="1"/>
    <col min="11010" max="11010" width="39.5703125" style="77" customWidth="1"/>
    <col min="11011" max="11012" width="39.7109375" style="77" customWidth="1"/>
    <col min="11013" max="11013" width="34.85546875" style="77" customWidth="1"/>
    <col min="11014" max="11014" width="25" style="77" customWidth="1"/>
    <col min="11015" max="11015" width="35.42578125" style="77" customWidth="1"/>
    <col min="11016" max="11016" width="25.140625" style="77" customWidth="1"/>
    <col min="11017" max="11264" width="9.140625" style="77"/>
    <col min="11265" max="11265" width="121.140625" style="77" customWidth="1"/>
    <col min="11266" max="11266" width="39.5703125" style="77" customWidth="1"/>
    <col min="11267" max="11268" width="39.7109375" style="77" customWidth="1"/>
    <col min="11269" max="11269" width="34.85546875" style="77" customWidth="1"/>
    <col min="11270" max="11270" width="25" style="77" customWidth="1"/>
    <col min="11271" max="11271" width="35.42578125" style="77" customWidth="1"/>
    <col min="11272" max="11272" width="25.140625" style="77" customWidth="1"/>
    <col min="11273" max="11520" width="9.140625" style="77"/>
    <col min="11521" max="11521" width="121.140625" style="77" customWidth="1"/>
    <col min="11522" max="11522" width="39.5703125" style="77" customWidth="1"/>
    <col min="11523" max="11524" width="39.7109375" style="77" customWidth="1"/>
    <col min="11525" max="11525" width="34.85546875" style="77" customWidth="1"/>
    <col min="11526" max="11526" width="25" style="77" customWidth="1"/>
    <col min="11527" max="11527" width="35.42578125" style="77" customWidth="1"/>
    <col min="11528" max="11528" width="25.140625" style="77" customWidth="1"/>
    <col min="11529" max="11776" width="9.140625" style="77"/>
    <col min="11777" max="11777" width="121.140625" style="77" customWidth="1"/>
    <col min="11778" max="11778" width="39.5703125" style="77" customWidth="1"/>
    <col min="11779" max="11780" width="39.7109375" style="77" customWidth="1"/>
    <col min="11781" max="11781" width="34.85546875" style="77" customWidth="1"/>
    <col min="11782" max="11782" width="25" style="77" customWidth="1"/>
    <col min="11783" max="11783" width="35.42578125" style="77" customWidth="1"/>
    <col min="11784" max="11784" width="25.140625" style="77" customWidth="1"/>
    <col min="11785" max="12032" width="9.140625" style="77"/>
    <col min="12033" max="12033" width="121.140625" style="77" customWidth="1"/>
    <col min="12034" max="12034" width="39.5703125" style="77" customWidth="1"/>
    <col min="12035" max="12036" width="39.7109375" style="77" customWidth="1"/>
    <col min="12037" max="12037" width="34.85546875" style="77" customWidth="1"/>
    <col min="12038" max="12038" width="25" style="77" customWidth="1"/>
    <col min="12039" max="12039" width="35.42578125" style="77" customWidth="1"/>
    <col min="12040" max="12040" width="25.140625" style="77" customWidth="1"/>
    <col min="12041" max="12288" width="9.140625" style="77"/>
    <col min="12289" max="12289" width="121.140625" style="77" customWidth="1"/>
    <col min="12290" max="12290" width="39.5703125" style="77" customWidth="1"/>
    <col min="12291" max="12292" width="39.7109375" style="77" customWidth="1"/>
    <col min="12293" max="12293" width="34.85546875" style="77" customWidth="1"/>
    <col min="12294" max="12294" width="25" style="77" customWidth="1"/>
    <col min="12295" max="12295" width="35.42578125" style="77" customWidth="1"/>
    <col min="12296" max="12296" width="25.140625" style="77" customWidth="1"/>
    <col min="12297" max="12544" width="9.140625" style="77"/>
    <col min="12545" max="12545" width="121.140625" style="77" customWidth="1"/>
    <col min="12546" max="12546" width="39.5703125" style="77" customWidth="1"/>
    <col min="12547" max="12548" width="39.7109375" style="77" customWidth="1"/>
    <col min="12549" max="12549" width="34.85546875" style="77" customWidth="1"/>
    <col min="12550" max="12550" width="25" style="77" customWidth="1"/>
    <col min="12551" max="12551" width="35.42578125" style="77" customWidth="1"/>
    <col min="12552" max="12552" width="25.140625" style="77" customWidth="1"/>
    <col min="12553" max="12800" width="9.140625" style="77"/>
    <col min="12801" max="12801" width="121.140625" style="77" customWidth="1"/>
    <col min="12802" max="12802" width="39.5703125" style="77" customWidth="1"/>
    <col min="12803" max="12804" width="39.7109375" style="77" customWidth="1"/>
    <col min="12805" max="12805" width="34.85546875" style="77" customWidth="1"/>
    <col min="12806" max="12806" width="25" style="77" customWidth="1"/>
    <col min="12807" max="12807" width="35.42578125" style="77" customWidth="1"/>
    <col min="12808" max="12808" width="25.140625" style="77" customWidth="1"/>
    <col min="12809" max="13056" width="9.140625" style="77"/>
    <col min="13057" max="13057" width="121.140625" style="77" customWidth="1"/>
    <col min="13058" max="13058" width="39.5703125" style="77" customWidth="1"/>
    <col min="13059" max="13060" width="39.7109375" style="77" customWidth="1"/>
    <col min="13061" max="13061" width="34.85546875" style="77" customWidth="1"/>
    <col min="13062" max="13062" width="25" style="77" customWidth="1"/>
    <col min="13063" max="13063" width="35.42578125" style="77" customWidth="1"/>
    <col min="13064" max="13064" width="25.140625" style="77" customWidth="1"/>
    <col min="13065" max="13312" width="9.140625" style="77"/>
    <col min="13313" max="13313" width="121.140625" style="77" customWidth="1"/>
    <col min="13314" max="13314" width="39.5703125" style="77" customWidth="1"/>
    <col min="13315" max="13316" width="39.7109375" style="77" customWidth="1"/>
    <col min="13317" max="13317" width="34.85546875" style="77" customWidth="1"/>
    <col min="13318" max="13318" width="25" style="77" customWidth="1"/>
    <col min="13319" max="13319" width="35.42578125" style="77" customWidth="1"/>
    <col min="13320" max="13320" width="25.140625" style="77" customWidth="1"/>
    <col min="13321" max="13568" width="9.140625" style="77"/>
    <col min="13569" max="13569" width="121.140625" style="77" customWidth="1"/>
    <col min="13570" max="13570" width="39.5703125" style="77" customWidth="1"/>
    <col min="13571" max="13572" width="39.7109375" style="77" customWidth="1"/>
    <col min="13573" max="13573" width="34.85546875" style="77" customWidth="1"/>
    <col min="13574" max="13574" width="25" style="77" customWidth="1"/>
    <col min="13575" max="13575" width="35.42578125" style="77" customWidth="1"/>
    <col min="13576" max="13576" width="25.140625" style="77" customWidth="1"/>
    <col min="13577" max="13824" width="9.140625" style="77"/>
    <col min="13825" max="13825" width="121.140625" style="77" customWidth="1"/>
    <col min="13826" max="13826" width="39.5703125" style="77" customWidth="1"/>
    <col min="13827" max="13828" width="39.7109375" style="77" customWidth="1"/>
    <col min="13829" max="13829" width="34.85546875" style="77" customWidth="1"/>
    <col min="13830" max="13830" width="25" style="77" customWidth="1"/>
    <col min="13831" max="13831" width="35.42578125" style="77" customWidth="1"/>
    <col min="13832" max="13832" width="25.140625" style="77" customWidth="1"/>
    <col min="13833" max="14080" width="9.140625" style="77"/>
    <col min="14081" max="14081" width="121.140625" style="77" customWidth="1"/>
    <col min="14082" max="14082" width="39.5703125" style="77" customWidth="1"/>
    <col min="14083" max="14084" width="39.7109375" style="77" customWidth="1"/>
    <col min="14085" max="14085" width="34.85546875" style="77" customWidth="1"/>
    <col min="14086" max="14086" width="25" style="77" customWidth="1"/>
    <col min="14087" max="14087" width="35.42578125" style="77" customWidth="1"/>
    <col min="14088" max="14088" width="25.140625" style="77" customWidth="1"/>
    <col min="14089" max="14336" width="9.140625" style="77"/>
    <col min="14337" max="14337" width="121.140625" style="77" customWidth="1"/>
    <col min="14338" max="14338" width="39.5703125" style="77" customWidth="1"/>
    <col min="14339" max="14340" width="39.7109375" style="77" customWidth="1"/>
    <col min="14341" max="14341" width="34.85546875" style="77" customWidth="1"/>
    <col min="14342" max="14342" width="25" style="77" customWidth="1"/>
    <col min="14343" max="14343" width="35.42578125" style="77" customWidth="1"/>
    <col min="14344" max="14344" width="25.140625" style="77" customWidth="1"/>
    <col min="14345" max="14592" width="9.140625" style="77"/>
    <col min="14593" max="14593" width="121.140625" style="77" customWidth="1"/>
    <col min="14594" max="14594" width="39.5703125" style="77" customWidth="1"/>
    <col min="14595" max="14596" width="39.7109375" style="77" customWidth="1"/>
    <col min="14597" max="14597" width="34.85546875" style="77" customWidth="1"/>
    <col min="14598" max="14598" width="25" style="77" customWidth="1"/>
    <col min="14599" max="14599" width="35.42578125" style="77" customWidth="1"/>
    <col min="14600" max="14600" width="25.140625" style="77" customWidth="1"/>
    <col min="14601" max="14848" width="9.140625" style="77"/>
    <col min="14849" max="14849" width="121.140625" style="77" customWidth="1"/>
    <col min="14850" max="14850" width="39.5703125" style="77" customWidth="1"/>
    <col min="14851" max="14852" width="39.7109375" style="77" customWidth="1"/>
    <col min="14853" max="14853" width="34.85546875" style="77" customWidth="1"/>
    <col min="14854" max="14854" width="25" style="77" customWidth="1"/>
    <col min="14855" max="14855" width="35.42578125" style="77" customWidth="1"/>
    <col min="14856" max="14856" width="25.140625" style="77" customWidth="1"/>
    <col min="14857" max="15104" width="9.140625" style="77"/>
    <col min="15105" max="15105" width="121.140625" style="77" customWidth="1"/>
    <col min="15106" max="15106" width="39.5703125" style="77" customWidth="1"/>
    <col min="15107" max="15108" width="39.7109375" style="77" customWidth="1"/>
    <col min="15109" max="15109" width="34.85546875" style="77" customWidth="1"/>
    <col min="15110" max="15110" width="25" style="77" customWidth="1"/>
    <col min="15111" max="15111" width="35.42578125" style="77" customWidth="1"/>
    <col min="15112" max="15112" width="25.140625" style="77" customWidth="1"/>
    <col min="15113" max="15360" width="9.140625" style="77"/>
    <col min="15361" max="15361" width="121.140625" style="77" customWidth="1"/>
    <col min="15362" max="15362" width="39.5703125" style="77" customWidth="1"/>
    <col min="15363" max="15364" width="39.7109375" style="77" customWidth="1"/>
    <col min="15365" max="15365" width="34.85546875" style="77" customWidth="1"/>
    <col min="15366" max="15366" width="25" style="77" customWidth="1"/>
    <col min="15367" max="15367" width="35.42578125" style="77" customWidth="1"/>
    <col min="15368" max="15368" width="25.140625" style="77" customWidth="1"/>
    <col min="15369" max="15616" width="9.140625" style="77"/>
    <col min="15617" max="15617" width="121.140625" style="77" customWidth="1"/>
    <col min="15618" max="15618" width="39.5703125" style="77" customWidth="1"/>
    <col min="15619" max="15620" width="39.7109375" style="77" customWidth="1"/>
    <col min="15621" max="15621" width="34.85546875" style="77" customWidth="1"/>
    <col min="15622" max="15622" width="25" style="77" customWidth="1"/>
    <col min="15623" max="15623" width="35.42578125" style="77" customWidth="1"/>
    <col min="15624" max="15624" width="25.140625" style="77" customWidth="1"/>
    <col min="15625" max="15872" width="9.140625" style="77"/>
    <col min="15873" max="15873" width="121.140625" style="77" customWidth="1"/>
    <col min="15874" max="15874" width="39.5703125" style="77" customWidth="1"/>
    <col min="15875" max="15876" width="39.7109375" style="77" customWidth="1"/>
    <col min="15877" max="15877" width="34.85546875" style="77" customWidth="1"/>
    <col min="15878" max="15878" width="25" style="77" customWidth="1"/>
    <col min="15879" max="15879" width="35.42578125" style="77" customWidth="1"/>
    <col min="15880" max="15880" width="25.140625" style="77" customWidth="1"/>
    <col min="15881" max="16128" width="9.140625" style="77"/>
    <col min="16129" max="16129" width="121.140625" style="77" customWidth="1"/>
    <col min="16130" max="16130" width="39.5703125" style="77" customWidth="1"/>
    <col min="16131" max="16132" width="39.7109375" style="77" customWidth="1"/>
    <col min="16133" max="16133" width="34.85546875" style="77" customWidth="1"/>
    <col min="16134" max="16134" width="25" style="77" customWidth="1"/>
    <col min="16135" max="16135" width="35.42578125" style="77" customWidth="1"/>
    <col min="16136" max="16136" width="25.140625" style="77" customWidth="1"/>
    <col min="16137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95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67276163</v>
      </c>
      <c r="C8" s="26">
        <v>67276163</v>
      </c>
      <c r="D8" s="26">
        <v>68319983</v>
      </c>
      <c r="E8" s="26">
        <v>1043820</v>
      </c>
      <c r="F8" s="27">
        <v>1.55E-2</v>
      </c>
      <c r="G8" s="26">
        <v>1043820</v>
      </c>
      <c r="H8" s="27">
        <v>1.55E-2</v>
      </c>
    </row>
    <row r="9" spans="1:8" s="73" customFormat="1" ht="31.5">
      <c r="A9" s="25" t="s">
        <v>19</v>
      </c>
      <c r="B9" s="26">
        <v>6927443</v>
      </c>
      <c r="C9" s="26">
        <v>6927443</v>
      </c>
      <c r="D9" s="26">
        <v>0</v>
      </c>
      <c r="E9" s="26">
        <v>-6927443</v>
      </c>
      <c r="F9" s="27">
        <v>-1</v>
      </c>
      <c r="G9" s="26">
        <v>-6927443</v>
      </c>
      <c r="H9" s="27">
        <v>-1</v>
      </c>
    </row>
    <row r="10" spans="1:8" s="73" customFormat="1" ht="31.5">
      <c r="A10" s="28" t="s">
        <v>20</v>
      </c>
      <c r="B10" s="29">
        <v>21080409</v>
      </c>
      <c r="C10" s="29">
        <v>23095874</v>
      </c>
      <c r="D10" s="29">
        <v>20525230</v>
      </c>
      <c r="E10" s="29">
        <v>-555179</v>
      </c>
      <c r="F10" s="27">
        <v>-2.63E-2</v>
      </c>
      <c r="G10" s="29">
        <v>-2570644</v>
      </c>
      <c r="H10" s="27">
        <v>-0.1113</v>
      </c>
    </row>
    <row r="11" spans="1:8" s="73" customFormat="1" ht="31.5">
      <c r="A11" s="30" t="s">
        <v>21</v>
      </c>
      <c r="B11" s="31">
        <v>586030</v>
      </c>
      <c r="C11" s="31">
        <v>586030</v>
      </c>
      <c r="D11" s="31">
        <v>63111</v>
      </c>
      <c r="E11" s="29">
        <v>-522919</v>
      </c>
      <c r="F11" s="27">
        <v>-0.89229999999999998</v>
      </c>
      <c r="G11" s="29">
        <v>-522919</v>
      </c>
      <c r="H11" s="27">
        <v>-0.89229999999999998</v>
      </c>
    </row>
    <row r="12" spans="1:8" s="73" customFormat="1" ht="31.5">
      <c r="A12" s="32" t="s">
        <v>22</v>
      </c>
      <c r="B12" s="31">
        <v>4097327</v>
      </c>
      <c r="C12" s="31">
        <v>4411384</v>
      </c>
      <c r="D12" s="31">
        <v>4128762</v>
      </c>
      <c r="E12" s="29">
        <v>31435</v>
      </c>
      <c r="F12" s="27">
        <v>7.7000000000000002E-3</v>
      </c>
      <c r="G12" s="29">
        <v>-282622</v>
      </c>
      <c r="H12" s="27">
        <v>-6.4100000000000004E-2</v>
      </c>
    </row>
    <row r="13" spans="1:8" s="73" customFormat="1" ht="31.5">
      <c r="A13" s="32" t="s">
        <v>23</v>
      </c>
      <c r="B13" s="31">
        <v>16397052</v>
      </c>
      <c r="C13" s="31">
        <v>18098460</v>
      </c>
      <c r="D13" s="31">
        <v>16258357</v>
      </c>
      <c r="E13" s="29">
        <v>-138695</v>
      </c>
      <c r="F13" s="27">
        <v>-8.5000000000000006E-3</v>
      </c>
      <c r="G13" s="29">
        <v>-1840103</v>
      </c>
      <c r="H13" s="27">
        <v>-0.1017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75000</v>
      </c>
      <c r="E25" s="29">
        <v>75000</v>
      </c>
      <c r="F25" s="27">
        <v>1</v>
      </c>
      <c r="G25" s="29">
        <v>75000</v>
      </c>
      <c r="H25" s="27">
        <v>1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95284015</v>
      </c>
      <c r="C31" s="36">
        <v>97299480</v>
      </c>
      <c r="D31" s="36">
        <v>88845213</v>
      </c>
      <c r="E31" s="36">
        <v>-6438802</v>
      </c>
      <c r="F31" s="37">
        <v>-6.7599999999999993E-2</v>
      </c>
      <c r="G31" s="36">
        <v>-8454267</v>
      </c>
      <c r="H31" s="37">
        <v>-8.6900000000000005E-2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-1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35859555</v>
      </c>
      <c r="C35" s="41">
        <v>39169464</v>
      </c>
      <c r="D35" s="41">
        <v>38169464</v>
      </c>
      <c r="E35" s="41">
        <v>2309909</v>
      </c>
      <c r="F35" s="37">
        <v>6.4399999999999999E-2</v>
      </c>
      <c r="G35" s="41">
        <v>-1000000</v>
      </c>
      <c r="H35" s="37">
        <v>-2.5499999999999998E-2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19890110</v>
      </c>
      <c r="C37" s="41">
        <v>19890110</v>
      </c>
      <c r="D37" s="41">
        <v>28742733</v>
      </c>
      <c r="E37" s="41">
        <v>8852623</v>
      </c>
      <c r="F37" s="37">
        <v>0.4451</v>
      </c>
      <c r="G37" s="41">
        <v>8852623</v>
      </c>
      <c r="H37" s="37">
        <v>0.4451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23288753</v>
      </c>
      <c r="C39" s="39">
        <v>23458105</v>
      </c>
      <c r="D39" s="39">
        <v>24042129</v>
      </c>
      <c r="E39" s="39">
        <v>753376</v>
      </c>
      <c r="F39" s="37">
        <v>3.2300000000000002E-2</v>
      </c>
      <c r="G39" s="39">
        <v>584024</v>
      </c>
      <c r="H39" s="37">
        <v>2.4899999999999999E-2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174322433</v>
      </c>
      <c r="C45" s="39">
        <v>179817159</v>
      </c>
      <c r="D45" s="39">
        <v>179799539</v>
      </c>
      <c r="E45" s="39">
        <v>5477106</v>
      </c>
      <c r="F45" s="37">
        <v>3.1399999999999997E-2</v>
      </c>
      <c r="G45" s="39">
        <v>-17620</v>
      </c>
      <c r="H45" s="37">
        <v>-1E-4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93491644</v>
      </c>
      <c r="C49" s="22">
        <v>99226689</v>
      </c>
      <c r="D49" s="22">
        <v>99348200</v>
      </c>
      <c r="E49" s="22">
        <v>5856556</v>
      </c>
      <c r="F49" s="27">
        <v>6.2600000000000003E-2</v>
      </c>
      <c r="G49" s="22">
        <v>121511</v>
      </c>
      <c r="H49" s="27">
        <v>1.1999999999999999E-3</v>
      </c>
    </row>
    <row r="50" spans="1:8" s="73" customFormat="1" ht="31.5">
      <c r="A50" s="32" t="s">
        <v>52</v>
      </c>
      <c r="B50" s="31">
        <v>15993619</v>
      </c>
      <c r="C50" s="31">
        <v>16303148</v>
      </c>
      <c r="D50" s="31">
        <v>15120621</v>
      </c>
      <c r="E50" s="31">
        <v>-872998</v>
      </c>
      <c r="F50" s="27">
        <v>-5.4600000000000003E-2</v>
      </c>
      <c r="G50" s="31">
        <v>-1182527</v>
      </c>
      <c r="H50" s="27">
        <v>-7.2499999999999995E-2</v>
      </c>
    </row>
    <row r="51" spans="1:8" s="73" customFormat="1" ht="31.5">
      <c r="A51" s="32" t="s">
        <v>53</v>
      </c>
      <c r="B51" s="31">
        <v>6651338</v>
      </c>
      <c r="C51" s="31">
        <v>7339931</v>
      </c>
      <c r="D51" s="31">
        <v>6593667</v>
      </c>
      <c r="E51" s="31">
        <v>-57671</v>
      </c>
      <c r="F51" s="27">
        <v>-8.6999999999999994E-3</v>
      </c>
      <c r="G51" s="31">
        <v>-746264</v>
      </c>
      <c r="H51" s="27">
        <v>-0.1017</v>
      </c>
    </row>
    <row r="52" spans="1:8" s="73" customFormat="1" ht="31.5">
      <c r="A52" s="32" t="s">
        <v>54</v>
      </c>
      <c r="B52" s="31">
        <v>13617945</v>
      </c>
      <c r="C52" s="31">
        <v>12834921</v>
      </c>
      <c r="D52" s="31">
        <v>12697538</v>
      </c>
      <c r="E52" s="31">
        <v>-920407</v>
      </c>
      <c r="F52" s="27">
        <v>-6.7599999999999993E-2</v>
      </c>
      <c r="G52" s="31">
        <v>-137383</v>
      </c>
      <c r="H52" s="27">
        <v>-1.0699999999999999E-2</v>
      </c>
    </row>
    <row r="53" spans="1:8" s="73" customFormat="1" ht="31.5">
      <c r="A53" s="32" t="s">
        <v>55</v>
      </c>
      <c r="B53" s="31">
        <v>2154048</v>
      </c>
      <c r="C53" s="31">
        <v>2465712</v>
      </c>
      <c r="D53" s="31">
        <v>2429081</v>
      </c>
      <c r="E53" s="31">
        <v>275033</v>
      </c>
      <c r="F53" s="27">
        <v>0.12770000000000001</v>
      </c>
      <c r="G53" s="31">
        <v>-36631</v>
      </c>
      <c r="H53" s="27">
        <v>-1.49E-2</v>
      </c>
    </row>
    <row r="54" spans="1:8" s="73" customFormat="1" ht="31.5">
      <c r="A54" s="32" t="s">
        <v>56</v>
      </c>
      <c r="B54" s="31">
        <v>12409891</v>
      </c>
      <c r="C54" s="31">
        <v>13638943</v>
      </c>
      <c r="D54" s="31">
        <v>14379141</v>
      </c>
      <c r="E54" s="31">
        <v>1969250</v>
      </c>
      <c r="F54" s="27">
        <v>0.15870000000000001</v>
      </c>
      <c r="G54" s="31">
        <v>740198</v>
      </c>
      <c r="H54" s="27">
        <v>5.4300000000000001E-2</v>
      </c>
    </row>
    <row r="55" spans="1:8" s="73" customFormat="1" ht="31.5">
      <c r="A55" s="32" t="s">
        <v>57</v>
      </c>
      <c r="B55" s="31">
        <v>2638042</v>
      </c>
      <c r="C55" s="31">
        <v>1811714</v>
      </c>
      <c r="D55" s="31">
        <v>3104160</v>
      </c>
      <c r="E55" s="31">
        <v>466118</v>
      </c>
      <c r="F55" s="27">
        <v>0.1767</v>
      </c>
      <c r="G55" s="31">
        <v>1292446</v>
      </c>
      <c r="H55" s="27">
        <v>0.71340000000000003</v>
      </c>
    </row>
    <row r="56" spans="1:8" s="73" customFormat="1" ht="31.5">
      <c r="A56" s="32" t="s">
        <v>58</v>
      </c>
      <c r="B56" s="31">
        <v>27104169</v>
      </c>
      <c r="C56" s="31">
        <v>25922117</v>
      </c>
      <c r="D56" s="31">
        <v>25856548</v>
      </c>
      <c r="E56" s="31">
        <v>-1247621</v>
      </c>
      <c r="F56" s="27">
        <v>-4.5999999999999999E-2</v>
      </c>
      <c r="G56" s="31">
        <v>-65569</v>
      </c>
      <c r="H56" s="27">
        <v>-2.5000000000000001E-3</v>
      </c>
    </row>
    <row r="57" spans="1:8" s="75" customFormat="1" ht="31.5">
      <c r="A57" s="48" t="s">
        <v>59</v>
      </c>
      <c r="B57" s="36">
        <v>174060696</v>
      </c>
      <c r="C57" s="36">
        <v>179543175</v>
      </c>
      <c r="D57" s="36">
        <v>179528956</v>
      </c>
      <c r="E57" s="36">
        <v>5468260</v>
      </c>
      <c r="F57" s="37">
        <v>3.1399999999999997E-2</v>
      </c>
      <c r="G57" s="36">
        <v>-14219</v>
      </c>
      <c r="H57" s="37">
        <v>-1E-4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261737</v>
      </c>
      <c r="C59" s="31">
        <v>273984</v>
      </c>
      <c r="D59" s="31">
        <v>270583</v>
      </c>
      <c r="E59" s="31">
        <v>8846</v>
      </c>
      <c r="F59" s="27">
        <v>3.3799999999999997E-2</v>
      </c>
      <c r="G59" s="31">
        <v>-3401</v>
      </c>
      <c r="H59" s="27">
        <v>-1.24E-2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174322433</v>
      </c>
      <c r="C62" s="50">
        <v>179817159</v>
      </c>
      <c r="D62" s="50">
        <v>179799539</v>
      </c>
      <c r="E62" s="50">
        <v>5477106</v>
      </c>
      <c r="F62" s="37">
        <v>3.1399999999999997E-2</v>
      </c>
      <c r="G62" s="50">
        <v>-17620</v>
      </c>
      <c r="H62" s="37">
        <v>-1E-4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97108831</v>
      </c>
      <c r="C65" s="26">
        <v>102122151</v>
      </c>
      <c r="D65" s="26">
        <v>101985380</v>
      </c>
      <c r="E65" s="22">
        <v>4876549</v>
      </c>
      <c r="F65" s="27">
        <v>5.0200000000000002E-2</v>
      </c>
      <c r="G65" s="22">
        <v>-136771</v>
      </c>
      <c r="H65" s="27">
        <v>-1.2999999999999999E-3</v>
      </c>
    </row>
    <row r="66" spans="1:8" s="73" customFormat="1" ht="31.5">
      <c r="A66" s="32" t="s">
        <v>67</v>
      </c>
      <c r="B66" s="29">
        <v>1795516</v>
      </c>
      <c r="C66" s="26">
        <v>1672121</v>
      </c>
      <c r="D66" s="26">
        <v>1702421</v>
      </c>
      <c r="E66" s="31">
        <v>-93095</v>
      </c>
      <c r="F66" s="27">
        <v>-5.1799999999999999E-2</v>
      </c>
      <c r="G66" s="31">
        <v>30300</v>
      </c>
      <c r="H66" s="27">
        <v>1.8100000000000002E-2</v>
      </c>
    </row>
    <row r="67" spans="1:8" s="73" customFormat="1" ht="31.5">
      <c r="A67" s="32" t="s">
        <v>68</v>
      </c>
      <c r="B67" s="22">
        <v>17961708</v>
      </c>
      <c r="C67" s="26">
        <v>22878051</v>
      </c>
      <c r="D67" s="26">
        <v>23557475</v>
      </c>
      <c r="E67" s="31">
        <v>5595767</v>
      </c>
      <c r="F67" s="27">
        <v>0.3115</v>
      </c>
      <c r="G67" s="31">
        <v>679424</v>
      </c>
      <c r="H67" s="27">
        <v>2.9700000000000001E-2</v>
      </c>
    </row>
    <row r="68" spans="1:8" s="75" customFormat="1" ht="31.5">
      <c r="A68" s="48" t="s">
        <v>69</v>
      </c>
      <c r="B68" s="50">
        <v>116866055</v>
      </c>
      <c r="C68" s="50">
        <v>126672323</v>
      </c>
      <c r="D68" s="50">
        <v>127245276</v>
      </c>
      <c r="E68" s="36">
        <v>10379221</v>
      </c>
      <c r="F68" s="37">
        <v>8.8800000000000004E-2</v>
      </c>
      <c r="G68" s="36">
        <v>572953</v>
      </c>
      <c r="H68" s="37">
        <v>4.4999999999999997E-3</v>
      </c>
    </row>
    <row r="69" spans="1:8" s="73" customFormat="1" ht="31.5">
      <c r="A69" s="32" t="s">
        <v>70</v>
      </c>
      <c r="B69" s="29">
        <v>401394</v>
      </c>
      <c r="C69" s="29">
        <v>221020</v>
      </c>
      <c r="D69" s="29">
        <v>227675</v>
      </c>
      <c r="E69" s="31">
        <v>-173719</v>
      </c>
      <c r="F69" s="27">
        <v>-0.43280000000000002</v>
      </c>
      <c r="G69" s="31">
        <v>6655</v>
      </c>
      <c r="H69" s="27">
        <v>3.0099999999999998E-2</v>
      </c>
    </row>
    <row r="70" spans="1:8" s="73" customFormat="1" ht="31.5">
      <c r="A70" s="32" t="s">
        <v>71</v>
      </c>
      <c r="B70" s="26">
        <v>17719751</v>
      </c>
      <c r="C70" s="26">
        <v>16239308</v>
      </c>
      <c r="D70" s="26">
        <v>16498675</v>
      </c>
      <c r="E70" s="31">
        <v>-1221076</v>
      </c>
      <c r="F70" s="27">
        <v>-6.8900000000000003E-2</v>
      </c>
      <c r="G70" s="31">
        <v>259367</v>
      </c>
      <c r="H70" s="27">
        <v>1.6E-2</v>
      </c>
    </row>
    <row r="71" spans="1:8" s="73" customFormat="1" ht="31.5">
      <c r="A71" s="32" t="s">
        <v>72</v>
      </c>
      <c r="B71" s="22">
        <v>5338723</v>
      </c>
      <c r="C71" s="22">
        <v>3587389</v>
      </c>
      <c r="D71" s="22">
        <v>3769916</v>
      </c>
      <c r="E71" s="31">
        <v>-1568807</v>
      </c>
      <c r="F71" s="27">
        <v>-0.29389999999999999</v>
      </c>
      <c r="G71" s="31">
        <v>182527</v>
      </c>
      <c r="H71" s="27">
        <v>5.0900000000000001E-2</v>
      </c>
    </row>
    <row r="72" spans="1:8" s="75" customFormat="1" ht="31.5">
      <c r="A72" s="35" t="s">
        <v>73</v>
      </c>
      <c r="B72" s="50">
        <v>23459868</v>
      </c>
      <c r="C72" s="50">
        <v>20047717</v>
      </c>
      <c r="D72" s="50">
        <v>20496266</v>
      </c>
      <c r="E72" s="36">
        <v>-2963602</v>
      </c>
      <c r="F72" s="37">
        <v>-0.1263</v>
      </c>
      <c r="G72" s="36">
        <v>448549</v>
      </c>
      <c r="H72" s="37">
        <v>2.24E-2</v>
      </c>
    </row>
    <row r="73" spans="1:8" s="73" customFormat="1" ht="31.5">
      <c r="A73" s="32" t="s">
        <v>74</v>
      </c>
      <c r="B73" s="22">
        <v>1718156</v>
      </c>
      <c r="C73" s="22">
        <v>1842194</v>
      </c>
      <c r="D73" s="22">
        <v>1806075</v>
      </c>
      <c r="E73" s="31">
        <v>87919</v>
      </c>
      <c r="F73" s="27">
        <v>5.1200000000000002E-2</v>
      </c>
      <c r="G73" s="31">
        <v>-36119</v>
      </c>
      <c r="H73" s="27">
        <v>-1.9599999999999999E-2</v>
      </c>
    </row>
    <row r="74" spans="1:8" s="73" customFormat="1" ht="31.5">
      <c r="A74" s="32" t="s">
        <v>75</v>
      </c>
      <c r="B74" s="31">
        <v>21786218</v>
      </c>
      <c r="C74" s="31">
        <v>21056900</v>
      </c>
      <c r="D74" s="31">
        <v>20670151</v>
      </c>
      <c r="E74" s="31">
        <v>-1116067</v>
      </c>
      <c r="F74" s="27">
        <v>-5.1200000000000002E-2</v>
      </c>
      <c r="G74" s="31">
        <v>-386749</v>
      </c>
      <c r="H74" s="27">
        <v>-1.84E-2</v>
      </c>
    </row>
    <row r="75" spans="1:8" s="73" customFormat="1" ht="31.5">
      <c r="A75" s="32" t="s">
        <v>76</v>
      </c>
      <c r="B75" s="31">
        <v>261737</v>
      </c>
      <c r="C75" s="31">
        <v>263954</v>
      </c>
      <c r="D75" s="31">
        <v>260553</v>
      </c>
      <c r="E75" s="31">
        <v>-1184</v>
      </c>
      <c r="F75" s="27">
        <v>-4.4999999999999997E-3</v>
      </c>
      <c r="G75" s="31">
        <v>-3401</v>
      </c>
      <c r="H75" s="27">
        <v>-1.29E-2</v>
      </c>
    </row>
    <row r="76" spans="1:8" s="73" customFormat="1" ht="31.5">
      <c r="A76" s="32" t="s">
        <v>77</v>
      </c>
      <c r="B76" s="31">
        <v>7284585</v>
      </c>
      <c r="C76" s="31">
        <v>7568911</v>
      </c>
      <c r="D76" s="31">
        <v>7310049</v>
      </c>
      <c r="E76" s="31">
        <v>25464</v>
      </c>
      <c r="F76" s="27">
        <v>3.5000000000000001E-3</v>
      </c>
      <c r="G76" s="31">
        <v>-258862</v>
      </c>
      <c r="H76" s="27">
        <v>-3.4200000000000001E-2</v>
      </c>
    </row>
    <row r="77" spans="1:8" s="75" customFormat="1" ht="31.5">
      <c r="A77" s="35" t="s">
        <v>78</v>
      </c>
      <c r="B77" s="36">
        <v>31050696</v>
      </c>
      <c r="C77" s="36">
        <v>30731959</v>
      </c>
      <c r="D77" s="36">
        <v>30046828</v>
      </c>
      <c r="E77" s="36">
        <v>-1003868</v>
      </c>
      <c r="F77" s="37">
        <v>-3.2300000000000002E-2</v>
      </c>
      <c r="G77" s="36">
        <v>-685131</v>
      </c>
      <c r="H77" s="37">
        <v>-2.23E-2</v>
      </c>
    </row>
    <row r="78" spans="1:8" s="73" customFormat="1" ht="31.5">
      <c r="A78" s="32" t="s">
        <v>79</v>
      </c>
      <c r="B78" s="31">
        <v>1166462</v>
      </c>
      <c r="C78" s="31">
        <v>621668</v>
      </c>
      <c r="D78" s="31">
        <v>267677</v>
      </c>
      <c r="E78" s="31">
        <v>-898785</v>
      </c>
      <c r="F78" s="27">
        <v>-0.77049999999999996</v>
      </c>
      <c r="G78" s="31">
        <v>-353991</v>
      </c>
      <c r="H78" s="27">
        <v>-0.56940000000000002</v>
      </c>
    </row>
    <row r="79" spans="1:8" s="73" customFormat="1" ht="31.5">
      <c r="A79" s="32" t="s">
        <v>80</v>
      </c>
      <c r="B79" s="31">
        <v>1614442</v>
      </c>
      <c r="C79" s="31">
        <v>1743492</v>
      </c>
      <c r="D79" s="31">
        <v>1743492</v>
      </c>
      <c r="E79" s="31">
        <v>129050</v>
      </c>
      <c r="F79" s="27">
        <v>7.9899999999999999E-2</v>
      </c>
      <c r="G79" s="31">
        <v>0</v>
      </c>
      <c r="H79" s="27">
        <v>0</v>
      </c>
    </row>
    <row r="80" spans="1:8" s="73" customFormat="1" ht="31.5">
      <c r="A80" s="51" t="s">
        <v>81</v>
      </c>
      <c r="B80" s="31">
        <v>164910</v>
      </c>
      <c r="C80" s="31">
        <v>0</v>
      </c>
      <c r="D80" s="31">
        <v>0</v>
      </c>
      <c r="E80" s="31">
        <v>-164910</v>
      </c>
      <c r="F80" s="27">
        <v>-1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2945814</v>
      </c>
      <c r="C81" s="50">
        <v>2365160</v>
      </c>
      <c r="D81" s="50">
        <v>2011169</v>
      </c>
      <c r="E81" s="50">
        <v>-934645</v>
      </c>
      <c r="F81" s="37">
        <v>-0.31730000000000003</v>
      </c>
      <c r="G81" s="50">
        <v>-353991</v>
      </c>
      <c r="H81" s="37">
        <v>-0.1497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174322433</v>
      </c>
      <c r="C83" s="54">
        <v>179817159</v>
      </c>
      <c r="D83" s="55">
        <v>179799539</v>
      </c>
      <c r="E83" s="54">
        <v>5477106</v>
      </c>
      <c r="F83" s="56">
        <v>3.1399999999999997E-2</v>
      </c>
      <c r="G83" s="54">
        <v>-17620</v>
      </c>
      <c r="H83" s="56">
        <v>-1E-4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6" zoomScale="40" zoomScaleNormal="40" workbookViewId="0">
      <selection activeCell="B8" sqref="B8:H83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96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45718404</v>
      </c>
      <c r="C8" s="26">
        <v>45718404</v>
      </c>
      <c r="D8" s="26">
        <v>44334167</v>
      </c>
      <c r="E8" s="26">
        <v>-1384237</v>
      </c>
      <c r="F8" s="27">
        <v>-3.0300000000000001E-2</v>
      </c>
      <c r="G8" s="26">
        <v>-1384237</v>
      </c>
      <c r="H8" s="27">
        <v>-3.0300000000000001E-2</v>
      </c>
    </row>
    <row r="9" spans="1:8" s="73" customFormat="1" ht="31.5">
      <c r="A9" s="25" t="s">
        <v>19</v>
      </c>
      <c r="B9" s="26">
        <v>4371559</v>
      </c>
      <c r="C9" s="26">
        <v>4371559</v>
      </c>
      <c r="D9" s="26">
        <v>0</v>
      </c>
      <c r="E9" s="26">
        <v>-4371559</v>
      </c>
      <c r="F9" s="27">
        <v>-1</v>
      </c>
      <c r="G9" s="26">
        <v>-4371559</v>
      </c>
      <c r="H9" s="27">
        <v>-1</v>
      </c>
    </row>
    <row r="10" spans="1:8" s="73" customFormat="1" ht="31.5">
      <c r="A10" s="28" t="s">
        <v>20</v>
      </c>
      <c r="B10" s="29">
        <v>9411082</v>
      </c>
      <c r="C10" s="29">
        <v>10276983</v>
      </c>
      <c r="D10" s="29">
        <v>9347602</v>
      </c>
      <c r="E10" s="29">
        <v>-63480</v>
      </c>
      <c r="F10" s="27">
        <v>-6.7000000000000002E-3</v>
      </c>
      <c r="G10" s="29">
        <v>-929381</v>
      </c>
      <c r="H10" s="27">
        <v>-9.0399999999999994E-2</v>
      </c>
    </row>
    <row r="11" spans="1:8" s="73" customFormat="1" ht="31.5">
      <c r="A11" s="30" t="s">
        <v>21</v>
      </c>
      <c r="B11" s="31">
        <v>369814</v>
      </c>
      <c r="C11" s="31">
        <v>369814</v>
      </c>
      <c r="D11" s="31">
        <v>39826</v>
      </c>
      <c r="E11" s="29">
        <v>-329988</v>
      </c>
      <c r="F11" s="27">
        <v>-0.89229999999999998</v>
      </c>
      <c r="G11" s="29">
        <v>-329988</v>
      </c>
      <c r="H11" s="27">
        <v>-0.89229999999999998</v>
      </c>
    </row>
    <row r="12" spans="1:8" s="73" customFormat="1" ht="31.5">
      <c r="A12" s="32" t="s">
        <v>22</v>
      </c>
      <c r="B12" s="31">
        <v>2664637</v>
      </c>
      <c r="C12" s="31">
        <v>2868879</v>
      </c>
      <c r="D12" s="31">
        <v>2685081</v>
      </c>
      <c r="E12" s="29">
        <v>20444</v>
      </c>
      <c r="F12" s="27">
        <v>7.7000000000000002E-3</v>
      </c>
      <c r="G12" s="29">
        <v>-183798</v>
      </c>
      <c r="H12" s="27">
        <v>-6.4100000000000004E-2</v>
      </c>
    </row>
    <row r="13" spans="1:8" s="73" customFormat="1" ht="31.5">
      <c r="A13" s="32" t="s">
        <v>23</v>
      </c>
      <c r="B13" s="31">
        <v>6376631</v>
      </c>
      <c r="C13" s="31">
        <v>7038290</v>
      </c>
      <c r="D13" s="31">
        <v>6322695</v>
      </c>
      <c r="E13" s="29">
        <v>-53936</v>
      </c>
      <c r="F13" s="27">
        <v>-8.5000000000000006E-3</v>
      </c>
      <c r="G13" s="29">
        <v>-715595</v>
      </c>
      <c r="H13" s="27">
        <v>-0.1017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300000</v>
      </c>
      <c r="E25" s="29">
        <v>300000</v>
      </c>
      <c r="F25" s="27">
        <v>1</v>
      </c>
      <c r="G25" s="29">
        <v>300000</v>
      </c>
      <c r="H25" s="27">
        <v>1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59501045</v>
      </c>
      <c r="C31" s="36">
        <v>60366946</v>
      </c>
      <c r="D31" s="36">
        <v>53681769</v>
      </c>
      <c r="E31" s="36">
        <v>-5819276</v>
      </c>
      <c r="F31" s="37">
        <v>-9.7799999999999998E-2</v>
      </c>
      <c r="G31" s="36">
        <v>-6685177</v>
      </c>
      <c r="H31" s="37">
        <v>-0.11070000000000001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244850444</v>
      </c>
      <c r="C35" s="41">
        <v>262597760</v>
      </c>
      <c r="D35" s="41">
        <v>245572698</v>
      </c>
      <c r="E35" s="41">
        <v>722254</v>
      </c>
      <c r="F35" s="37">
        <v>2.8999999999999998E-3</v>
      </c>
      <c r="G35" s="41">
        <v>-17025062</v>
      </c>
      <c r="H35" s="37">
        <v>-6.4799999999999996E-2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12929386</v>
      </c>
      <c r="C37" s="41">
        <v>12929386</v>
      </c>
      <c r="D37" s="41">
        <v>18675205</v>
      </c>
      <c r="E37" s="41">
        <v>5745819</v>
      </c>
      <c r="F37" s="37">
        <v>0.44440000000000002</v>
      </c>
      <c r="G37" s="41">
        <v>5745819</v>
      </c>
      <c r="H37" s="37">
        <v>0.44440000000000002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53326337</v>
      </c>
      <c r="C39" s="39">
        <v>54479596</v>
      </c>
      <c r="D39" s="39">
        <v>54910867</v>
      </c>
      <c r="E39" s="39">
        <v>1584530</v>
      </c>
      <c r="F39" s="37">
        <v>2.9700000000000001E-2</v>
      </c>
      <c r="G39" s="39">
        <v>431271</v>
      </c>
      <c r="H39" s="37">
        <v>7.9000000000000008E-3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58744160</v>
      </c>
      <c r="C41" s="43">
        <v>58744160</v>
      </c>
      <c r="D41" s="43">
        <v>58724160</v>
      </c>
      <c r="E41" s="43">
        <v>-20000</v>
      </c>
      <c r="F41" s="37">
        <v>-2.9999999999999997E-4</v>
      </c>
      <c r="G41" s="43">
        <v>-20000</v>
      </c>
      <c r="H41" s="37">
        <v>-2.9999999999999997E-4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429351372</v>
      </c>
      <c r="C45" s="39">
        <v>449117848</v>
      </c>
      <c r="D45" s="39">
        <v>431564699</v>
      </c>
      <c r="E45" s="39">
        <v>2213327</v>
      </c>
      <c r="F45" s="37">
        <v>5.1999999999999998E-3</v>
      </c>
      <c r="G45" s="39">
        <v>-17553149</v>
      </c>
      <c r="H45" s="37">
        <v>-3.9100000000000003E-2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43662010</v>
      </c>
      <c r="C49" s="22">
        <v>45656104</v>
      </c>
      <c r="D49" s="22">
        <v>40485487</v>
      </c>
      <c r="E49" s="22">
        <v>-3176523</v>
      </c>
      <c r="F49" s="27">
        <v>-7.2800000000000004E-2</v>
      </c>
      <c r="G49" s="22">
        <v>-5170617</v>
      </c>
      <c r="H49" s="27">
        <v>-0.1133</v>
      </c>
    </row>
    <row r="50" spans="1:8" s="73" customFormat="1" ht="31.5">
      <c r="A50" s="32" t="s">
        <v>52</v>
      </c>
      <c r="B50" s="31">
        <v>20944541</v>
      </c>
      <c r="C50" s="31">
        <v>19863201</v>
      </c>
      <c r="D50" s="31">
        <v>19195780</v>
      </c>
      <c r="E50" s="31">
        <v>-1748761</v>
      </c>
      <c r="F50" s="27">
        <v>-8.3500000000000005E-2</v>
      </c>
      <c r="G50" s="31">
        <v>-667421</v>
      </c>
      <c r="H50" s="27">
        <v>-3.3599999999999998E-2</v>
      </c>
    </row>
    <row r="51" spans="1:8" s="73" customFormat="1" ht="31.5">
      <c r="A51" s="32" t="s">
        <v>53</v>
      </c>
      <c r="B51" s="31">
        <v>2200081</v>
      </c>
      <c r="C51" s="31">
        <v>2251175</v>
      </c>
      <c r="D51" s="31">
        <v>2244342</v>
      </c>
      <c r="E51" s="31">
        <v>44261</v>
      </c>
      <c r="F51" s="27">
        <v>2.01E-2</v>
      </c>
      <c r="G51" s="31">
        <v>-6833</v>
      </c>
      <c r="H51" s="27">
        <v>-3.0000000000000001E-3</v>
      </c>
    </row>
    <row r="52" spans="1:8" s="73" customFormat="1" ht="31.5">
      <c r="A52" s="32" t="s">
        <v>54</v>
      </c>
      <c r="B52" s="31">
        <v>7281139</v>
      </c>
      <c r="C52" s="31">
        <v>6368740</v>
      </c>
      <c r="D52" s="31">
        <v>7220501</v>
      </c>
      <c r="E52" s="31">
        <v>-60638</v>
      </c>
      <c r="F52" s="27">
        <v>-8.3000000000000001E-3</v>
      </c>
      <c r="G52" s="31">
        <v>851761</v>
      </c>
      <c r="H52" s="27">
        <v>0.13370000000000001</v>
      </c>
    </row>
    <row r="53" spans="1:8" s="73" customFormat="1" ht="31.5">
      <c r="A53" s="32" t="s">
        <v>55</v>
      </c>
      <c r="B53" s="31">
        <v>1135082</v>
      </c>
      <c r="C53" s="31">
        <v>1138149</v>
      </c>
      <c r="D53" s="31">
        <v>1110508</v>
      </c>
      <c r="E53" s="31">
        <v>-24574</v>
      </c>
      <c r="F53" s="27">
        <v>-2.1600000000000001E-2</v>
      </c>
      <c r="G53" s="31">
        <v>-27641</v>
      </c>
      <c r="H53" s="27">
        <v>-2.4299999999999999E-2</v>
      </c>
    </row>
    <row r="54" spans="1:8" s="73" customFormat="1" ht="31.5">
      <c r="A54" s="32" t="s">
        <v>56</v>
      </c>
      <c r="B54" s="31">
        <v>18435059</v>
      </c>
      <c r="C54" s="31">
        <v>18922688</v>
      </c>
      <c r="D54" s="31">
        <v>22654397</v>
      </c>
      <c r="E54" s="31">
        <v>4219338</v>
      </c>
      <c r="F54" s="27">
        <v>0.22889999999999999</v>
      </c>
      <c r="G54" s="31">
        <v>3731709</v>
      </c>
      <c r="H54" s="27">
        <v>0.19719999999999999</v>
      </c>
    </row>
    <row r="55" spans="1:8" s="73" customFormat="1" ht="31.5">
      <c r="A55" s="32" t="s">
        <v>57</v>
      </c>
      <c r="B55" s="31">
        <v>468071</v>
      </c>
      <c r="C55" s="31">
        <v>714031</v>
      </c>
      <c r="D55" s="31">
        <v>820163</v>
      </c>
      <c r="E55" s="31">
        <v>352092</v>
      </c>
      <c r="F55" s="27">
        <v>0.75219999999999998</v>
      </c>
      <c r="G55" s="31">
        <v>106132</v>
      </c>
      <c r="H55" s="27">
        <v>0.14860000000000001</v>
      </c>
    </row>
    <row r="56" spans="1:8" s="73" customFormat="1" ht="31.5">
      <c r="A56" s="32" t="s">
        <v>58</v>
      </c>
      <c r="B56" s="31">
        <v>5456300</v>
      </c>
      <c r="C56" s="31">
        <v>6129057</v>
      </c>
      <c r="D56" s="31">
        <v>5240118</v>
      </c>
      <c r="E56" s="31">
        <v>-216182</v>
      </c>
      <c r="F56" s="27">
        <v>-3.9600000000000003E-2</v>
      </c>
      <c r="G56" s="31">
        <v>-888939</v>
      </c>
      <c r="H56" s="27">
        <v>-0.14499999999999999</v>
      </c>
    </row>
    <row r="57" spans="1:8" s="75" customFormat="1" ht="31.5">
      <c r="A57" s="48" t="s">
        <v>59</v>
      </c>
      <c r="B57" s="36">
        <v>99582282</v>
      </c>
      <c r="C57" s="36">
        <v>101043145</v>
      </c>
      <c r="D57" s="36">
        <v>98971296</v>
      </c>
      <c r="E57" s="36">
        <v>-610986</v>
      </c>
      <c r="F57" s="37">
        <v>-6.1000000000000004E-3</v>
      </c>
      <c r="G57" s="36">
        <v>-2071849</v>
      </c>
      <c r="H57" s="37">
        <v>-2.0500000000000001E-2</v>
      </c>
    </row>
    <row r="58" spans="1:8" s="73" customFormat="1" ht="31.5">
      <c r="A58" s="32" t="s">
        <v>60</v>
      </c>
      <c r="B58" s="31">
        <v>328919311</v>
      </c>
      <c r="C58" s="31">
        <v>347214124</v>
      </c>
      <c r="D58" s="31">
        <v>332578403</v>
      </c>
      <c r="E58" s="31">
        <v>3659092</v>
      </c>
      <c r="F58" s="27">
        <v>1.11E-2</v>
      </c>
      <c r="G58" s="31">
        <v>-14635721</v>
      </c>
      <c r="H58" s="27">
        <v>-4.2200000000000001E-2</v>
      </c>
    </row>
    <row r="59" spans="1:8" s="73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849779</v>
      </c>
      <c r="C61" s="31">
        <v>860579</v>
      </c>
      <c r="D61" s="31">
        <v>15000</v>
      </c>
      <c r="E61" s="31">
        <v>-834779</v>
      </c>
      <c r="F61" s="27">
        <v>-0.98229999999999995</v>
      </c>
      <c r="G61" s="31">
        <v>-845579</v>
      </c>
      <c r="H61" s="27">
        <v>-0.98260000000000003</v>
      </c>
    </row>
    <row r="62" spans="1:8" s="75" customFormat="1" ht="31.5">
      <c r="A62" s="49" t="s">
        <v>64</v>
      </c>
      <c r="B62" s="50">
        <v>429351372</v>
      </c>
      <c r="C62" s="50">
        <v>449117848</v>
      </c>
      <c r="D62" s="50">
        <v>431564699</v>
      </c>
      <c r="E62" s="50">
        <v>2213327</v>
      </c>
      <c r="F62" s="37">
        <v>5.1999999999999998E-3</v>
      </c>
      <c r="G62" s="50">
        <v>-17553149</v>
      </c>
      <c r="H62" s="37">
        <v>-3.9100000000000003E-2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205144720</v>
      </c>
      <c r="C65" s="26">
        <v>207897713</v>
      </c>
      <c r="D65" s="26">
        <v>198389580</v>
      </c>
      <c r="E65" s="22">
        <v>-6755140</v>
      </c>
      <c r="F65" s="27">
        <v>-3.2899999999999999E-2</v>
      </c>
      <c r="G65" s="22">
        <v>-9508133</v>
      </c>
      <c r="H65" s="27">
        <v>-4.5699999999999998E-2</v>
      </c>
    </row>
    <row r="66" spans="1:8" s="73" customFormat="1" ht="31.5">
      <c r="A66" s="32" t="s">
        <v>67</v>
      </c>
      <c r="B66" s="29">
        <v>26507711</v>
      </c>
      <c r="C66" s="26">
        <v>28330198</v>
      </c>
      <c r="D66" s="26">
        <v>28359616</v>
      </c>
      <c r="E66" s="31">
        <v>1851905</v>
      </c>
      <c r="F66" s="27">
        <v>6.9900000000000004E-2</v>
      </c>
      <c r="G66" s="31">
        <v>29418</v>
      </c>
      <c r="H66" s="27">
        <v>1E-3</v>
      </c>
    </row>
    <row r="67" spans="1:8" s="73" customFormat="1" ht="31.5">
      <c r="A67" s="32" t="s">
        <v>68</v>
      </c>
      <c r="B67" s="22">
        <v>52707725</v>
      </c>
      <c r="C67" s="26">
        <v>56115893</v>
      </c>
      <c r="D67" s="26">
        <v>61190531</v>
      </c>
      <c r="E67" s="31">
        <v>8482806</v>
      </c>
      <c r="F67" s="27">
        <v>0.16089999999999999</v>
      </c>
      <c r="G67" s="31">
        <v>5074638</v>
      </c>
      <c r="H67" s="27">
        <v>9.0399999999999994E-2</v>
      </c>
    </row>
    <row r="68" spans="1:8" s="75" customFormat="1" ht="31.5">
      <c r="A68" s="48" t="s">
        <v>69</v>
      </c>
      <c r="B68" s="50">
        <v>284360155</v>
      </c>
      <c r="C68" s="50">
        <v>292343804</v>
      </c>
      <c r="D68" s="50">
        <v>287939727</v>
      </c>
      <c r="E68" s="36">
        <v>3579572</v>
      </c>
      <c r="F68" s="37">
        <v>1.26E-2</v>
      </c>
      <c r="G68" s="36">
        <v>-4404077</v>
      </c>
      <c r="H68" s="37">
        <v>-1.5100000000000001E-2</v>
      </c>
    </row>
    <row r="69" spans="1:8" s="73" customFormat="1" ht="31.5">
      <c r="A69" s="32" t="s">
        <v>70</v>
      </c>
      <c r="B69" s="29">
        <v>599830</v>
      </c>
      <c r="C69" s="29">
        <v>674248</v>
      </c>
      <c r="D69" s="29">
        <v>664248</v>
      </c>
      <c r="E69" s="31">
        <v>64418</v>
      </c>
      <c r="F69" s="27">
        <v>0.1074</v>
      </c>
      <c r="G69" s="31">
        <v>-10000</v>
      </c>
      <c r="H69" s="27">
        <v>-1.4800000000000001E-2</v>
      </c>
    </row>
    <row r="70" spans="1:8" s="73" customFormat="1" ht="31.5">
      <c r="A70" s="32" t="s">
        <v>71</v>
      </c>
      <c r="B70" s="26">
        <v>38532555</v>
      </c>
      <c r="C70" s="26">
        <v>45396895</v>
      </c>
      <c r="D70" s="26">
        <v>38150430</v>
      </c>
      <c r="E70" s="31">
        <v>-382125</v>
      </c>
      <c r="F70" s="27">
        <v>-9.9000000000000008E-3</v>
      </c>
      <c r="G70" s="31">
        <v>-7246465</v>
      </c>
      <c r="H70" s="27">
        <v>-0.15959999999999999</v>
      </c>
    </row>
    <row r="71" spans="1:8" s="73" customFormat="1" ht="31.5">
      <c r="A71" s="32" t="s">
        <v>72</v>
      </c>
      <c r="B71" s="22">
        <v>85641605</v>
      </c>
      <c r="C71" s="22">
        <v>88820613</v>
      </c>
      <c r="D71" s="22">
        <v>84360789</v>
      </c>
      <c r="E71" s="31">
        <v>-1280816</v>
      </c>
      <c r="F71" s="27">
        <v>-1.4999999999999999E-2</v>
      </c>
      <c r="G71" s="31">
        <v>-4459824</v>
      </c>
      <c r="H71" s="27">
        <v>-5.0200000000000002E-2</v>
      </c>
    </row>
    <row r="72" spans="1:8" s="75" customFormat="1" ht="31.5">
      <c r="A72" s="35" t="s">
        <v>73</v>
      </c>
      <c r="B72" s="50">
        <v>124773990</v>
      </c>
      <c r="C72" s="50">
        <v>134891756</v>
      </c>
      <c r="D72" s="50">
        <v>123175467</v>
      </c>
      <c r="E72" s="36">
        <v>-1598523</v>
      </c>
      <c r="F72" s="37">
        <v>-1.2800000000000001E-2</v>
      </c>
      <c r="G72" s="36">
        <v>-11716289</v>
      </c>
      <c r="H72" s="37">
        <v>-8.6900000000000005E-2</v>
      </c>
    </row>
    <row r="73" spans="1:8" s="73" customFormat="1" ht="31.5">
      <c r="A73" s="32" t="s">
        <v>74</v>
      </c>
      <c r="B73" s="22">
        <v>2008951</v>
      </c>
      <c r="C73" s="22">
        <v>1706695</v>
      </c>
      <c r="D73" s="22">
        <v>2319395</v>
      </c>
      <c r="E73" s="31">
        <v>310444</v>
      </c>
      <c r="F73" s="27">
        <v>0.1545</v>
      </c>
      <c r="G73" s="31">
        <v>612700</v>
      </c>
      <c r="H73" s="27">
        <v>0.35899999999999999</v>
      </c>
    </row>
    <row r="74" spans="1:8" s="73" customFormat="1" ht="31.5">
      <c r="A74" s="32" t="s">
        <v>75</v>
      </c>
      <c r="B74" s="31">
        <v>630244</v>
      </c>
      <c r="C74" s="31">
        <v>3907083</v>
      </c>
      <c r="D74" s="31">
        <v>1207214</v>
      </c>
      <c r="E74" s="31">
        <v>576970</v>
      </c>
      <c r="F74" s="27">
        <v>0.91549999999999998</v>
      </c>
      <c r="G74" s="31">
        <v>-2699869</v>
      </c>
      <c r="H74" s="27">
        <v>-0.69099999999999995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12150184</v>
      </c>
      <c r="C76" s="31">
        <v>12537862</v>
      </c>
      <c r="D76" s="31">
        <v>13266805</v>
      </c>
      <c r="E76" s="31">
        <v>1116621</v>
      </c>
      <c r="F76" s="27">
        <v>9.1899999999999996E-2</v>
      </c>
      <c r="G76" s="31">
        <v>728943</v>
      </c>
      <c r="H76" s="27">
        <v>5.8099999999999999E-2</v>
      </c>
    </row>
    <row r="77" spans="1:8" s="75" customFormat="1" ht="31.5">
      <c r="A77" s="35" t="s">
        <v>78</v>
      </c>
      <c r="B77" s="36">
        <v>14789379</v>
      </c>
      <c r="C77" s="36">
        <v>18151640</v>
      </c>
      <c r="D77" s="36">
        <v>16793414</v>
      </c>
      <c r="E77" s="36">
        <v>2004035</v>
      </c>
      <c r="F77" s="37">
        <v>0.13550000000000001</v>
      </c>
      <c r="G77" s="36">
        <v>-1358226</v>
      </c>
      <c r="H77" s="37">
        <v>-7.4800000000000005E-2</v>
      </c>
    </row>
    <row r="78" spans="1:8" s="73" customFormat="1" ht="31.5">
      <c r="A78" s="32" t="s">
        <v>79</v>
      </c>
      <c r="B78" s="31">
        <v>5393023</v>
      </c>
      <c r="C78" s="31">
        <v>3685648</v>
      </c>
      <c r="D78" s="31">
        <v>3611091</v>
      </c>
      <c r="E78" s="31">
        <v>-1781932</v>
      </c>
      <c r="F78" s="27">
        <v>-0.33040000000000003</v>
      </c>
      <c r="G78" s="31">
        <v>-74557</v>
      </c>
      <c r="H78" s="27">
        <v>-2.0199999999999999E-2</v>
      </c>
    </row>
    <row r="79" spans="1:8" s="73" customFormat="1" ht="31.5">
      <c r="A79" s="32" t="s">
        <v>80</v>
      </c>
      <c r="B79" s="31">
        <v>34824</v>
      </c>
      <c r="C79" s="31">
        <v>45000</v>
      </c>
      <c r="D79" s="31">
        <v>45000</v>
      </c>
      <c r="E79" s="31">
        <v>10176</v>
      </c>
      <c r="F79" s="27">
        <v>0.29220000000000002</v>
      </c>
      <c r="G79" s="31">
        <v>0</v>
      </c>
      <c r="H79" s="27">
        <v>0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5427847</v>
      </c>
      <c r="C81" s="50">
        <v>3730648</v>
      </c>
      <c r="D81" s="50">
        <v>3656091</v>
      </c>
      <c r="E81" s="50">
        <v>-1771756</v>
      </c>
      <c r="F81" s="37">
        <v>-0.32640000000000002</v>
      </c>
      <c r="G81" s="50">
        <v>-74557</v>
      </c>
      <c r="H81" s="37">
        <v>-0.02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429351372</v>
      </c>
      <c r="C83" s="54">
        <v>449117848</v>
      </c>
      <c r="D83" s="55">
        <v>431564699</v>
      </c>
      <c r="E83" s="54">
        <v>2213327</v>
      </c>
      <c r="F83" s="56">
        <v>5.1999999999999998E-3</v>
      </c>
      <c r="G83" s="54">
        <v>-17553149</v>
      </c>
      <c r="H83" s="56">
        <v>-3.9100000000000003E-2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7"/>
  <sheetViews>
    <sheetView topLeftCell="A25" zoomScale="40" zoomScaleNormal="40" workbookViewId="0">
      <selection activeCell="B12" sqref="B12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256" width="9.140625" style="67"/>
    <col min="257" max="257" width="121.140625" style="67" customWidth="1"/>
    <col min="258" max="258" width="39.5703125" style="67" customWidth="1"/>
    <col min="259" max="260" width="39.7109375" style="67" customWidth="1"/>
    <col min="261" max="261" width="34.85546875" style="67" customWidth="1"/>
    <col min="262" max="262" width="25" style="67" customWidth="1"/>
    <col min="263" max="263" width="35.42578125" style="67" customWidth="1"/>
    <col min="264" max="264" width="25.140625" style="67" customWidth="1"/>
    <col min="265" max="512" width="9.140625" style="67"/>
    <col min="513" max="513" width="121.140625" style="67" customWidth="1"/>
    <col min="514" max="514" width="39.5703125" style="67" customWidth="1"/>
    <col min="515" max="516" width="39.7109375" style="67" customWidth="1"/>
    <col min="517" max="517" width="34.85546875" style="67" customWidth="1"/>
    <col min="518" max="518" width="25" style="67" customWidth="1"/>
    <col min="519" max="519" width="35.42578125" style="67" customWidth="1"/>
    <col min="520" max="520" width="25.140625" style="67" customWidth="1"/>
    <col min="521" max="768" width="9.140625" style="67"/>
    <col min="769" max="769" width="121.140625" style="67" customWidth="1"/>
    <col min="770" max="770" width="39.5703125" style="67" customWidth="1"/>
    <col min="771" max="772" width="39.7109375" style="67" customWidth="1"/>
    <col min="773" max="773" width="34.85546875" style="67" customWidth="1"/>
    <col min="774" max="774" width="25" style="67" customWidth="1"/>
    <col min="775" max="775" width="35.42578125" style="67" customWidth="1"/>
    <col min="776" max="776" width="25.140625" style="67" customWidth="1"/>
    <col min="777" max="1024" width="9.140625" style="67"/>
    <col min="1025" max="1025" width="121.140625" style="67" customWidth="1"/>
    <col min="1026" max="1026" width="39.5703125" style="67" customWidth="1"/>
    <col min="1027" max="1028" width="39.7109375" style="67" customWidth="1"/>
    <col min="1029" max="1029" width="34.85546875" style="67" customWidth="1"/>
    <col min="1030" max="1030" width="25" style="67" customWidth="1"/>
    <col min="1031" max="1031" width="35.42578125" style="67" customWidth="1"/>
    <col min="1032" max="1032" width="25.140625" style="67" customWidth="1"/>
    <col min="1033" max="1280" width="9.140625" style="67"/>
    <col min="1281" max="1281" width="121.140625" style="67" customWidth="1"/>
    <col min="1282" max="1282" width="39.5703125" style="67" customWidth="1"/>
    <col min="1283" max="1284" width="39.7109375" style="67" customWidth="1"/>
    <col min="1285" max="1285" width="34.85546875" style="67" customWidth="1"/>
    <col min="1286" max="1286" width="25" style="67" customWidth="1"/>
    <col min="1287" max="1287" width="35.42578125" style="67" customWidth="1"/>
    <col min="1288" max="1288" width="25.140625" style="67" customWidth="1"/>
    <col min="1289" max="1536" width="9.140625" style="67"/>
    <col min="1537" max="1537" width="121.140625" style="67" customWidth="1"/>
    <col min="1538" max="1538" width="39.5703125" style="67" customWidth="1"/>
    <col min="1539" max="1540" width="39.7109375" style="67" customWidth="1"/>
    <col min="1541" max="1541" width="34.85546875" style="67" customWidth="1"/>
    <col min="1542" max="1542" width="25" style="67" customWidth="1"/>
    <col min="1543" max="1543" width="35.42578125" style="67" customWidth="1"/>
    <col min="1544" max="1544" width="25.140625" style="67" customWidth="1"/>
    <col min="1545" max="1792" width="9.140625" style="67"/>
    <col min="1793" max="1793" width="121.140625" style="67" customWidth="1"/>
    <col min="1794" max="1794" width="39.5703125" style="67" customWidth="1"/>
    <col min="1795" max="1796" width="39.7109375" style="67" customWidth="1"/>
    <col min="1797" max="1797" width="34.85546875" style="67" customWidth="1"/>
    <col min="1798" max="1798" width="25" style="67" customWidth="1"/>
    <col min="1799" max="1799" width="35.42578125" style="67" customWidth="1"/>
    <col min="1800" max="1800" width="25.140625" style="67" customWidth="1"/>
    <col min="1801" max="2048" width="9.140625" style="67"/>
    <col min="2049" max="2049" width="121.140625" style="67" customWidth="1"/>
    <col min="2050" max="2050" width="39.5703125" style="67" customWidth="1"/>
    <col min="2051" max="2052" width="39.7109375" style="67" customWidth="1"/>
    <col min="2053" max="2053" width="34.85546875" style="67" customWidth="1"/>
    <col min="2054" max="2054" width="25" style="67" customWidth="1"/>
    <col min="2055" max="2055" width="35.42578125" style="67" customWidth="1"/>
    <col min="2056" max="2056" width="25.140625" style="67" customWidth="1"/>
    <col min="2057" max="2304" width="9.140625" style="67"/>
    <col min="2305" max="2305" width="121.140625" style="67" customWidth="1"/>
    <col min="2306" max="2306" width="39.5703125" style="67" customWidth="1"/>
    <col min="2307" max="2308" width="39.7109375" style="67" customWidth="1"/>
    <col min="2309" max="2309" width="34.85546875" style="67" customWidth="1"/>
    <col min="2310" max="2310" width="25" style="67" customWidth="1"/>
    <col min="2311" max="2311" width="35.42578125" style="67" customWidth="1"/>
    <col min="2312" max="2312" width="25.140625" style="67" customWidth="1"/>
    <col min="2313" max="2560" width="9.140625" style="67"/>
    <col min="2561" max="2561" width="121.140625" style="67" customWidth="1"/>
    <col min="2562" max="2562" width="39.5703125" style="67" customWidth="1"/>
    <col min="2563" max="2564" width="39.7109375" style="67" customWidth="1"/>
    <col min="2565" max="2565" width="34.85546875" style="67" customWidth="1"/>
    <col min="2566" max="2566" width="25" style="67" customWidth="1"/>
    <col min="2567" max="2567" width="35.42578125" style="67" customWidth="1"/>
    <col min="2568" max="2568" width="25.140625" style="67" customWidth="1"/>
    <col min="2569" max="2816" width="9.140625" style="67"/>
    <col min="2817" max="2817" width="121.140625" style="67" customWidth="1"/>
    <col min="2818" max="2818" width="39.5703125" style="67" customWidth="1"/>
    <col min="2819" max="2820" width="39.7109375" style="67" customWidth="1"/>
    <col min="2821" max="2821" width="34.85546875" style="67" customWidth="1"/>
    <col min="2822" max="2822" width="25" style="67" customWidth="1"/>
    <col min="2823" max="2823" width="35.42578125" style="67" customWidth="1"/>
    <col min="2824" max="2824" width="25.140625" style="67" customWidth="1"/>
    <col min="2825" max="3072" width="9.140625" style="67"/>
    <col min="3073" max="3073" width="121.140625" style="67" customWidth="1"/>
    <col min="3074" max="3074" width="39.5703125" style="67" customWidth="1"/>
    <col min="3075" max="3076" width="39.7109375" style="67" customWidth="1"/>
    <col min="3077" max="3077" width="34.85546875" style="67" customWidth="1"/>
    <col min="3078" max="3078" width="25" style="67" customWidth="1"/>
    <col min="3079" max="3079" width="35.42578125" style="67" customWidth="1"/>
    <col min="3080" max="3080" width="25.140625" style="67" customWidth="1"/>
    <col min="3081" max="3328" width="9.140625" style="67"/>
    <col min="3329" max="3329" width="121.140625" style="67" customWidth="1"/>
    <col min="3330" max="3330" width="39.5703125" style="67" customWidth="1"/>
    <col min="3331" max="3332" width="39.7109375" style="67" customWidth="1"/>
    <col min="3333" max="3333" width="34.85546875" style="67" customWidth="1"/>
    <col min="3334" max="3334" width="25" style="67" customWidth="1"/>
    <col min="3335" max="3335" width="35.42578125" style="67" customWidth="1"/>
    <col min="3336" max="3336" width="25.140625" style="67" customWidth="1"/>
    <col min="3337" max="3584" width="9.140625" style="67"/>
    <col min="3585" max="3585" width="121.140625" style="67" customWidth="1"/>
    <col min="3586" max="3586" width="39.5703125" style="67" customWidth="1"/>
    <col min="3587" max="3588" width="39.7109375" style="67" customWidth="1"/>
    <col min="3589" max="3589" width="34.85546875" style="67" customWidth="1"/>
    <col min="3590" max="3590" width="25" style="67" customWidth="1"/>
    <col min="3591" max="3591" width="35.42578125" style="67" customWidth="1"/>
    <col min="3592" max="3592" width="25.140625" style="67" customWidth="1"/>
    <col min="3593" max="3840" width="9.140625" style="67"/>
    <col min="3841" max="3841" width="121.140625" style="67" customWidth="1"/>
    <col min="3842" max="3842" width="39.5703125" style="67" customWidth="1"/>
    <col min="3843" max="3844" width="39.7109375" style="67" customWidth="1"/>
    <col min="3845" max="3845" width="34.85546875" style="67" customWidth="1"/>
    <col min="3846" max="3846" width="25" style="67" customWidth="1"/>
    <col min="3847" max="3847" width="35.42578125" style="67" customWidth="1"/>
    <col min="3848" max="3848" width="25.140625" style="67" customWidth="1"/>
    <col min="3849" max="4096" width="9.140625" style="67"/>
    <col min="4097" max="4097" width="121.140625" style="67" customWidth="1"/>
    <col min="4098" max="4098" width="39.5703125" style="67" customWidth="1"/>
    <col min="4099" max="4100" width="39.7109375" style="67" customWidth="1"/>
    <col min="4101" max="4101" width="34.85546875" style="67" customWidth="1"/>
    <col min="4102" max="4102" width="25" style="67" customWidth="1"/>
    <col min="4103" max="4103" width="35.42578125" style="67" customWidth="1"/>
    <col min="4104" max="4104" width="25.140625" style="67" customWidth="1"/>
    <col min="4105" max="4352" width="9.140625" style="67"/>
    <col min="4353" max="4353" width="121.140625" style="67" customWidth="1"/>
    <col min="4354" max="4354" width="39.5703125" style="67" customWidth="1"/>
    <col min="4355" max="4356" width="39.7109375" style="67" customWidth="1"/>
    <col min="4357" max="4357" width="34.85546875" style="67" customWidth="1"/>
    <col min="4358" max="4358" width="25" style="67" customWidth="1"/>
    <col min="4359" max="4359" width="35.42578125" style="67" customWidth="1"/>
    <col min="4360" max="4360" width="25.140625" style="67" customWidth="1"/>
    <col min="4361" max="4608" width="9.140625" style="67"/>
    <col min="4609" max="4609" width="121.140625" style="67" customWidth="1"/>
    <col min="4610" max="4610" width="39.5703125" style="67" customWidth="1"/>
    <col min="4611" max="4612" width="39.7109375" style="67" customWidth="1"/>
    <col min="4613" max="4613" width="34.85546875" style="67" customWidth="1"/>
    <col min="4614" max="4614" width="25" style="67" customWidth="1"/>
    <col min="4615" max="4615" width="35.42578125" style="67" customWidth="1"/>
    <col min="4616" max="4616" width="25.140625" style="67" customWidth="1"/>
    <col min="4617" max="4864" width="9.140625" style="67"/>
    <col min="4865" max="4865" width="121.140625" style="67" customWidth="1"/>
    <col min="4866" max="4866" width="39.5703125" style="67" customWidth="1"/>
    <col min="4867" max="4868" width="39.7109375" style="67" customWidth="1"/>
    <col min="4869" max="4869" width="34.85546875" style="67" customWidth="1"/>
    <col min="4870" max="4870" width="25" style="67" customWidth="1"/>
    <col min="4871" max="4871" width="35.42578125" style="67" customWidth="1"/>
    <col min="4872" max="4872" width="25.140625" style="67" customWidth="1"/>
    <col min="4873" max="5120" width="9.140625" style="67"/>
    <col min="5121" max="5121" width="121.140625" style="67" customWidth="1"/>
    <col min="5122" max="5122" width="39.5703125" style="67" customWidth="1"/>
    <col min="5123" max="5124" width="39.7109375" style="67" customWidth="1"/>
    <col min="5125" max="5125" width="34.85546875" style="67" customWidth="1"/>
    <col min="5126" max="5126" width="25" style="67" customWidth="1"/>
    <col min="5127" max="5127" width="35.42578125" style="67" customWidth="1"/>
    <col min="5128" max="5128" width="25.140625" style="67" customWidth="1"/>
    <col min="5129" max="5376" width="9.140625" style="67"/>
    <col min="5377" max="5377" width="121.140625" style="67" customWidth="1"/>
    <col min="5378" max="5378" width="39.5703125" style="67" customWidth="1"/>
    <col min="5379" max="5380" width="39.7109375" style="67" customWidth="1"/>
    <col min="5381" max="5381" width="34.85546875" style="67" customWidth="1"/>
    <col min="5382" max="5382" width="25" style="67" customWidth="1"/>
    <col min="5383" max="5383" width="35.42578125" style="67" customWidth="1"/>
    <col min="5384" max="5384" width="25.140625" style="67" customWidth="1"/>
    <col min="5385" max="5632" width="9.140625" style="67"/>
    <col min="5633" max="5633" width="121.140625" style="67" customWidth="1"/>
    <col min="5634" max="5634" width="39.5703125" style="67" customWidth="1"/>
    <col min="5635" max="5636" width="39.7109375" style="67" customWidth="1"/>
    <col min="5637" max="5637" width="34.85546875" style="67" customWidth="1"/>
    <col min="5638" max="5638" width="25" style="67" customWidth="1"/>
    <col min="5639" max="5639" width="35.42578125" style="67" customWidth="1"/>
    <col min="5640" max="5640" width="25.140625" style="67" customWidth="1"/>
    <col min="5641" max="5888" width="9.140625" style="67"/>
    <col min="5889" max="5889" width="121.140625" style="67" customWidth="1"/>
    <col min="5890" max="5890" width="39.5703125" style="67" customWidth="1"/>
    <col min="5891" max="5892" width="39.7109375" style="67" customWidth="1"/>
    <col min="5893" max="5893" width="34.85546875" style="67" customWidth="1"/>
    <col min="5894" max="5894" width="25" style="67" customWidth="1"/>
    <col min="5895" max="5895" width="35.42578125" style="67" customWidth="1"/>
    <col min="5896" max="5896" width="25.140625" style="67" customWidth="1"/>
    <col min="5897" max="6144" width="9.140625" style="67"/>
    <col min="6145" max="6145" width="121.140625" style="67" customWidth="1"/>
    <col min="6146" max="6146" width="39.5703125" style="67" customWidth="1"/>
    <col min="6147" max="6148" width="39.7109375" style="67" customWidth="1"/>
    <col min="6149" max="6149" width="34.85546875" style="67" customWidth="1"/>
    <col min="6150" max="6150" width="25" style="67" customWidth="1"/>
    <col min="6151" max="6151" width="35.42578125" style="67" customWidth="1"/>
    <col min="6152" max="6152" width="25.140625" style="67" customWidth="1"/>
    <col min="6153" max="6400" width="9.140625" style="67"/>
    <col min="6401" max="6401" width="121.140625" style="67" customWidth="1"/>
    <col min="6402" max="6402" width="39.5703125" style="67" customWidth="1"/>
    <col min="6403" max="6404" width="39.7109375" style="67" customWidth="1"/>
    <col min="6405" max="6405" width="34.85546875" style="67" customWidth="1"/>
    <col min="6406" max="6406" width="25" style="67" customWidth="1"/>
    <col min="6407" max="6407" width="35.42578125" style="67" customWidth="1"/>
    <col min="6408" max="6408" width="25.140625" style="67" customWidth="1"/>
    <col min="6409" max="6656" width="9.140625" style="67"/>
    <col min="6657" max="6657" width="121.140625" style="67" customWidth="1"/>
    <col min="6658" max="6658" width="39.5703125" style="67" customWidth="1"/>
    <col min="6659" max="6660" width="39.7109375" style="67" customWidth="1"/>
    <col min="6661" max="6661" width="34.85546875" style="67" customWidth="1"/>
    <col min="6662" max="6662" width="25" style="67" customWidth="1"/>
    <col min="6663" max="6663" width="35.42578125" style="67" customWidth="1"/>
    <col min="6664" max="6664" width="25.140625" style="67" customWidth="1"/>
    <col min="6665" max="6912" width="9.140625" style="67"/>
    <col min="6913" max="6913" width="121.140625" style="67" customWidth="1"/>
    <col min="6914" max="6914" width="39.5703125" style="67" customWidth="1"/>
    <col min="6915" max="6916" width="39.7109375" style="67" customWidth="1"/>
    <col min="6917" max="6917" width="34.85546875" style="67" customWidth="1"/>
    <col min="6918" max="6918" width="25" style="67" customWidth="1"/>
    <col min="6919" max="6919" width="35.42578125" style="67" customWidth="1"/>
    <col min="6920" max="6920" width="25.140625" style="67" customWidth="1"/>
    <col min="6921" max="7168" width="9.140625" style="67"/>
    <col min="7169" max="7169" width="121.140625" style="67" customWidth="1"/>
    <col min="7170" max="7170" width="39.5703125" style="67" customWidth="1"/>
    <col min="7171" max="7172" width="39.7109375" style="67" customWidth="1"/>
    <col min="7173" max="7173" width="34.85546875" style="67" customWidth="1"/>
    <col min="7174" max="7174" width="25" style="67" customWidth="1"/>
    <col min="7175" max="7175" width="35.42578125" style="67" customWidth="1"/>
    <col min="7176" max="7176" width="25.140625" style="67" customWidth="1"/>
    <col min="7177" max="7424" width="9.140625" style="67"/>
    <col min="7425" max="7425" width="121.140625" style="67" customWidth="1"/>
    <col min="7426" max="7426" width="39.5703125" style="67" customWidth="1"/>
    <col min="7427" max="7428" width="39.7109375" style="67" customWidth="1"/>
    <col min="7429" max="7429" width="34.85546875" style="67" customWidth="1"/>
    <col min="7430" max="7430" width="25" style="67" customWidth="1"/>
    <col min="7431" max="7431" width="35.42578125" style="67" customWidth="1"/>
    <col min="7432" max="7432" width="25.140625" style="67" customWidth="1"/>
    <col min="7433" max="7680" width="9.140625" style="67"/>
    <col min="7681" max="7681" width="121.140625" style="67" customWidth="1"/>
    <col min="7682" max="7682" width="39.5703125" style="67" customWidth="1"/>
    <col min="7683" max="7684" width="39.7109375" style="67" customWidth="1"/>
    <col min="7685" max="7685" width="34.85546875" style="67" customWidth="1"/>
    <col min="7686" max="7686" width="25" style="67" customWidth="1"/>
    <col min="7687" max="7687" width="35.42578125" style="67" customWidth="1"/>
    <col min="7688" max="7688" width="25.140625" style="67" customWidth="1"/>
    <col min="7689" max="7936" width="9.140625" style="67"/>
    <col min="7937" max="7937" width="121.140625" style="67" customWidth="1"/>
    <col min="7938" max="7938" width="39.5703125" style="67" customWidth="1"/>
    <col min="7939" max="7940" width="39.7109375" style="67" customWidth="1"/>
    <col min="7941" max="7941" width="34.85546875" style="67" customWidth="1"/>
    <col min="7942" max="7942" width="25" style="67" customWidth="1"/>
    <col min="7943" max="7943" width="35.42578125" style="67" customWidth="1"/>
    <col min="7944" max="7944" width="25.140625" style="67" customWidth="1"/>
    <col min="7945" max="8192" width="9.140625" style="67"/>
    <col min="8193" max="8193" width="121.140625" style="67" customWidth="1"/>
    <col min="8194" max="8194" width="39.5703125" style="67" customWidth="1"/>
    <col min="8195" max="8196" width="39.7109375" style="67" customWidth="1"/>
    <col min="8197" max="8197" width="34.85546875" style="67" customWidth="1"/>
    <col min="8198" max="8198" width="25" style="67" customWidth="1"/>
    <col min="8199" max="8199" width="35.42578125" style="67" customWidth="1"/>
    <col min="8200" max="8200" width="25.140625" style="67" customWidth="1"/>
    <col min="8201" max="8448" width="9.140625" style="67"/>
    <col min="8449" max="8449" width="121.140625" style="67" customWidth="1"/>
    <col min="8450" max="8450" width="39.5703125" style="67" customWidth="1"/>
    <col min="8451" max="8452" width="39.7109375" style="67" customWidth="1"/>
    <col min="8453" max="8453" width="34.85546875" style="67" customWidth="1"/>
    <col min="8454" max="8454" width="25" style="67" customWidth="1"/>
    <col min="8455" max="8455" width="35.42578125" style="67" customWidth="1"/>
    <col min="8456" max="8456" width="25.140625" style="67" customWidth="1"/>
    <col min="8457" max="8704" width="9.140625" style="67"/>
    <col min="8705" max="8705" width="121.140625" style="67" customWidth="1"/>
    <col min="8706" max="8706" width="39.5703125" style="67" customWidth="1"/>
    <col min="8707" max="8708" width="39.7109375" style="67" customWidth="1"/>
    <col min="8709" max="8709" width="34.85546875" style="67" customWidth="1"/>
    <col min="8710" max="8710" width="25" style="67" customWidth="1"/>
    <col min="8711" max="8711" width="35.42578125" style="67" customWidth="1"/>
    <col min="8712" max="8712" width="25.140625" style="67" customWidth="1"/>
    <col min="8713" max="8960" width="9.140625" style="67"/>
    <col min="8961" max="8961" width="121.140625" style="67" customWidth="1"/>
    <col min="8962" max="8962" width="39.5703125" style="67" customWidth="1"/>
    <col min="8963" max="8964" width="39.7109375" style="67" customWidth="1"/>
    <col min="8965" max="8965" width="34.85546875" style="67" customWidth="1"/>
    <col min="8966" max="8966" width="25" style="67" customWidth="1"/>
    <col min="8967" max="8967" width="35.42578125" style="67" customWidth="1"/>
    <col min="8968" max="8968" width="25.140625" style="67" customWidth="1"/>
    <col min="8969" max="9216" width="9.140625" style="67"/>
    <col min="9217" max="9217" width="121.140625" style="67" customWidth="1"/>
    <col min="9218" max="9218" width="39.5703125" style="67" customWidth="1"/>
    <col min="9219" max="9220" width="39.7109375" style="67" customWidth="1"/>
    <col min="9221" max="9221" width="34.85546875" style="67" customWidth="1"/>
    <col min="9222" max="9222" width="25" style="67" customWidth="1"/>
    <col min="9223" max="9223" width="35.42578125" style="67" customWidth="1"/>
    <col min="9224" max="9224" width="25.140625" style="67" customWidth="1"/>
    <col min="9225" max="9472" width="9.140625" style="67"/>
    <col min="9473" max="9473" width="121.140625" style="67" customWidth="1"/>
    <col min="9474" max="9474" width="39.5703125" style="67" customWidth="1"/>
    <col min="9475" max="9476" width="39.7109375" style="67" customWidth="1"/>
    <col min="9477" max="9477" width="34.85546875" style="67" customWidth="1"/>
    <col min="9478" max="9478" width="25" style="67" customWidth="1"/>
    <col min="9479" max="9479" width="35.42578125" style="67" customWidth="1"/>
    <col min="9480" max="9480" width="25.140625" style="67" customWidth="1"/>
    <col min="9481" max="9728" width="9.140625" style="67"/>
    <col min="9729" max="9729" width="121.140625" style="67" customWidth="1"/>
    <col min="9730" max="9730" width="39.5703125" style="67" customWidth="1"/>
    <col min="9731" max="9732" width="39.7109375" style="67" customWidth="1"/>
    <col min="9733" max="9733" width="34.85546875" style="67" customWidth="1"/>
    <col min="9734" max="9734" width="25" style="67" customWidth="1"/>
    <col min="9735" max="9735" width="35.42578125" style="67" customWidth="1"/>
    <col min="9736" max="9736" width="25.140625" style="67" customWidth="1"/>
    <col min="9737" max="9984" width="9.140625" style="67"/>
    <col min="9985" max="9985" width="121.140625" style="67" customWidth="1"/>
    <col min="9986" max="9986" width="39.5703125" style="67" customWidth="1"/>
    <col min="9987" max="9988" width="39.7109375" style="67" customWidth="1"/>
    <col min="9989" max="9989" width="34.85546875" style="67" customWidth="1"/>
    <col min="9990" max="9990" width="25" style="67" customWidth="1"/>
    <col min="9991" max="9991" width="35.42578125" style="67" customWidth="1"/>
    <col min="9992" max="9992" width="25.140625" style="67" customWidth="1"/>
    <col min="9993" max="10240" width="9.140625" style="67"/>
    <col min="10241" max="10241" width="121.140625" style="67" customWidth="1"/>
    <col min="10242" max="10242" width="39.5703125" style="67" customWidth="1"/>
    <col min="10243" max="10244" width="39.7109375" style="67" customWidth="1"/>
    <col min="10245" max="10245" width="34.85546875" style="67" customWidth="1"/>
    <col min="10246" max="10246" width="25" style="67" customWidth="1"/>
    <col min="10247" max="10247" width="35.42578125" style="67" customWidth="1"/>
    <col min="10248" max="10248" width="25.140625" style="67" customWidth="1"/>
    <col min="10249" max="10496" width="9.140625" style="67"/>
    <col min="10497" max="10497" width="121.140625" style="67" customWidth="1"/>
    <col min="10498" max="10498" width="39.5703125" style="67" customWidth="1"/>
    <col min="10499" max="10500" width="39.7109375" style="67" customWidth="1"/>
    <col min="10501" max="10501" width="34.85546875" style="67" customWidth="1"/>
    <col min="10502" max="10502" width="25" style="67" customWidth="1"/>
    <col min="10503" max="10503" width="35.42578125" style="67" customWidth="1"/>
    <col min="10504" max="10504" width="25.140625" style="67" customWidth="1"/>
    <col min="10505" max="10752" width="9.140625" style="67"/>
    <col min="10753" max="10753" width="121.140625" style="67" customWidth="1"/>
    <col min="10754" max="10754" width="39.5703125" style="67" customWidth="1"/>
    <col min="10755" max="10756" width="39.7109375" style="67" customWidth="1"/>
    <col min="10757" max="10757" width="34.85546875" style="67" customWidth="1"/>
    <col min="10758" max="10758" width="25" style="67" customWidth="1"/>
    <col min="10759" max="10759" width="35.42578125" style="67" customWidth="1"/>
    <col min="10760" max="10760" width="25.140625" style="67" customWidth="1"/>
    <col min="10761" max="11008" width="9.140625" style="67"/>
    <col min="11009" max="11009" width="121.140625" style="67" customWidth="1"/>
    <col min="11010" max="11010" width="39.5703125" style="67" customWidth="1"/>
    <col min="11011" max="11012" width="39.7109375" style="67" customWidth="1"/>
    <col min="11013" max="11013" width="34.85546875" style="67" customWidth="1"/>
    <col min="11014" max="11014" width="25" style="67" customWidth="1"/>
    <col min="11015" max="11015" width="35.42578125" style="67" customWidth="1"/>
    <col min="11016" max="11016" width="25.140625" style="67" customWidth="1"/>
    <col min="11017" max="11264" width="9.140625" style="67"/>
    <col min="11265" max="11265" width="121.140625" style="67" customWidth="1"/>
    <col min="11266" max="11266" width="39.5703125" style="67" customWidth="1"/>
    <col min="11267" max="11268" width="39.7109375" style="67" customWidth="1"/>
    <col min="11269" max="11269" width="34.85546875" style="67" customWidth="1"/>
    <col min="11270" max="11270" width="25" style="67" customWidth="1"/>
    <col min="11271" max="11271" width="35.42578125" style="67" customWidth="1"/>
    <col min="11272" max="11272" width="25.140625" style="67" customWidth="1"/>
    <col min="11273" max="11520" width="9.140625" style="67"/>
    <col min="11521" max="11521" width="121.140625" style="67" customWidth="1"/>
    <col min="11522" max="11522" width="39.5703125" style="67" customWidth="1"/>
    <col min="11523" max="11524" width="39.7109375" style="67" customWidth="1"/>
    <col min="11525" max="11525" width="34.85546875" style="67" customWidth="1"/>
    <col min="11526" max="11526" width="25" style="67" customWidth="1"/>
    <col min="11527" max="11527" width="35.42578125" style="67" customWidth="1"/>
    <col min="11528" max="11528" width="25.140625" style="67" customWidth="1"/>
    <col min="11529" max="11776" width="9.140625" style="67"/>
    <col min="11777" max="11777" width="121.140625" style="67" customWidth="1"/>
    <col min="11778" max="11778" width="39.5703125" style="67" customWidth="1"/>
    <col min="11779" max="11780" width="39.7109375" style="67" customWidth="1"/>
    <col min="11781" max="11781" width="34.85546875" style="67" customWidth="1"/>
    <col min="11782" max="11782" width="25" style="67" customWidth="1"/>
    <col min="11783" max="11783" width="35.42578125" style="67" customWidth="1"/>
    <col min="11784" max="11784" width="25.140625" style="67" customWidth="1"/>
    <col min="11785" max="12032" width="9.140625" style="67"/>
    <col min="12033" max="12033" width="121.140625" style="67" customWidth="1"/>
    <col min="12034" max="12034" width="39.5703125" style="67" customWidth="1"/>
    <col min="12035" max="12036" width="39.7109375" style="67" customWidth="1"/>
    <col min="12037" max="12037" width="34.85546875" style="67" customWidth="1"/>
    <col min="12038" max="12038" width="25" style="67" customWidth="1"/>
    <col min="12039" max="12039" width="35.42578125" style="67" customWidth="1"/>
    <col min="12040" max="12040" width="25.140625" style="67" customWidth="1"/>
    <col min="12041" max="12288" width="9.140625" style="67"/>
    <col min="12289" max="12289" width="121.140625" style="67" customWidth="1"/>
    <col min="12290" max="12290" width="39.5703125" style="67" customWidth="1"/>
    <col min="12291" max="12292" width="39.7109375" style="67" customWidth="1"/>
    <col min="12293" max="12293" width="34.85546875" style="67" customWidth="1"/>
    <col min="12294" max="12294" width="25" style="67" customWidth="1"/>
    <col min="12295" max="12295" width="35.42578125" style="67" customWidth="1"/>
    <col min="12296" max="12296" width="25.140625" style="67" customWidth="1"/>
    <col min="12297" max="12544" width="9.140625" style="67"/>
    <col min="12545" max="12545" width="121.140625" style="67" customWidth="1"/>
    <col min="12546" max="12546" width="39.5703125" style="67" customWidth="1"/>
    <col min="12547" max="12548" width="39.7109375" style="67" customWidth="1"/>
    <col min="12549" max="12549" width="34.85546875" style="67" customWidth="1"/>
    <col min="12550" max="12550" width="25" style="67" customWidth="1"/>
    <col min="12551" max="12551" width="35.42578125" style="67" customWidth="1"/>
    <col min="12552" max="12552" width="25.140625" style="67" customWidth="1"/>
    <col min="12553" max="12800" width="9.140625" style="67"/>
    <col min="12801" max="12801" width="121.140625" style="67" customWidth="1"/>
    <col min="12802" max="12802" width="39.5703125" style="67" customWidth="1"/>
    <col min="12803" max="12804" width="39.7109375" style="67" customWidth="1"/>
    <col min="12805" max="12805" width="34.85546875" style="67" customWidth="1"/>
    <col min="12806" max="12806" width="25" style="67" customWidth="1"/>
    <col min="12807" max="12807" width="35.42578125" style="67" customWidth="1"/>
    <col min="12808" max="12808" width="25.140625" style="67" customWidth="1"/>
    <col min="12809" max="13056" width="9.140625" style="67"/>
    <col min="13057" max="13057" width="121.140625" style="67" customWidth="1"/>
    <col min="13058" max="13058" width="39.5703125" style="67" customWidth="1"/>
    <col min="13059" max="13060" width="39.7109375" style="67" customWidth="1"/>
    <col min="13061" max="13061" width="34.85546875" style="67" customWidth="1"/>
    <col min="13062" max="13062" width="25" style="67" customWidth="1"/>
    <col min="13063" max="13063" width="35.42578125" style="67" customWidth="1"/>
    <col min="13064" max="13064" width="25.140625" style="67" customWidth="1"/>
    <col min="13065" max="13312" width="9.140625" style="67"/>
    <col min="13313" max="13313" width="121.140625" style="67" customWidth="1"/>
    <col min="13314" max="13314" width="39.5703125" style="67" customWidth="1"/>
    <col min="13315" max="13316" width="39.7109375" style="67" customWidth="1"/>
    <col min="13317" max="13317" width="34.85546875" style="67" customWidth="1"/>
    <col min="13318" max="13318" width="25" style="67" customWidth="1"/>
    <col min="13319" max="13319" width="35.42578125" style="67" customWidth="1"/>
    <col min="13320" max="13320" width="25.140625" style="67" customWidth="1"/>
    <col min="13321" max="13568" width="9.140625" style="67"/>
    <col min="13569" max="13569" width="121.140625" style="67" customWidth="1"/>
    <col min="13570" max="13570" width="39.5703125" style="67" customWidth="1"/>
    <col min="13571" max="13572" width="39.7109375" style="67" customWidth="1"/>
    <col min="13573" max="13573" width="34.85546875" style="67" customWidth="1"/>
    <col min="13574" max="13574" width="25" style="67" customWidth="1"/>
    <col min="13575" max="13575" width="35.42578125" style="67" customWidth="1"/>
    <col min="13576" max="13576" width="25.140625" style="67" customWidth="1"/>
    <col min="13577" max="13824" width="9.140625" style="67"/>
    <col min="13825" max="13825" width="121.140625" style="67" customWidth="1"/>
    <col min="13826" max="13826" width="39.5703125" style="67" customWidth="1"/>
    <col min="13827" max="13828" width="39.7109375" style="67" customWidth="1"/>
    <col min="13829" max="13829" width="34.85546875" style="67" customWidth="1"/>
    <col min="13830" max="13830" width="25" style="67" customWidth="1"/>
    <col min="13831" max="13831" width="35.42578125" style="67" customWidth="1"/>
    <col min="13832" max="13832" width="25.140625" style="67" customWidth="1"/>
    <col min="13833" max="14080" width="9.140625" style="67"/>
    <col min="14081" max="14081" width="121.140625" style="67" customWidth="1"/>
    <col min="14082" max="14082" width="39.5703125" style="67" customWidth="1"/>
    <col min="14083" max="14084" width="39.7109375" style="67" customWidth="1"/>
    <col min="14085" max="14085" width="34.85546875" style="67" customWidth="1"/>
    <col min="14086" max="14086" width="25" style="67" customWidth="1"/>
    <col min="14087" max="14087" width="35.42578125" style="67" customWidth="1"/>
    <col min="14088" max="14088" width="25.140625" style="67" customWidth="1"/>
    <col min="14089" max="14336" width="9.140625" style="67"/>
    <col min="14337" max="14337" width="121.140625" style="67" customWidth="1"/>
    <col min="14338" max="14338" width="39.5703125" style="67" customWidth="1"/>
    <col min="14339" max="14340" width="39.7109375" style="67" customWidth="1"/>
    <col min="14341" max="14341" width="34.85546875" style="67" customWidth="1"/>
    <col min="14342" max="14342" width="25" style="67" customWidth="1"/>
    <col min="14343" max="14343" width="35.42578125" style="67" customWidth="1"/>
    <col min="14344" max="14344" width="25.140625" style="67" customWidth="1"/>
    <col min="14345" max="14592" width="9.140625" style="67"/>
    <col min="14593" max="14593" width="121.140625" style="67" customWidth="1"/>
    <col min="14594" max="14594" width="39.5703125" style="67" customWidth="1"/>
    <col min="14595" max="14596" width="39.7109375" style="67" customWidth="1"/>
    <col min="14597" max="14597" width="34.85546875" style="67" customWidth="1"/>
    <col min="14598" max="14598" width="25" style="67" customWidth="1"/>
    <col min="14599" max="14599" width="35.42578125" style="67" customWidth="1"/>
    <col min="14600" max="14600" width="25.140625" style="67" customWidth="1"/>
    <col min="14601" max="14848" width="9.140625" style="67"/>
    <col min="14849" max="14849" width="121.140625" style="67" customWidth="1"/>
    <col min="14850" max="14850" width="39.5703125" style="67" customWidth="1"/>
    <col min="14851" max="14852" width="39.7109375" style="67" customWidth="1"/>
    <col min="14853" max="14853" width="34.85546875" style="67" customWidth="1"/>
    <col min="14854" max="14854" width="25" style="67" customWidth="1"/>
    <col min="14855" max="14855" width="35.42578125" style="67" customWidth="1"/>
    <col min="14856" max="14856" width="25.140625" style="67" customWidth="1"/>
    <col min="14857" max="15104" width="9.140625" style="67"/>
    <col min="15105" max="15105" width="121.140625" style="67" customWidth="1"/>
    <col min="15106" max="15106" width="39.5703125" style="67" customWidth="1"/>
    <col min="15107" max="15108" width="39.7109375" style="67" customWidth="1"/>
    <col min="15109" max="15109" width="34.85546875" style="67" customWidth="1"/>
    <col min="15110" max="15110" width="25" style="67" customWidth="1"/>
    <col min="15111" max="15111" width="35.42578125" style="67" customWidth="1"/>
    <col min="15112" max="15112" width="25.140625" style="67" customWidth="1"/>
    <col min="15113" max="15360" width="9.140625" style="67"/>
    <col min="15361" max="15361" width="121.140625" style="67" customWidth="1"/>
    <col min="15362" max="15362" width="39.5703125" style="67" customWidth="1"/>
    <col min="15363" max="15364" width="39.7109375" style="67" customWidth="1"/>
    <col min="15365" max="15365" width="34.85546875" style="67" customWidth="1"/>
    <col min="15366" max="15366" width="25" style="67" customWidth="1"/>
    <col min="15367" max="15367" width="35.42578125" style="67" customWidth="1"/>
    <col min="15368" max="15368" width="25.140625" style="67" customWidth="1"/>
    <col min="15369" max="15616" width="9.140625" style="67"/>
    <col min="15617" max="15617" width="121.140625" style="67" customWidth="1"/>
    <col min="15618" max="15618" width="39.5703125" style="67" customWidth="1"/>
    <col min="15619" max="15620" width="39.7109375" style="67" customWidth="1"/>
    <col min="15621" max="15621" width="34.85546875" style="67" customWidth="1"/>
    <col min="15622" max="15622" width="25" style="67" customWidth="1"/>
    <col min="15623" max="15623" width="35.42578125" style="67" customWidth="1"/>
    <col min="15624" max="15624" width="25.140625" style="67" customWidth="1"/>
    <col min="15625" max="15872" width="9.140625" style="67"/>
    <col min="15873" max="15873" width="121.140625" style="67" customWidth="1"/>
    <col min="15874" max="15874" width="39.5703125" style="67" customWidth="1"/>
    <col min="15875" max="15876" width="39.7109375" style="67" customWidth="1"/>
    <col min="15877" max="15877" width="34.85546875" style="67" customWidth="1"/>
    <col min="15878" max="15878" width="25" style="67" customWidth="1"/>
    <col min="15879" max="15879" width="35.42578125" style="67" customWidth="1"/>
    <col min="15880" max="15880" width="25.140625" style="67" customWidth="1"/>
    <col min="15881" max="16128" width="9.140625" style="67"/>
    <col min="16129" max="16129" width="121.140625" style="67" customWidth="1"/>
    <col min="16130" max="16130" width="39.5703125" style="67" customWidth="1"/>
    <col min="16131" max="16132" width="39.7109375" style="67" customWidth="1"/>
    <col min="16133" max="16133" width="34.85546875" style="67" customWidth="1"/>
    <col min="16134" max="16134" width="25" style="67" customWidth="1"/>
    <col min="16135" max="16135" width="35.42578125" style="67" customWidth="1"/>
    <col min="16136" max="16136" width="25.140625" style="67" customWidth="1"/>
    <col min="16137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97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5861678</v>
      </c>
      <c r="C8" s="26">
        <v>5861678</v>
      </c>
      <c r="D8" s="26">
        <v>5859701</v>
      </c>
      <c r="E8" s="26">
        <v>-1977</v>
      </c>
      <c r="F8" s="27">
        <v>-3.3727543546404292E-4</v>
      </c>
      <c r="G8" s="26">
        <v>-1977</v>
      </c>
      <c r="H8" s="27">
        <v>-3.3727543546404292E-4</v>
      </c>
    </row>
    <row r="9" spans="1:8" s="16" customFormat="1" ht="31.5">
      <c r="A9" s="25" t="s">
        <v>19</v>
      </c>
      <c r="B9" s="26">
        <v>587739</v>
      </c>
      <c r="C9" s="26">
        <v>587739</v>
      </c>
      <c r="D9" s="26">
        <v>0</v>
      </c>
      <c r="E9" s="26">
        <v>-587739</v>
      </c>
      <c r="F9" s="27">
        <v>-1</v>
      </c>
      <c r="G9" s="26">
        <v>-587739</v>
      </c>
      <c r="H9" s="27">
        <v>-1</v>
      </c>
    </row>
    <row r="10" spans="1:8" s="16" customFormat="1" ht="31.5">
      <c r="A10" s="28" t="s">
        <v>20</v>
      </c>
      <c r="B10" s="29">
        <v>442138</v>
      </c>
      <c r="C10" s="29">
        <v>475762</v>
      </c>
      <c r="D10" s="29">
        <v>404101</v>
      </c>
      <c r="E10" s="29">
        <v>-38037</v>
      </c>
      <c r="F10" s="27">
        <v>-8.6029701134035075E-2</v>
      </c>
      <c r="G10" s="29">
        <v>-71661</v>
      </c>
      <c r="H10" s="27">
        <v>-0.15062363114330274</v>
      </c>
    </row>
    <row r="11" spans="1:8" s="16" customFormat="1" ht="31.5">
      <c r="A11" s="30" t="s">
        <v>21</v>
      </c>
      <c r="B11" s="31">
        <v>49720</v>
      </c>
      <c r="C11" s="31">
        <v>49720</v>
      </c>
      <c r="D11" s="31">
        <v>0</v>
      </c>
      <c r="E11" s="29">
        <v>-49720</v>
      </c>
      <c r="F11" s="27">
        <v>-1</v>
      </c>
      <c r="G11" s="29">
        <v>-49720</v>
      </c>
      <c r="H11" s="27">
        <v>-1</v>
      </c>
    </row>
    <row r="12" spans="1:8" s="16" customFormat="1" ht="31.5">
      <c r="A12" s="32" t="s">
        <v>22</v>
      </c>
      <c r="B12" s="31">
        <v>392418</v>
      </c>
      <c r="C12" s="31">
        <v>426042</v>
      </c>
      <c r="D12" s="31">
        <v>404101</v>
      </c>
      <c r="E12" s="29">
        <v>11683</v>
      </c>
      <c r="F12" s="27">
        <v>2.9771824941771274E-2</v>
      </c>
      <c r="G12" s="29">
        <v>-21941</v>
      </c>
      <c r="H12" s="27">
        <v>-5.1499617408612294E-2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6891555</v>
      </c>
      <c r="C31" s="36">
        <v>6925179</v>
      </c>
      <c r="D31" s="36">
        <v>6263802</v>
      </c>
      <c r="E31" s="36">
        <v>-627753</v>
      </c>
      <c r="F31" s="37">
        <v>-9.1090182114196283E-2</v>
      </c>
      <c r="G31" s="36">
        <v>-661377</v>
      </c>
      <c r="H31" s="37">
        <v>-9.550323536763454E-2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14" s="38" customFormat="1" ht="31.5">
      <c r="A33" s="34" t="s">
        <v>42</v>
      </c>
      <c r="B33" s="39"/>
      <c r="C33" s="39"/>
      <c r="D33" s="39"/>
      <c r="E33" s="39"/>
      <c r="F33" s="37">
        <v>0</v>
      </c>
      <c r="G33" s="39">
        <v>0</v>
      </c>
      <c r="H33" s="37">
        <v>0</v>
      </c>
    </row>
    <row r="34" spans="1:14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14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14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14" s="38" customFormat="1" ht="31.5">
      <c r="A37" s="40" t="s">
        <v>45</v>
      </c>
      <c r="B37" s="41">
        <v>1696281</v>
      </c>
      <c r="C37" s="41">
        <v>1696281</v>
      </c>
      <c r="D37" s="41">
        <v>2455272</v>
      </c>
      <c r="E37" s="41">
        <v>758991</v>
      </c>
      <c r="F37" s="37">
        <v>0.44744414398321974</v>
      </c>
      <c r="G37" s="41">
        <v>758991</v>
      </c>
      <c r="H37" s="37">
        <v>0.44744414398321974</v>
      </c>
    </row>
    <row r="38" spans="1:14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14" s="38" customFormat="1" ht="31.5">
      <c r="A39" s="34" t="s">
        <v>46</v>
      </c>
      <c r="B39" s="39">
        <v>10911627.32</v>
      </c>
      <c r="C39" s="39">
        <v>11061507</v>
      </c>
      <c r="D39" s="39">
        <v>12909883</v>
      </c>
      <c r="E39" s="39">
        <v>1998255.6799999997</v>
      </c>
      <c r="F39" s="37">
        <v>0.18313085861513823</v>
      </c>
      <c r="G39" s="39">
        <v>1848376</v>
      </c>
      <c r="H39" s="37">
        <v>0.16709983549257801</v>
      </c>
    </row>
    <row r="40" spans="1:14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14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14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14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14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14" s="38" customFormat="1" ht="31.5">
      <c r="A45" s="45" t="s">
        <v>49</v>
      </c>
      <c r="B45" s="39">
        <v>19499463.32</v>
      </c>
      <c r="C45" s="39">
        <v>19682967</v>
      </c>
      <c r="D45" s="39">
        <v>21628957</v>
      </c>
      <c r="E45" s="39">
        <v>2129493.6799999997</v>
      </c>
      <c r="F45" s="37">
        <v>0.10920780972550376</v>
      </c>
      <c r="G45" s="39">
        <v>1945990</v>
      </c>
      <c r="H45" s="37">
        <v>9.8866700330290658E-2</v>
      </c>
      <c r="N45" s="38" t="s">
        <v>43</v>
      </c>
    </row>
    <row r="46" spans="1:14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14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14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8522128.1909078993</v>
      </c>
      <c r="C49" s="22">
        <v>8610820</v>
      </c>
      <c r="D49" s="22">
        <v>9230625.3454380147</v>
      </c>
      <c r="E49" s="22">
        <v>708497.15453011543</v>
      </c>
      <c r="F49" s="27">
        <v>8.3136176628509056E-2</v>
      </c>
      <c r="G49" s="22">
        <v>619805.34543801472</v>
      </c>
      <c r="H49" s="27">
        <v>7.1979828336675794E-2</v>
      </c>
    </row>
    <row r="50" spans="1:8" s="16" customFormat="1" ht="31.5">
      <c r="A50" s="32" t="s">
        <v>52</v>
      </c>
      <c r="B50" s="31">
        <v>557012</v>
      </c>
      <c r="C50" s="31">
        <v>589548</v>
      </c>
      <c r="D50" s="31">
        <v>595695.12366518285</v>
      </c>
      <c r="E50" s="31">
        <v>38683.123665182851</v>
      </c>
      <c r="F50" s="27">
        <v>6.9447558876977247E-2</v>
      </c>
      <c r="G50" s="31">
        <v>6147.1236651828513</v>
      </c>
      <c r="H50" s="27">
        <v>1.0426841690893449E-2</v>
      </c>
    </row>
    <row r="51" spans="1:8" s="16" customFormat="1" ht="31.5">
      <c r="A51" s="32" t="s">
        <v>53</v>
      </c>
      <c r="B51" s="31">
        <v>49895.94</v>
      </c>
      <c r="C51" s="31">
        <v>47200</v>
      </c>
      <c r="D51" s="31">
        <v>57900</v>
      </c>
      <c r="E51" s="31">
        <v>8004.0599999999977</v>
      </c>
      <c r="F51" s="27">
        <v>0.16041505581416038</v>
      </c>
      <c r="G51" s="31">
        <v>10700</v>
      </c>
      <c r="H51" s="27">
        <v>0.22669491525423729</v>
      </c>
    </row>
    <row r="52" spans="1:8" s="16" customFormat="1" ht="31.5">
      <c r="A52" s="32" t="s">
        <v>54</v>
      </c>
      <c r="B52" s="31">
        <v>2506900.0640155436</v>
      </c>
      <c r="C52" s="31">
        <v>2553861</v>
      </c>
      <c r="D52" s="31">
        <v>2741307.5937887551</v>
      </c>
      <c r="E52" s="31">
        <v>234407.52977321157</v>
      </c>
      <c r="F52" s="27">
        <v>9.350493589191522E-2</v>
      </c>
      <c r="G52" s="31">
        <v>187446.59378875513</v>
      </c>
      <c r="H52" s="27">
        <v>7.3397335950842718E-2</v>
      </c>
    </row>
    <row r="53" spans="1:8" s="16" customFormat="1" ht="31.5">
      <c r="A53" s="32" t="s">
        <v>55</v>
      </c>
      <c r="B53" s="31">
        <v>1253427.2227076001</v>
      </c>
      <c r="C53" s="31">
        <v>1249726</v>
      </c>
      <c r="D53" s="31">
        <v>1426869.0229346305</v>
      </c>
      <c r="E53" s="31">
        <v>173441.80022703041</v>
      </c>
      <c r="F53" s="27">
        <v>0.13837404923468058</v>
      </c>
      <c r="G53" s="31">
        <v>177143.02293463051</v>
      </c>
      <c r="H53" s="27">
        <v>0.1417454889588842</v>
      </c>
    </row>
    <row r="54" spans="1:8" s="16" customFormat="1" ht="31.5">
      <c r="A54" s="32" t="s">
        <v>56</v>
      </c>
      <c r="B54" s="31">
        <v>2419843.4578934312</v>
      </c>
      <c r="C54" s="31">
        <v>2384856</v>
      </c>
      <c r="D54" s="31">
        <v>2305623.9818754843</v>
      </c>
      <c r="E54" s="31">
        <v>-114219.47601794684</v>
      </c>
      <c r="F54" s="27">
        <v>-4.7201183880456209E-2</v>
      </c>
      <c r="G54" s="31">
        <v>-79232.018124515656</v>
      </c>
      <c r="H54" s="27">
        <v>-3.3222977875609953E-2</v>
      </c>
    </row>
    <row r="55" spans="1:8" s="16" customFormat="1" ht="31.5">
      <c r="A55" s="32" t="s">
        <v>57</v>
      </c>
      <c r="B55" s="31">
        <v>2613165.29</v>
      </c>
      <c r="C55" s="31">
        <v>2705346</v>
      </c>
      <c r="D55" s="31">
        <v>3715270.6799999997</v>
      </c>
      <c r="E55" s="31">
        <v>1102105.3899999997</v>
      </c>
      <c r="F55" s="27">
        <v>0.42175112084088628</v>
      </c>
      <c r="G55" s="31">
        <v>1009924.6799999997</v>
      </c>
      <c r="H55" s="27">
        <v>0.37330702985865755</v>
      </c>
    </row>
    <row r="56" spans="1:8" s="16" customFormat="1" ht="31.5">
      <c r="A56" s="32" t="s">
        <v>58</v>
      </c>
      <c r="B56" s="31">
        <v>1577090.2100000002</v>
      </c>
      <c r="C56" s="31">
        <v>1541610</v>
      </c>
      <c r="D56" s="31">
        <v>1555664.9322979327</v>
      </c>
      <c r="E56" s="31">
        <v>-21425.277702067513</v>
      </c>
      <c r="F56" s="27">
        <v>-1.3585321604442343E-2</v>
      </c>
      <c r="G56" s="31">
        <v>14054.932297932683</v>
      </c>
      <c r="H56" s="27">
        <v>9.1170479550163035E-3</v>
      </c>
    </row>
    <row r="57" spans="1:8" s="38" customFormat="1" ht="31.5">
      <c r="A57" s="48" t="s">
        <v>59</v>
      </c>
      <c r="B57" s="36">
        <v>19499462.375524472</v>
      </c>
      <c r="C57" s="36">
        <v>19682967</v>
      </c>
      <c r="D57" s="36">
        <v>21628956.680000003</v>
      </c>
      <c r="E57" s="36">
        <v>2129494.304475531</v>
      </c>
      <c r="F57" s="37">
        <v>0.10920784704035998</v>
      </c>
      <c r="G57" s="36">
        <v>1945989.6800000034</v>
      </c>
      <c r="H57" s="37">
        <v>9.8866684072579272E-2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19499462.375524472</v>
      </c>
      <c r="C62" s="50">
        <v>19682967</v>
      </c>
      <c r="D62" s="50">
        <v>21628956.680000003</v>
      </c>
      <c r="E62" s="50">
        <v>2129494.304475531</v>
      </c>
      <c r="F62" s="37">
        <v>0.10920784704035998</v>
      </c>
      <c r="G62" s="50">
        <v>1945989.6800000034</v>
      </c>
      <c r="H62" s="37">
        <v>9.8866684072579272E-2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9947281.9299999997</v>
      </c>
      <c r="C65" s="26">
        <v>10068799</v>
      </c>
      <c r="D65" s="26">
        <v>9990797</v>
      </c>
      <c r="E65" s="22">
        <v>43515.070000000298</v>
      </c>
      <c r="F65" s="27">
        <v>4.3745688828586661E-3</v>
      </c>
      <c r="G65" s="22">
        <v>-78002</v>
      </c>
      <c r="H65" s="27">
        <v>-7.7469020883225497E-3</v>
      </c>
    </row>
    <row r="66" spans="1:8" s="16" customFormat="1" ht="31.5">
      <c r="A66" s="32" t="s">
        <v>67</v>
      </c>
      <c r="B66" s="29">
        <v>204754.19000000003</v>
      </c>
      <c r="C66" s="26">
        <v>230194</v>
      </c>
      <c r="D66" s="26">
        <v>283084</v>
      </c>
      <c r="E66" s="31">
        <v>78329.809999999969</v>
      </c>
      <c r="F66" s="27">
        <v>0.38255534599804747</v>
      </c>
      <c r="G66" s="31">
        <v>52890</v>
      </c>
      <c r="H66" s="27">
        <v>0.22976272187806807</v>
      </c>
    </row>
    <row r="67" spans="1:8" s="16" customFormat="1" ht="31.5">
      <c r="A67" s="32" t="s">
        <v>68</v>
      </c>
      <c r="B67" s="22">
        <v>2358856.8455244754</v>
      </c>
      <c r="C67" s="26">
        <v>2428352</v>
      </c>
      <c r="D67" s="26">
        <v>2906447.0000000005</v>
      </c>
      <c r="E67" s="31">
        <v>547590.15447552502</v>
      </c>
      <c r="F67" s="27">
        <v>0.23214217323721151</v>
      </c>
      <c r="G67" s="31">
        <v>478095.00000000047</v>
      </c>
      <c r="H67" s="27">
        <v>0.19688043578525702</v>
      </c>
    </row>
    <row r="68" spans="1:8" s="38" customFormat="1" ht="31.5">
      <c r="A68" s="48" t="s">
        <v>69</v>
      </c>
      <c r="B68" s="50">
        <v>12510892.965524474</v>
      </c>
      <c r="C68" s="50">
        <v>12727345</v>
      </c>
      <c r="D68" s="50">
        <v>13180328</v>
      </c>
      <c r="E68" s="36">
        <v>669435.03447552584</v>
      </c>
      <c r="F68" s="37">
        <v>5.3508173742693531E-2</v>
      </c>
      <c r="G68" s="36">
        <v>452983</v>
      </c>
      <c r="H68" s="37">
        <v>3.5591319320722431E-2</v>
      </c>
    </row>
    <row r="69" spans="1:8" s="16" customFormat="1" ht="31.5">
      <c r="A69" s="32" t="s">
        <v>70</v>
      </c>
      <c r="B69" s="29">
        <v>282653.33</v>
      </c>
      <c r="C69" s="29">
        <v>294350</v>
      </c>
      <c r="D69" s="29">
        <v>344066</v>
      </c>
      <c r="E69" s="31">
        <v>61412.669999999984</v>
      </c>
      <c r="F69" s="27">
        <v>0.21727205548931611</v>
      </c>
      <c r="G69" s="31">
        <v>49716</v>
      </c>
      <c r="H69" s="27">
        <v>0.16890096823509426</v>
      </c>
    </row>
    <row r="70" spans="1:8" s="16" customFormat="1" ht="31.5">
      <c r="A70" s="32" t="s">
        <v>71</v>
      </c>
      <c r="B70" s="26">
        <v>3158797.7600000007</v>
      </c>
      <c r="C70" s="26">
        <v>3101968</v>
      </c>
      <c r="D70" s="26">
        <v>3277982</v>
      </c>
      <c r="E70" s="31">
        <v>119184.23999999929</v>
      </c>
      <c r="F70" s="27">
        <v>3.7730886576290111E-2</v>
      </c>
      <c r="G70" s="31">
        <v>176014</v>
      </c>
      <c r="H70" s="27">
        <v>5.6742687223079027E-2</v>
      </c>
    </row>
    <row r="71" spans="1:8" s="16" customFormat="1" ht="31.5">
      <c r="A71" s="32" t="s">
        <v>72</v>
      </c>
      <c r="B71" s="22">
        <v>336844.72999999992</v>
      </c>
      <c r="C71" s="22">
        <v>237178</v>
      </c>
      <c r="D71" s="22">
        <v>327400</v>
      </c>
      <c r="E71" s="31">
        <v>-9444.7299999999232</v>
      </c>
      <c r="F71" s="27">
        <v>-2.8038823703728198E-2</v>
      </c>
      <c r="G71" s="31">
        <v>90222</v>
      </c>
      <c r="H71" s="27">
        <v>0.38039784465675569</v>
      </c>
    </row>
    <row r="72" spans="1:8" s="38" customFormat="1" ht="31.5">
      <c r="A72" s="35" t="s">
        <v>73</v>
      </c>
      <c r="B72" s="50">
        <v>3778295.8200000008</v>
      </c>
      <c r="C72" s="50">
        <v>3633496</v>
      </c>
      <c r="D72" s="50">
        <v>3949448</v>
      </c>
      <c r="E72" s="36">
        <v>171152.17999999924</v>
      </c>
      <c r="F72" s="37">
        <v>4.5298777055524257E-2</v>
      </c>
      <c r="G72" s="36">
        <v>315952</v>
      </c>
      <c r="H72" s="37">
        <v>8.6955373007153447E-2</v>
      </c>
    </row>
    <row r="73" spans="1:8" s="16" customFormat="1" ht="31.5">
      <c r="A73" s="32" t="s">
        <v>74</v>
      </c>
      <c r="B73" s="22">
        <v>175324.15</v>
      </c>
      <c r="C73" s="22">
        <v>175200</v>
      </c>
      <c r="D73" s="22">
        <v>247625</v>
      </c>
      <c r="E73" s="31">
        <v>72300.850000000006</v>
      </c>
      <c r="F73" s="27">
        <v>0.41238386155016299</v>
      </c>
      <c r="G73" s="31">
        <v>72425</v>
      </c>
      <c r="H73" s="27">
        <v>0.41338470319634701</v>
      </c>
    </row>
    <row r="74" spans="1:8" s="16" customFormat="1" ht="31.5">
      <c r="A74" s="32" t="s">
        <v>75</v>
      </c>
      <c r="B74" s="31">
        <v>2706857.2600000002</v>
      </c>
      <c r="C74" s="31">
        <v>2888926</v>
      </c>
      <c r="D74" s="31">
        <v>3945055.6799999997</v>
      </c>
      <c r="E74" s="31">
        <v>1238198.4199999995</v>
      </c>
      <c r="F74" s="27">
        <v>0.45743025991699293</v>
      </c>
      <c r="G74" s="31">
        <v>1056129.6799999997</v>
      </c>
      <c r="H74" s="27">
        <v>0.3655786544895922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38" customFormat="1" ht="31.5">
      <c r="A77" s="35" t="s">
        <v>78</v>
      </c>
      <c r="B77" s="36">
        <v>2882181.41</v>
      </c>
      <c r="C77" s="36">
        <v>3064126</v>
      </c>
      <c r="D77" s="36">
        <v>4192680.6799999997</v>
      </c>
      <c r="E77" s="36">
        <v>1310499.2699999996</v>
      </c>
      <c r="F77" s="37">
        <v>0.45469007101811798</v>
      </c>
      <c r="G77" s="36">
        <v>1128554.6799999997</v>
      </c>
      <c r="H77" s="37">
        <v>0.36831209943716403</v>
      </c>
    </row>
    <row r="78" spans="1:8" s="16" customFormat="1" ht="31.5">
      <c r="A78" s="32" t="s">
        <v>79</v>
      </c>
      <c r="B78" s="31">
        <v>74646.97</v>
      </c>
      <c r="C78" s="31">
        <v>3000</v>
      </c>
      <c r="D78" s="31">
        <v>54200</v>
      </c>
      <c r="E78" s="31">
        <v>-20446.97</v>
      </c>
      <c r="F78" s="27">
        <v>-0.27391560568366002</v>
      </c>
      <c r="G78" s="31">
        <v>51200</v>
      </c>
      <c r="H78" s="27">
        <v>17.066666666666666</v>
      </c>
    </row>
    <row r="79" spans="1:8" s="16" customFormat="1" ht="31.5">
      <c r="A79" s="32" t="s">
        <v>80</v>
      </c>
      <c r="B79" s="31">
        <v>253445.21000000002</v>
      </c>
      <c r="C79" s="31">
        <v>255000</v>
      </c>
      <c r="D79" s="31">
        <v>252300</v>
      </c>
      <c r="E79" s="31">
        <v>-1145.210000000021</v>
      </c>
      <c r="F79" s="27">
        <v>-4.5185703055899964E-3</v>
      </c>
      <c r="G79" s="31">
        <v>-2700</v>
      </c>
      <c r="H79" s="27">
        <v>-1.0588235294117647E-2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328092.18000000005</v>
      </c>
      <c r="C81" s="50">
        <v>258000</v>
      </c>
      <c r="D81" s="50">
        <v>306500</v>
      </c>
      <c r="E81" s="50">
        <v>-21592.180000000051</v>
      </c>
      <c r="F81" s="37">
        <v>-6.5811321684046381E-2</v>
      </c>
      <c r="G81" s="50">
        <v>48500</v>
      </c>
      <c r="H81" s="37">
        <v>0.18798449612403101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19499462</v>
      </c>
      <c r="C83" s="54">
        <v>19682967</v>
      </c>
      <c r="D83" s="55">
        <v>21628957</v>
      </c>
      <c r="E83" s="54">
        <v>2129494</v>
      </c>
      <c r="F83" s="56">
        <v>0.10920000000000001</v>
      </c>
      <c r="G83" s="54">
        <v>1945990</v>
      </c>
      <c r="H83" s="56">
        <v>9.8900000000000002E-2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31" zoomScale="40" zoomScaleNormal="40" workbookViewId="0">
      <selection activeCell="E8" sqref="E8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98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63278378</v>
      </c>
      <c r="C8" s="26">
        <v>63278378</v>
      </c>
      <c r="D8" s="26">
        <v>67827185</v>
      </c>
      <c r="E8" s="26">
        <v>4548807</v>
      </c>
      <c r="F8" s="27">
        <v>7.1900000000000006E-2</v>
      </c>
      <c r="G8" s="26">
        <v>4548807</v>
      </c>
      <c r="H8" s="27">
        <v>7.1900000000000006E-2</v>
      </c>
    </row>
    <row r="9" spans="1:8" s="16" customFormat="1" ht="31.5">
      <c r="A9" s="25" t="s">
        <v>19</v>
      </c>
      <c r="B9" s="26">
        <v>8072815</v>
      </c>
      <c r="C9" s="26">
        <v>8072815</v>
      </c>
      <c r="D9" s="26">
        <v>0</v>
      </c>
      <c r="E9" s="26">
        <v>-8072815</v>
      </c>
      <c r="F9" s="27">
        <v>-1</v>
      </c>
      <c r="G9" s="26">
        <v>-8072815</v>
      </c>
      <c r="H9" s="27">
        <v>-1</v>
      </c>
    </row>
    <row r="10" spans="1:8" s="16" customFormat="1" ht="31.5">
      <c r="A10" s="28" t="s">
        <v>20</v>
      </c>
      <c r="B10" s="29">
        <v>7397547</v>
      </c>
      <c r="C10" s="29">
        <v>7827905</v>
      </c>
      <c r="D10" s="29">
        <v>10132642</v>
      </c>
      <c r="E10" s="29">
        <v>2735095</v>
      </c>
      <c r="F10" s="27">
        <v>0.36969999999999997</v>
      </c>
      <c r="G10" s="29">
        <v>2304737</v>
      </c>
      <c r="H10" s="27">
        <v>0.2944</v>
      </c>
    </row>
    <row r="11" spans="1:8" s="16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16" customFormat="1" ht="31.5">
      <c r="A12" s="32" t="s">
        <v>22</v>
      </c>
      <c r="B12" s="31">
        <v>2884645</v>
      </c>
      <c r="C12" s="31">
        <v>3105751</v>
      </c>
      <c r="D12" s="31">
        <v>2906777</v>
      </c>
      <c r="E12" s="29">
        <v>22132</v>
      </c>
      <c r="F12" s="27">
        <v>7.7000000000000002E-3</v>
      </c>
      <c r="G12" s="29">
        <v>-198974</v>
      </c>
      <c r="H12" s="27">
        <v>-6.4100000000000004E-2</v>
      </c>
    </row>
    <row r="13" spans="1:8" s="16" customFormat="1" ht="31.5">
      <c r="A13" s="32" t="s">
        <v>23</v>
      </c>
      <c r="B13" s="31">
        <v>2473882</v>
      </c>
      <c r="C13" s="31">
        <v>2683135</v>
      </c>
      <c r="D13" s="31">
        <v>2225865</v>
      </c>
      <c r="E13" s="29">
        <v>-248017</v>
      </c>
      <c r="F13" s="27">
        <v>-0.1003</v>
      </c>
      <c r="G13" s="29">
        <v>-457270</v>
      </c>
      <c r="H13" s="27">
        <v>-0.1704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2039019</v>
      </c>
      <c r="C25" s="31">
        <v>2039019</v>
      </c>
      <c r="D25" s="31">
        <v>5000000</v>
      </c>
      <c r="E25" s="29">
        <v>2960981</v>
      </c>
      <c r="F25" s="27">
        <v>1.4521999999999999</v>
      </c>
      <c r="G25" s="29">
        <v>2960981</v>
      </c>
      <c r="H25" s="27">
        <v>1.4521999999999999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78748740</v>
      </c>
      <c r="C31" s="36">
        <v>79179098</v>
      </c>
      <c r="D31" s="36">
        <v>77959827</v>
      </c>
      <c r="E31" s="36">
        <v>-788913</v>
      </c>
      <c r="F31" s="37">
        <v>-0.01</v>
      </c>
      <c r="G31" s="36">
        <v>-1219271</v>
      </c>
      <c r="H31" s="37">
        <v>-1.54E-2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1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5171240</v>
      </c>
      <c r="C39" s="39">
        <v>6807967</v>
      </c>
      <c r="D39" s="39">
        <v>6807967</v>
      </c>
      <c r="E39" s="39">
        <v>1636727</v>
      </c>
      <c r="F39" s="37">
        <v>0.3165</v>
      </c>
      <c r="G39" s="39">
        <v>0</v>
      </c>
      <c r="H39" s="37">
        <v>0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11086434</v>
      </c>
      <c r="C41" s="43">
        <v>13018275</v>
      </c>
      <c r="D41" s="43">
        <v>13018275</v>
      </c>
      <c r="E41" s="43">
        <v>1931841</v>
      </c>
      <c r="F41" s="37">
        <v>0.17430000000000001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95006414</v>
      </c>
      <c r="C45" s="39">
        <v>99005340</v>
      </c>
      <c r="D45" s="39">
        <v>97786069</v>
      </c>
      <c r="E45" s="39">
        <v>2779655</v>
      </c>
      <c r="F45" s="37">
        <v>2.93E-2</v>
      </c>
      <c r="G45" s="39">
        <v>-1219271</v>
      </c>
      <c r="H45" s="37">
        <v>-1.23E-2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0</v>
      </c>
      <c r="C49" s="22">
        <v>0</v>
      </c>
      <c r="D49" s="22">
        <v>0</v>
      </c>
      <c r="E49" s="22">
        <v>0</v>
      </c>
      <c r="F49" s="27">
        <v>0</v>
      </c>
      <c r="G49" s="22">
        <v>0</v>
      </c>
      <c r="H49" s="27">
        <v>0</v>
      </c>
    </row>
    <row r="50" spans="1:8" s="16" customFormat="1" ht="31.5">
      <c r="A50" s="32" t="s">
        <v>52</v>
      </c>
      <c r="B50" s="31">
        <v>44785853</v>
      </c>
      <c r="C50" s="31">
        <v>43975715</v>
      </c>
      <c r="D50" s="31">
        <v>42786966</v>
      </c>
      <c r="E50" s="31">
        <v>-1998887</v>
      </c>
      <c r="F50" s="27">
        <v>-4.4600000000000001E-2</v>
      </c>
      <c r="G50" s="31">
        <v>-1188749</v>
      </c>
      <c r="H50" s="27">
        <v>-2.7E-2</v>
      </c>
    </row>
    <row r="51" spans="1:8" s="16" customFormat="1" ht="31.5">
      <c r="A51" s="32" t="s">
        <v>53</v>
      </c>
      <c r="B51" s="31">
        <v>35617265</v>
      </c>
      <c r="C51" s="31">
        <v>37046200</v>
      </c>
      <c r="D51" s="31">
        <v>36516533</v>
      </c>
      <c r="E51" s="31">
        <v>899268</v>
      </c>
      <c r="F51" s="27">
        <v>2.52E-2</v>
      </c>
      <c r="G51" s="31">
        <v>-529667</v>
      </c>
      <c r="H51" s="27">
        <v>-1.43E-2</v>
      </c>
    </row>
    <row r="52" spans="1:8" s="16" customFormat="1" ht="31.5">
      <c r="A52" s="32" t="s">
        <v>54</v>
      </c>
      <c r="B52" s="31">
        <v>3212406</v>
      </c>
      <c r="C52" s="31">
        <v>3301156</v>
      </c>
      <c r="D52" s="31">
        <v>3232224</v>
      </c>
      <c r="E52" s="31">
        <v>19818</v>
      </c>
      <c r="F52" s="27">
        <v>6.1999999999999998E-3</v>
      </c>
      <c r="G52" s="31">
        <v>-68932</v>
      </c>
      <c r="H52" s="27">
        <v>-2.0899999999999998E-2</v>
      </c>
    </row>
    <row r="53" spans="1:8" s="16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16" customFormat="1" ht="31.5">
      <c r="A54" s="32" t="s">
        <v>56</v>
      </c>
      <c r="B54" s="31">
        <v>8383832</v>
      </c>
      <c r="C54" s="31">
        <v>10823327</v>
      </c>
      <c r="D54" s="31">
        <v>10783923</v>
      </c>
      <c r="E54" s="31">
        <v>2400091</v>
      </c>
      <c r="F54" s="27">
        <v>0.2863</v>
      </c>
      <c r="G54" s="31">
        <v>-39403</v>
      </c>
      <c r="H54" s="27">
        <v>-3.5999999999999999E-3</v>
      </c>
    </row>
    <row r="55" spans="1:8" s="16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16" customFormat="1" ht="31.5">
      <c r="A56" s="32" t="s">
        <v>58</v>
      </c>
      <c r="B56" s="31">
        <v>2954685</v>
      </c>
      <c r="C56" s="31">
        <v>3858943</v>
      </c>
      <c r="D56" s="31">
        <v>4466423</v>
      </c>
      <c r="E56" s="31">
        <v>1511738</v>
      </c>
      <c r="F56" s="27">
        <v>0.51160000000000005</v>
      </c>
      <c r="G56" s="31">
        <v>607480</v>
      </c>
      <c r="H56" s="27">
        <v>0.15740000000000001</v>
      </c>
    </row>
    <row r="57" spans="1:8" s="38" customFormat="1" ht="31.5">
      <c r="A57" s="48" t="s">
        <v>59</v>
      </c>
      <c r="B57" s="36">
        <v>94954041</v>
      </c>
      <c r="C57" s="36">
        <v>99005340</v>
      </c>
      <c r="D57" s="36">
        <v>97786069</v>
      </c>
      <c r="E57" s="36">
        <v>2832028</v>
      </c>
      <c r="F57" s="37">
        <v>2.98E-2</v>
      </c>
      <c r="G57" s="36">
        <v>-1219271</v>
      </c>
      <c r="H57" s="37">
        <v>-1.23E-2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52373</v>
      </c>
      <c r="C59" s="31">
        <v>0</v>
      </c>
      <c r="D59" s="31">
        <v>0</v>
      </c>
      <c r="E59" s="31">
        <v>-52373</v>
      </c>
      <c r="F59" s="27">
        <v>-1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95006414</v>
      </c>
      <c r="C62" s="50">
        <v>99005340</v>
      </c>
      <c r="D62" s="50">
        <v>97786069</v>
      </c>
      <c r="E62" s="50">
        <v>2779655</v>
      </c>
      <c r="F62" s="37">
        <v>2.93E-2</v>
      </c>
      <c r="G62" s="50">
        <v>-1219271</v>
      </c>
      <c r="H62" s="37">
        <v>-1.23E-2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53926154</v>
      </c>
      <c r="C65" s="26">
        <v>56015892</v>
      </c>
      <c r="D65" s="26">
        <v>51366065</v>
      </c>
      <c r="E65" s="22">
        <v>-2560089</v>
      </c>
      <c r="F65" s="27">
        <v>-4.7500000000000001E-2</v>
      </c>
      <c r="G65" s="22">
        <v>-4649827</v>
      </c>
      <c r="H65" s="27">
        <v>-8.3000000000000004E-2</v>
      </c>
    </row>
    <row r="66" spans="1:8" s="16" customFormat="1" ht="31.5">
      <c r="A66" s="32" t="s">
        <v>67</v>
      </c>
      <c r="B66" s="29">
        <v>1851464</v>
      </c>
      <c r="C66" s="26">
        <v>1506848</v>
      </c>
      <c r="D66" s="26">
        <v>1632231</v>
      </c>
      <c r="E66" s="31">
        <v>-219233</v>
      </c>
      <c r="F66" s="27">
        <v>-0.11840000000000001</v>
      </c>
      <c r="G66" s="31">
        <v>125383</v>
      </c>
      <c r="H66" s="27">
        <v>8.3199999999999996E-2</v>
      </c>
    </row>
    <row r="67" spans="1:8" s="16" customFormat="1" ht="31.5">
      <c r="A67" s="32" t="s">
        <v>68</v>
      </c>
      <c r="B67" s="22">
        <v>22238570</v>
      </c>
      <c r="C67" s="26">
        <v>18804506</v>
      </c>
      <c r="D67" s="26">
        <v>21519995</v>
      </c>
      <c r="E67" s="31">
        <v>-718575</v>
      </c>
      <c r="F67" s="27">
        <v>-3.2300000000000002E-2</v>
      </c>
      <c r="G67" s="31">
        <v>2715489</v>
      </c>
      <c r="H67" s="27">
        <v>0.1444</v>
      </c>
    </row>
    <row r="68" spans="1:8" s="38" customFormat="1" ht="31.5">
      <c r="A68" s="48" t="s">
        <v>69</v>
      </c>
      <c r="B68" s="50">
        <v>78016188</v>
      </c>
      <c r="C68" s="50">
        <v>76327246</v>
      </c>
      <c r="D68" s="50">
        <v>74518291</v>
      </c>
      <c r="E68" s="36">
        <v>-3497897</v>
      </c>
      <c r="F68" s="37">
        <v>-4.48E-2</v>
      </c>
      <c r="G68" s="36">
        <v>-1808955</v>
      </c>
      <c r="H68" s="37">
        <v>-2.3699999999999999E-2</v>
      </c>
    </row>
    <row r="69" spans="1:8" s="16" customFormat="1" ht="31.5">
      <c r="A69" s="32" t="s">
        <v>70</v>
      </c>
      <c r="B69" s="29">
        <v>1788113</v>
      </c>
      <c r="C69" s="29">
        <v>2098100</v>
      </c>
      <c r="D69" s="29">
        <v>1642615</v>
      </c>
      <c r="E69" s="31">
        <v>-145498</v>
      </c>
      <c r="F69" s="27">
        <v>-8.14E-2</v>
      </c>
      <c r="G69" s="31">
        <v>-455485</v>
      </c>
      <c r="H69" s="27">
        <v>-0.21709999999999999</v>
      </c>
    </row>
    <row r="70" spans="1:8" s="16" customFormat="1" ht="31.5">
      <c r="A70" s="32" t="s">
        <v>71</v>
      </c>
      <c r="B70" s="26">
        <v>6527251</v>
      </c>
      <c r="C70" s="26">
        <v>9095788</v>
      </c>
      <c r="D70" s="26">
        <v>10298580</v>
      </c>
      <c r="E70" s="31">
        <v>3771329</v>
      </c>
      <c r="F70" s="27">
        <v>0.57779999999999998</v>
      </c>
      <c r="G70" s="31">
        <v>1202792</v>
      </c>
      <c r="H70" s="27">
        <v>0.13220000000000001</v>
      </c>
    </row>
    <row r="71" spans="1:8" s="16" customFormat="1" ht="31.5">
      <c r="A71" s="32" t="s">
        <v>72</v>
      </c>
      <c r="B71" s="22">
        <v>4871122</v>
      </c>
      <c r="C71" s="22">
        <v>6690718</v>
      </c>
      <c r="D71" s="22">
        <v>7218650</v>
      </c>
      <c r="E71" s="31">
        <v>2347528</v>
      </c>
      <c r="F71" s="27">
        <v>0.4819</v>
      </c>
      <c r="G71" s="31">
        <v>527932</v>
      </c>
      <c r="H71" s="27">
        <v>7.8899999999999998E-2</v>
      </c>
    </row>
    <row r="72" spans="1:8" s="38" customFormat="1" ht="31.5">
      <c r="A72" s="35" t="s">
        <v>73</v>
      </c>
      <c r="B72" s="50">
        <v>13186486</v>
      </c>
      <c r="C72" s="50">
        <v>17884606</v>
      </c>
      <c r="D72" s="50">
        <v>19159845</v>
      </c>
      <c r="E72" s="36">
        <v>5973359</v>
      </c>
      <c r="F72" s="37">
        <v>0.45300000000000001</v>
      </c>
      <c r="G72" s="36">
        <v>1275239</v>
      </c>
      <c r="H72" s="37">
        <v>7.1300000000000002E-2</v>
      </c>
    </row>
    <row r="73" spans="1:8" s="16" customFormat="1" ht="31.5">
      <c r="A73" s="32" t="s">
        <v>74</v>
      </c>
      <c r="B73" s="22">
        <v>382952</v>
      </c>
      <c r="C73" s="22">
        <v>507802</v>
      </c>
      <c r="D73" s="22">
        <v>434283</v>
      </c>
      <c r="E73" s="31">
        <v>51331</v>
      </c>
      <c r="F73" s="27">
        <v>0.13400000000000001</v>
      </c>
      <c r="G73" s="31">
        <v>-73519</v>
      </c>
      <c r="H73" s="27">
        <v>-0.14480000000000001</v>
      </c>
    </row>
    <row r="74" spans="1:8" s="16" customFormat="1" ht="31.5">
      <c r="A74" s="32" t="s">
        <v>75</v>
      </c>
      <c r="B74" s="31">
        <v>258716</v>
      </c>
      <c r="C74" s="31">
        <v>860279</v>
      </c>
      <c r="D74" s="31">
        <v>682835</v>
      </c>
      <c r="E74" s="31">
        <v>424119</v>
      </c>
      <c r="F74" s="27">
        <v>1.6393</v>
      </c>
      <c r="G74" s="31">
        <v>-177444</v>
      </c>
      <c r="H74" s="27">
        <v>-0.20630000000000001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2666637</v>
      </c>
      <c r="C76" s="31">
        <v>2666637</v>
      </c>
      <c r="D76" s="31">
        <v>2605197</v>
      </c>
      <c r="E76" s="31">
        <v>-61440</v>
      </c>
      <c r="F76" s="27">
        <v>-2.3E-2</v>
      </c>
      <c r="G76" s="31">
        <v>-61440</v>
      </c>
      <c r="H76" s="27">
        <v>-2.3E-2</v>
      </c>
    </row>
    <row r="77" spans="1:8" s="38" customFormat="1" ht="31.5">
      <c r="A77" s="35" t="s">
        <v>78</v>
      </c>
      <c r="B77" s="36">
        <v>3308305</v>
      </c>
      <c r="C77" s="36">
        <v>4034718</v>
      </c>
      <c r="D77" s="36">
        <v>3722315</v>
      </c>
      <c r="E77" s="36">
        <v>414010</v>
      </c>
      <c r="F77" s="37">
        <v>0.12509999999999999</v>
      </c>
      <c r="G77" s="36">
        <v>-312403</v>
      </c>
      <c r="H77" s="37">
        <v>-7.7399999999999997E-2</v>
      </c>
    </row>
    <row r="78" spans="1:8" s="16" customFormat="1" ht="31.5">
      <c r="A78" s="32" t="s">
        <v>79</v>
      </c>
      <c r="B78" s="31">
        <v>495435</v>
      </c>
      <c r="C78" s="31">
        <v>758770</v>
      </c>
      <c r="D78" s="31">
        <v>385618</v>
      </c>
      <c r="E78" s="31">
        <v>-109817</v>
      </c>
      <c r="F78" s="27">
        <v>-0.22170000000000001</v>
      </c>
      <c r="G78" s="31">
        <v>-373152</v>
      </c>
      <c r="H78" s="27">
        <v>-0.49180000000000001</v>
      </c>
    </row>
    <row r="79" spans="1:8" s="16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495435</v>
      </c>
      <c r="C81" s="50">
        <v>758770</v>
      </c>
      <c r="D81" s="50">
        <v>385618</v>
      </c>
      <c r="E81" s="50">
        <v>-109817</v>
      </c>
      <c r="F81" s="37">
        <v>-0.22170000000000001</v>
      </c>
      <c r="G81" s="50">
        <v>-373152</v>
      </c>
      <c r="H81" s="37">
        <v>-0.49180000000000001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95006414</v>
      </c>
      <c r="C83" s="54">
        <v>99005340</v>
      </c>
      <c r="D83" s="55">
        <v>97786069</v>
      </c>
      <c r="E83" s="54">
        <v>2779655</v>
      </c>
      <c r="F83" s="56">
        <v>2.93E-2</v>
      </c>
      <c r="G83" s="54">
        <v>-1219271</v>
      </c>
      <c r="H83" s="56">
        <v>-1.23E-2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34" zoomScale="40" zoomScaleNormal="40" workbookViewId="0">
      <selection activeCell="B8" sqref="B8:H83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99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12531575</v>
      </c>
      <c r="C8" s="26">
        <v>12531575</v>
      </c>
      <c r="D8" s="26">
        <v>13751230</v>
      </c>
      <c r="E8" s="26">
        <v>1219655</v>
      </c>
      <c r="F8" s="27">
        <v>9.7299999999999998E-2</v>
      </c>
      <c r="G8" s="26">
        <v>1219655</v>
      </c>
      <c r="H8" s="27">
        <v>9.7299999999999998E-2</v>
      </c>
    </row>
    <row r="9" spans="1:8" s="16" customFormat="1" ht="31.5">
      <c r="A9" s="25" t="s">
        <v>19</v>
      </c>
      <c r="B9" s="26">
        <v>1088725</v>
      </c>
      <c r="C9" s="26">
        <v>1088725</v>
      </c>
      <c r="D9" s="26">
        <v>0</v>
      </c>
      <c r="E9" s="26">
        <v>-1088725</v>
      </c>
      <c r="F9" s="27">
        <v>-1</v>
      </c>
      <c r="G9" s="26">
        <v>-1088725</v>
      </c>
      <c r="H9" s="27">
        <v>-1</v>
      </c>
    </row>
    <row r="10" spans="1:8" s="16" customFormat="1" ht="31.5">
      <c r="A10" s="28" t="s">
        <v>20</v>
      </c>
      <c r="B10" s="29">
        <v>93430</v>
      </c>
      <c r="C10" s="29">
        <v>100591</v>
      </c>
      <c r="D10" s="29">
        <v>94147</v>
      </c>
      <c r="E10" s="29">
        <v>717</v>
      </c>
      <c r="F10" s="27">
        <v>7.7000000000000002E-3</v>
      </c>
      <c r="G10" s="29">
        <v>-6444</v>
      </c>
      <c r="H10" s="27">
        <v>-6.4100000000000004E-2</v>
      </c>
    </row>
    <row r="11" spans="1:8" s="16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16" customFormat="1" ht="31.5">
      <c r="A12" s="32" t="s">
        <v>22</v>
      </c>
      <c r="B12" s="31">
        <v>93430</v>
      </c>
      <c r="C12" s="31">
        <v>100591</v>
      </c>
      <c r="D12" s="31">
        <v>94147</v>
      </c>
      <c r="E12" s="29">
        <v>717</v>
      </c>
      <c r="F12" s="27">
        <v>7.7000000000000002E-3</v>
      </c>
      <c r="G12" s="29">
        <v>-6444</v>
      </c>
      <c r="H12" s="27">
        <v>-6.4100000000000004E-2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13713730</v>
      </c>
      <c r="C31" s="36">
        <v>13720891</v>
      </c>
      <c r="D31" s="36">
        <v>13845377</v>
      </c>
      <c r="E31" s="36">
        <v>131647</v>
      </c>
      <c r="F31" s="37">
        <v>9.5999999999999992E-3</v>
      </c>
      <c r="G31" s="36">
        <v>124486</v>
      </c>
      <c r="H31" s="37">
        <v>9.1000000000000004E-3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832722</v>
      </c>
      <c r="C39" s="39">
        <v>825561</v>
      </c>
      <c r="D39" s="39">
        <v>825561</v>
      </c>
      <c r="E39" s="39">
        <v>-7161</v>
      </c>
      <c r="F39" s="37">
        <v>-8.6E-3</v>
      </c>
      <c r="G39" s="39">
        <v>0</v>
      </c>
      <c r="H39" s="37">
        <v>0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14546452</v>
      </c>
      <c r="C45" s="39">
        <v>14546452</v>
      </c>
      <c r="D45" s="39">
        <v>14670938</v>
      </c>
      <c r="E45" s="39">
        <v>124486</v>
      </c>
      <c r="F45" s="37">
        <v>8.6E-3</v>
      </c>
      <c r="G45" s="39">
        <v>124486</v>
      </c>
      <c r="H45" s="37">
        <v>8.6E-3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0</v>
      </c>
      <c r="C49" s="22">
        <v>0</v>
      </c>
      <c r="D49" s="22">
        <v>0</v>
      </c>
      <c r="E49" s="22">
        <v>0</v>
      </c>
      <c r="F49" s="27">
        <v>0</v>
      </c>
      <c r="G49" s="22">
        <v>0</v>
      </c>
      <c r="H49" s="27">
        <v>0</v>
      </c>
    </row>
    <row r="50" spans="1:8" s="16" customFormat="1" ht="31.5">
      <c r="A50" s="32" t="s">
        <v>52</v>
      </c>
      <c r="B50" s="31">
        <v>6455819</v>
      </c>
      <c r="C50" s="31">
        <v>6254198</v>
      </c>
      <c r="D50" s="31">
        <v>5499115</v>
      </c>
      <c r="E50" s="31">
        <v>-956704</v>
      </c>
      <c r="F50" s="27">
        <v>-0.1482</v>
      </c>
      <c r="G50" s="31">
        <v>-755083</v>
      </c>
      <c r="H50" s="27">
        <v>-0.1207</v>
      </c>
    </row>
    <row r="51" spans="1:8" s="16" customFormat="1" ht="31.5">
      <c r="A51" s="32" t="s">
        <v>53</v>
      </c>
      <c r="B51" s="31">
        <v>279717</v>
      </c>
      <c r="C51" s="31">
        <v>313000</v>
      </c>
      <c r="D51" s="31">
        <v>230671</v>
      </c>
      <c r="E51" s="31">
        <v>-49046</v>
      </c>
      <c r="F51" s="27">
        <v>-0.17530000000000001</v>
      </c>
      <c r="G51" s="31">
        <v>-82329</v>
      </c>
      <c r="H51" s="27">
        <v>-0.26300000000000001</v>
      </c>
    </row>
    <row r="52" spans="1:8" s="16" customFormat="1" ht="31.5">
      <c r="A52" s="32" t="s">
        <v>54</v>
      </c>
      <c r="B52" s="31">
        <v>2391050</v>
      </c>
      <c r="C52" s="31">
        <v>2712330</v>
      </c>
      <c r="D52" s="31">
        <v>2649457</v>
      </c>
      <c r="E52" s="31">
        <v>258407</v>
      </c>
      <c r="F52" s="27">
        <v>0.1081</v>
      </c>
      <c r="G52" s="31">
        <v>-62873</v>
      </c>
      <c r="H52" s="27">
        <v>-2.3199999999999998E-2</v>
      </c>
    </row>
    <row r="53" spans="1:8" s="16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16" customFormat="1" ht="31.5">
      <c r="A54" s="32" t="s">
        <v>56</v>
      </c>
      <c r="B54" s="31">
        <v>1377734</v>
      </c>
      <c r="C54" s="31">
        <v>1428700</v>
      </c>
      <c r="D54" s="31">
        <v>1543700</v>
      </c>
      <c r="E54" s="31">
        <v>165966</v>
      </c>
      <c r="F54" s="27">
        <v>0.1205</v>
      </c>
      <c r="G54" s="31">
        <v>115000</v>
      </c>
      <c r="H54" s="27">
        <v>8.0500000000000002E-2</v>
      </c>
    </row>
    <row r="55" spans="1:8" s="16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16" customFormat="1" ht="31.5">
      <c r="A56" s="32" t="s">
        <v>58</v>
      </c>
      <c r="B56" s="31">
        <v>4042132</v>
      </c>
      <c r="C56" s="31">
        <v>3838224</v>
      </c>
      <c r="D56" s="31">
        <v>4707995</v>
      </c>
      <c r="E56" s="31">
        <v>665863</v>
      </c>
      <c r="F56" s="27">
        <v>0.16470000000000001</v>
      </c>
      <c r="G56" s="31">
        <v>869771</v>
      </c>
      <c r="H56" s="27">
        <v>0.2266</v>
      </c>
    </row>
    <row r="57" spans="1:8" s="38" customFormat="1" ht="31.5">
      <c r="A57" s="48" t="s">
        <v>59</v>
      </c>
      <c r="B57" s="36">
        <v>14546452</v>
      </c>
      <c r="C57" s="36">
        <v>14546452</v>
      </c>
      <c r="D57" s="36">
        <v>14630938</v>
      </c>
      <c r="E57" s="36">
        <v>84486</v>
      </c>
      <c r="F57" s="37">
        <v>5.7999999999999996E-3</v>
      </c>
      <c r="G57" s="36">
        <v>84486</v>
      </c>
      <c r="H57" s="37">
        <v>5.7999999999999996E-3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14546452</v>
      </c>
      <c r="C62" s="50">
        <v>14546452</v>
      </c>
      <c r="D62" s="50">
        <v>14630938</v>
      </c>
      <c r="E62" s="50">
        <v>84486</v>
      </c>
      <c r="F62" s="37">
        <v>5.7999999999999996E-3</v>
      </c>
      <c r="G62" s="50">
        <v>84486</v>
      </c>
      <c r="H62" s="37">
        <v>5.7999999999999996E-3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8924630</v>
      </c>
      <c r="C65" s="26">
        <v>6469420</v>
      </c>
      <c r="D65" s="26">
        <v>6330056</v>
      </c>
      <c r="E65" s="22">
        <v>-2594574</v>
      </c>
      <c r="F65" s="27">
        <v>-0.29070000000000001</v>
      </c>
      <c r="G65" s="22">
        <v>-139364</v>
      </c>
      <c r="H65" s="27">
        <v>-2.1499999999999998E-2</v>
      </c>
    </row>
    <row r="66" spans="1:8" s="16" customFormat="1" ht="31.5">
      <c r="A66" s="32" t="s">
        <v>67</v>
      </c>
      <c r="B66" s="29">
        <v>174272</v>
      </c>
      <c r="C66" s="26">
        <v>135369</v>
      </c>
      <c r="D66" s="26">
        <v>95169</v>
      </c>
      <c r="E66" s="31">
        <v>-79103</v>
      </c>
      <c r="F66" s="27">
        <v>-0.45390000000000003</v>
      </c>
      <c r="G66" s="31">
        <v>-40200</v>
      </c>
      <c r="H66" s="27">
        <v>-0.29699999999999999</v>
      </c>
    </row>
    <row r="67" spans="1:8" s="16" customFormat="1" ht="31.5">
      <c r="A67" s="32" t="s">
        <v>68</v>
      </c>
      <c r="B67" s="22">
        <v>1574912</v>
      </c>
      <c r="C67" s="26">
        <v>2131220</v>
      </c>
      <c r="D67" s="26">
        <v>2054912</v>
      </c>
      <c r="E67" s="31">
        <v>480000</v>
      </c>
      <c r="F67" s="27">
        <v>0.30480000000000002</v>
      </c>
      <c r="G67" s="31">
        <v>-76308</v>
      </c>
      <c r="H67" s="27">
        <v>-3.5799999999999998E-2</v>
      </c>
    </row>
    <row r="68" spans="1:8" s="38" customFormat="1" ht="31.5">
      <c r="A68" s="48" t="s">
        <v>69</v>
      </c>
      <c r="B68" s="50">
        <v>10673814</v>
      </c>
      <c r="C68" s="50">
        <v>8736009</v>
      </c>
      <c r="D68" s="50">
        <v>8480137</v>
      </c>
      <c r="E68" s="36">
        <v>-2193677</v>
      </c>
      <c r="F68" s="37">
        <v>-0.20549999999999999</v>
      </c>
      <c r="G68" s="36">
        <v>-255872</v>
      </c>
      <c r="H68" s="37">
        <v>-2.93E-2</v>
      </c>
    </row>
    <row r="69" spans="1:8" s="16" customFormat="1" ht="31.5">
      <c r="A69" s="32" t="s">
        <v>70</v>
      </c>
      <c r="B69" s="29">
        <v>127837</v>
      </c>
      <c r="C69" s="29">
        <v>55307</v>
      </c>
      <c r="D69" s="29">
        <v>27307</v>
      </c>
      <c r="E69" s="31">
        <v>-100530</v>
      </c>
      <c r="F69" s="27">
        <v>-0.78639999999999999</v>
      </c>
      <c r="G69" s="31">
        <v>-28000</v>
      </c>
      <c r="H69" s="27">
        <v>-0.50629999999999997</v>
      </c>
    </row>
    <row r="70" spans="1:8" s="16" customFormat="1" ht="31.5">
      <c r="A70" s="32" t="s">
        <v>71</v>
      </c>
      <c r="B70" s="26">
        <v>2607195</v>
      </c>
      <c r="C70" s="26">
        <v>4495000</v>
      </c>
      <c r="D70" s="26">
        <v>5025809</v>
      </c>
      <c r="E70" s="31">
        <v>2418614</v>
      </c>
      <c r="F70" s="27">
        <v>0.92769999999999997</v>
      </c>
      <c r="G70" s="31">
        <v>530809</v>
      </c>
      <c r="H70" s="27">
        <v>0.1181</v>
      </c>
    </row>
    <row r="71" spans="1:8" s="16" customFormat="1" ht="31.5">
      <c r="A71" s="32" t="s">
        <v>72</v>
      </c>
      <c r="B71" s="22">
        <v>964030</v>
      </c>
      <c r="C71" s="22">
        <v>1101534</v>
      </c>
      <c r="D71" s="22">
        <v>939083</v>
      </c>
      <c r="E71" s="31">
        <v>-24947</v>
      </c>
      <c r="F71" s="27">
        <v>-2.5899999999999999E-2</v>
      </c>
      <c r="G71" s="31">
        <v>-162451</v>
      </c>
      <c r="H71" s="27">
        <v>-0.14749999999999999</v>
      </c>
    </row>
    <row r="72" spans="1:8" s="38" customFormat="1" ht="31.5">
      <c r="A72" s="35" t="s">
        <v>73</v>
      </c>
      <c r="B72" s="50">
        <v>3699062</v>
      </c>
      <c r="C72" s="50">
        <v>5651841</v>
      </c>
      <c r="D72" s="50">
        <v>5992199</v>
      </c>
      <c r="E72" s="36">
        <v>2293137</v>
      </c>
      <c r="F72" s="37">
        <v>0.61990000000000001</v>
      </c>
      <c r="G72" s="36">
        <v>340358</v>
      </c>
      <c r="H72" s="37">
        <v>6.0199999999999997E-2</v>
      </c>
    </row>
    <row r="73" spans="1:8" s="16" customFormat="1" ht="31.5">
      <c r="A73" s="32" t="s">
        <v>74</v>
      </c>
      <c r="B73" s="22">
        <v>110421</v>
      </c>
      <c r="C73" s="22">
        <v>155602</v>
      </c>
      <c r="D73" s="22">
        <v>155602</v>
      </c>
      <c r="E73" s="31">
        <v>45181</v>
      </c>
      <c r="F73" s="27">
        <v>0.40920000000000001</v>
      </c>
      <c r="G73" s="31">
        <v>0</v>
      </c>
      <c r="H73" s="27">
        <v>0</v>
      </c>
    </row>
    <row r="74" spans="1:8" s="16" customFormat="1" ht="31.5">
      <c r="A74" s="32" t="s">
        <v>75</v>
      </c>
      <c r="B74" s="31">
        <v>20684</v>
      </c>
      <c r="C74" s="31">
        <v>3000</v>
      </c>
      <c r="D74" s="31">
        <v>3000</v>
      </c>
      <c r="E74" s="31">
        <v>-17684</v>
      </c>
      <c r="F74" s="27">
        <v>-0.85499999999999998</v>
      </c>
      <c r="G74" s="31">
        <v>0</v>
      </c>
      <c r="H74" s="27">
        <v>0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38" customFormat="1" ht="31.5">
      <c r="A77" s="35" t="s">
        <v>78</v>
      </c>
      <c r="B77" s="36">
        <v>131105</v>
      </c>
      <c r="C77" s="36">
        <v>158602</v>
      </c>
      <c r="D77" s="36">
        <v>158602</v>
      </c>
      <c r="E77" s="36">
        <v>27497</v>
      </c>
      <c r="F77" s="37">
        <v>0.2097</v>
      </c>
      <c r="G77" s="36">
        <v>0</v>
      </c>
      <c r="H77" s="37">
        <v>0</v>
      </c>
    </row>
    <row r="78" spans="1:8" s="16" customFormat="1" ht="31.5">
      <c r="A78" s="32" t="s">
        <v>79</v>
      </c>
      <c r="B78" s="31">
        <v>42471</v>
      </c>
      <c r="C78" s="31">
        <v>0</v>
      </c>
      <c r="D78" s="31">
        <v>0</v>
      </c>
      <c r="E78" s="31">
        <v>-42471</v>
      </c>
      <c r="F78" s="27">
        <v>-1</v>
      </c>
      <c r="G78" s="31">
        <v>0</v>
      </c>
      <c r="H78" s="27">
        <v>0</v>
      </c>
    </row>
    <row r="79" spans="1:8" s="16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42471</v>
      </c>
      <c r="C81" s="50">
        <v>0</v>
      </c>
      <c r="D81" s="50">
        <v>0</v>
      </c>
      <c r="E81" s="50">
        <v>-42471</v>
      </c>
      <c r="F81" s="37">
        <v>-1</v>
      </c>
      <c r="G81" s="50">
        <v>0</v>
      </c>
      <c r="H81" s="37">
        <v>0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14546452</v>
      </c>
      <c r="C83" s="54">
        <v>14546452</v>
      </c>
      <c r="D83" s="55">
        <v>14630938</v>
      </c>
      <c r="E83" s="54">
        <v>84486</v>
      </c>
      <c r="F83" s="56">
        <v>5.7999999999999996E-3</v>
      </c>
      <c r="G83" s="54">
        <v>84486</v>
      </c>
      <c r="H83" s="56">
        <v>5.7999999999999996E-3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9" zoomScale="40" zoomScaleNormal="40" workbookViewId="0">
      <selection activeCell="B8" sqref="B8:H83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8.7109375" style="77" customWidth="1"/>
    <col min="9" max="256" width="9.140625" style="77"/>
    <col min="257" max="257" width="121.140625" style="77" customWidth="1"/>
    <col min="258" max="258" width="39.5703125" style="77" customWidth="1"/>
    <col min="259" max="260" width="39.7109375" style="77" customWidth="1"/>
    <col min="261" max="261" width="34.85546875" style="77" customWidth="1"/>
    <col min="262" max="262" width="25" style="77" customWidth="1"/>
    <col min="263" max="263" width="35.42578125" style="77" customWidth="1"/>
    <col min="264" max="264" width="28.7109375" style="77" customWidth="1"/>
    <col min="265" max="512" width="9.140625" style="77"/>
    <col min="513" max="513" width="121.140625" style="77" customWidth="1"/>
    <col min="514" max="514" width="39.5703125" style="77" customWidth="1"/>
    <col min="515" max="516" width="39.7109375" style="77" customWidth="1"/>
    <col min="517" max="517" width="34.85546875" style="77" customWidth="1"/>
    <col min="518" max="518" width="25" style="77" customWidth="1"/>
    <col min="519" max="519" width="35.42578125" style="77" customWidth="1"/>
    <col min="520" max="520" width="28.7109375" style="77" customWidth="1"/>
    <col min="521" max="768" width="9.140625" style="77"/>
    <col min="769" max="769" width="121.140625" style="77" customWidth="1"/>
    <col min="770" max="770" width="39.5703125" style="77" customWidth="1"/>
    <col min="771" max="772" width="39.7109375" style="77" customWidth="1"/>
    <col min="773" max="773" width="34.85546875" style="77" customWidth="1"/>
    <col min="774" max="774" width="25" style="77" customWidth="1"/>
    <col min="775" max="775" width="35.42578125" style="77" customWidth="1"/>
    <col min="776" max="776" width="28.7109375" style="77" customWidth="1"/>
    <col min="777" max="1024" width="9.140625" style="77"/>
    <col min="1025" max="1025" width="121.140625" style="77" customWidth="1"/>
    <col min="1026" max="1026" width="39.5703125" style="77" customWidth="1"/>
    <col min="1027" max="1028" width="39.7109375" style="77" customWidth="1"/>
    <col min="1029" max="1029" width="34.85546875" style="77" customWidth="1"/>
    <col min="1030" max="1030" width="25" style="77" customWidth="1"/>
    <col min="1031" max="1031" width="35.42578125" style="77" customWidth="1"/>
    <col min="1032" max="1032" width="28.7109375" style="77" customWidth="1"/>
    <col min="1033" max="1280" width="9.140625" style="77"/>
    <col min="1281" max="1281" width="121.140625" style="77" customWidth="1"/>
    <col min="1282" max="1282" width="39.5703125" style="77" customWidth="1"/>
    <col min="1283" max="1284" width="39.7109375" style="77" customWidth="1"/>
    <col min="1285" max="1285" width="34.85546875" style="77" customWidth="1"/>
    <col min="1286" max="1286" width="25" style="77" customWidth="1"/>
    <col min="1287" max="1287" width="35.42578125" style="77" customWidth="1"/>
    <col min="1288" max="1288" width="28.7109375" style="77" customWidth="1"/>
    <col min="1289" max="1536" width="9.140625" style="77"/>
    <col min="1537" max="1537" width="121.140625" style="77" customWidth="1"/>
    <col min="1538" max="1538" width="39.5703125" style="77" customWidth="1"/>
    <col min="1539" max="1540" width="39.7109375" style="77" customWidth="1"/>
    <col min="1541" max="1541" width="34.85546875" style="77" customWidth="1"/>
    <col min="1542" max="1542" width="25" style="77" customWidth="1"/>
    <col min="1543" max="1543" width="35.42578125" style="77" customWidth="1"/>
    <col min="1544" max="1544" width="28.7109375" style="77" customWidth="1"/>
    <col min="1545" max="1792" width="9.140625" style="77"/>
    <col min="1793" max="1793" width="121.140625" style="77" customWidth="1"/>
    <col min="1794" max="1794" width="39.5703125" style="77" customWidth="1"/>
    <col min="1795" max="1796" width="39.7109375" style="77" customWidth="1"/>
    <col min="1797" max="1797" width="34.85546875" style="77" customWidth="1"/>
    <col min="1798" max="1798" width="25" style="77" customWidth="1"/>
    <col min="1799" max="1799" width="35.42578125" style="77" customWidth="1"/>
    <col min="1800" max="1800" width="28.7109375" style="77" customWidth="1"/>
    <col min="1801" max="2048" width="9.140625" style="77"/>
    <col min="2049" max="2049" width="121.140625" style="77" customWidth="1"/>
    <col min="2050" max="2050" width="39.5703125" style="77" customWidth="1"/>
    <col min="2051" max="2052" width="39.7109375" style="77" customWidth="1"/>
    <col min="2053" max="2053" width="34.85546875" style="77" customWidth="1"/>
    <col min="2054" max="2054" width="25" style="77" customWidth="1"/>
    <col min="2055" max="2055" width="35.42578125" style="77" customWidth="1"/>
    <col min="2056" max="2056" width="28.7109375" style="77" customWidth="1"/>
    <col min="2057" max="2304" width="9.140625" style="77"/>
    <col min="2305" max="2305" width="121.140625" style="77" customWidth="1"/>
    <col min="2306" max="2306" width="39.5703125" style="77" customWidth="1"/>
    <col min="2307" max="2308" width="39.7109375" style="77" customWidth="1"/>
    <col min="2309" max="2309" width="34.85546875" style="77" customWidth="1"/>
    <col min="2310" max="2310" width="25" style="77" customWidth="1"/>
    <col min="2311" max="2311" width="35.42578125" style="77" customWidth="1"/>
    <col min="2312" max="2312" width="28.7109375" style="77" customWidth="1"/>
    <col min="2313" max="2560" width="9.140625" style="77"/>
    <col min="2561" max="2561" width="121.140625" style="77" customWidth="1"/>
    <col min="2562" max="2562" width="39.5703125" style="77" customWidth="1"/>
    <col min="2563" max="2564" width="39.7109375" style="77" customWidth="1"/>
    <col min="2565" max="2565" width="34.85546875" style="77" customWidth="1"/>
    <col min="2566" max="2566" width="25" style="77" customWidth="1"/>
    <col min="2567" max="2567" width="35.42578125" style="77" customWidth="1"/>
    <col min="2568" max="2568" width="28.7109375" style="77" customWidth="1"/>
    <col min="2569" max="2816" width="9.140625" style="77"/>
    <col min="2817" max="2817" width="121.140625" style="77" customWidth="1"/>
    <col min="2818" max="2818" width="39.5703125" style="77" customWidth="1"/>
    <col min="2819" max="2820" width="39.7109375" style="77" customWidth="1"/>
    <col min="2821" max="2821" width="34.85546875" style="77" customWidth="1"/>
    <col min="2822" max="2822" width="25" style="77" customWidth="1"/>
    <col min="2823" max="2823" width="35.42578125" style="77" customWidth="1"/>
    <col min="2824" max="2824" width="28.7109375" style="77" customWidth="1"/>
    <col min="2825" max="3072" width="9.140625" style="77"/>
    <col min="3073" max="3073" width="121.140625" style="77" customWidth="1"/>
    <col min="3074" max="3074" width="39.5703125" style="77" customWidth="1"/>
    <col min="3075" max="3076" width="39.7109375" style="77" customWidth="1"/>
    <col min="3077" max="3077" width="34.85546875" style="77" customWidth="1"/>
    <col min="3078" max="3078" width="25" style="77" customWidth="1"/>
    <col min="3079" max="3079" width="35.42578125" style="77" customWidth="1"/>
    <col min="3080" max="3080" width="28.7109375" style="77" customWidth="1"/>
    <col min="3081" max="3328" width="9.140625" style="77"/>
    <col min="3329" max="3329" width="121.140625" style="77" customWidth="1"/>
    <col min="3330" max="3330" width="39.5703125" style="77" customWidth="1"/>
    <col min="3331" max="3332" width="39.7109375" style="77" customWidth="1"/>
    <col min="3333" max="3333" width="34.85546875" style="77" customWidth="1"/>
    <col min="3334" max="3334" width="25" style="77" customWidth="1"/>
    <col min="3335" max="3335" width="35.42578125" style="77" customWidth="1"/>
    <col min="3336" max="3336" width="28.7109375" style="77" customWidth="1"/>
    <col min="3337" max="3584" width="9.140625" style="77"/>
    <col min="3585" max="3585" width="121.140625" style="77" customWidth="1"/>
    <col min="3586" max="3586" width="39.5703125" style="77" customWidth="1"/>
    <col min="3587" max="3588" width="39.7109375" style="77" customWidth="1"/>
    <col min="3589" max="3589" width="34.85546875" style="77" customWidth="1"/>
    <col min="3590" max="3590" width="25" style="77" customWidth="1"/>
    <col min="3591" max="3591" width="35.42578125" style="77" customWidth="1"/>
    <col min="3592" max="3592" width="28.7109375" style="77" customWidth="1"/>
    <col min="3593" max="3840" width="9.140625" style="77"/>
    <col min="3841" max="3841" width="121.140625" style="77" customWidth="1"/>
    <col min="3842" max="3842" width="39.5703125" style="77" customWidth="1"/>
    <col min="3843" max="3844" width="39.7109375" style="77" customWidth="1"/>
    <col min="3845" max="3845" width="34.85546875" style="77" customWidth="1"/>
    <col min="3846" max="3846" width="25" style="77" customWidth="1"/>
    <col min="3847" max="3847" width="35.42578125" style="77" customWidth="1"/>
    <col min="3848" max="3848" width="28.7109375" style="77" customWidth="1"/>
    <col min="3849" max="4096" width="9.140625" style="77"/>
    <col min="4097" max="4097" width="121.140625" style="77" customWidth="1"/>
    <col min="4098" max="4098" width="39.5703125" style="77" customWidth="1"/>
    <col min="4099" max="4100" width="39.7109375" style="77" customWidth="1"/>
    <col min="4101" max="4101" width="34.85546875" style="77" customWidth="1"/>
    <col min="4102" max="4102" width="25" style="77" customWidth="1"/>
    <col min="4103" max="4103" width="35.42578125" style="77" customWidth="1"/>
    <col min="4104" max="4104" width="28.7109375" style="77" customWidth="1"/>
    <col min="4105" max="4352" width="9.140625" style="77"/>
    <col min="4353" max="4353" width="121.140625" style="77" customWidth="1"/>
    <col min="4354" max="4354" width="39.5703125" style="77" customWidth="1"/>
    <col min="4355" max="4356" width="39.7109375" style="77" customWidth="1"/>
    <col min="4357" max="4357" width="34.85546875" style="77" customWidth="1"/>
    <col min="4358" max="4358" width="25" style="77" customWidth="1"/>
    <col min="4359" max="4359" width="35.42578125" style="77" customWidth="1"/>
    <col min="4360" max="4360" width="28.7109375" style="77" customWidth="1"/>
    <col min="4361" max="4608" width="9.140625" style="77"/>
    <col min="4609" max="4609" width="121.140625" style="77" customWidth="1"/>
    <col min="4610" max="4610" width="39.5703125" style="77" customWidth="1"/>
    <col min="4611" max="4612" width="39.7109375" style="77" customWidth="1"/>
    <col min="4613" max="4613" width="34.85546875" style="77" customWidth="1"/>
    <col min="4614" max="4614" width="25" style="77" customWidth="1"/>
    <col min="4615" max="4615" width="35.42578125" style="77" customWidth="1"/>
    <col min="4616" max="4616" width="28.7109375" style="77" customWidth="1"/>
    <col min="4617" max="4864" width="9.140625" style="77"/>
    <col min="4865" max="4865" width="121.140625" style="77" customWidth="1"/>
    <col min="4866" max="4866" width="39.5703125" style="77" customWidth="1"/>
    <col min="4867" max="4868" width="39.7109375" style="77" customWidth="1"/>
    <col min="4869" max="4869" width="34.85546875" style="77" customWidth="1"/>
    <col min="4870" max="4870" width="25" style="77" customWidth="1"/>
    <col min="4871" max="4871" width="35.42578125" style="77" customWidth="1"/>
    <col min="4872" max="4872" width="28.7109375" style="77" customWidth="1"/>
    <col min="4873" max="5120" width="9.140625" style="77"/>
    <col min="5121" max="5121" width="121.140625" style="77" customWidth="1"/>
    <col min="5122" max="5122" width="39.5703125" style="77" customWidth="1"/>
    <col min="5123" max="5124" width="39.7109375" style="77" customWidth="1"/>
    <col min="5125" max="5125" width="34.85546875" style="77" customWidth="1"/>
    <col min="5126" max="5126" width="25" style="77" customWidth="1"/>
    <col min="5127" max="5127" width="35.42578125" style="77" customWidth="1"/>
    <col min="5128" max="5128" width="28.7109375" style="77" customWidth="1"/>
    <col min="5129" max="5376" width="9.140625" style="77"/>
    <col min="5377" max="5377" width="121.140625" style="77" customWidth="1"/>
    <col min="5378" max="5378" width="39.5703125" style="77" customWidth="1"/>
    <col min="5379" max="5380" width="39.7109375" style="77" customWidth="1"/>
    <col min="5381" max="5381" width="34.85546875" style="77" customWidth="1"/>
    <col min="5382" max="5382" width="25" style="77" customWidth="1"/>
    <col min="5383" max="5383" width="35.42578125" style="77" customWidth="1"/>
    <col min="5384" max="5384" width="28.7109375" style="77" customWidth="1"/>
    <col min="5385" max="5632" width="9.140625" style="77"/>
    <col min="5633" max="5633" width="121.140625" style="77" customWidth="1"/>
    <col min="5634" max="5634" width="39.5703125" style="77" customWidth="1"/>
    <col min="5635" max="5636" width="39.7109375" style="77" customWidth="1"/>
    <col min="5637" max="5637" width="34.85546875" style="77" customWidth="1"/>
    <col min="5638" max="5638" width="25" style="77" customWidth="1"/>
    <col min="5639" max="5639" width="35.42578125" style="77" customWidth="1"/>
    <col min="5640" max="5640" width="28.7109375" style="77" customWidth="1"/>
    <col min="5641" max="5888" width="9.140625" style="77"/>
    <col min="5889" max="5889" width="121.140625" style="77" customWidth="1"/>
    <col min="5890" max="5890" width="39.5703125" style="77" customWidth="1"/>
    <col min="5891" max="5892" width="39.7109375" style="77" customWidth="1"/>
    <col min="5893" max="5893" width="34.85546875" style="77" customWidth="1"/>
    <col min="5894" max="5894" width="25" style="77" customWidth="1"/>
    <col min="5895" max="5895" width="35.42578125" style="77" customWidth="1"/>
    <col min="5896" max="5896" width="28.7109375" style="77" customWidth="1"/>
    <col min="5897" max="6144" width="9.140625" style="77"/>
    <col min="6145" max="6145" width="121.140625" style="77" customWidth="1"/>
    <col min="6146" max="6146" width="39.5703125" style="77" customWidth="1"/>
    <col min="6147" max="6148" width="39.7109375" style="77" customWidth="1"/>
    <col min="6149" max="6149" width="34.85546875" style="77" customWidth="1"/>
    <col min="6150" max="6150" width="25" style="77" customWidth="1"/>
    <col min="6151" max="6151" width="35.42578125" style="77" customWidth="1"/>
    <col min="6152" max="6152" width="28.7109375" style="77" customWidth="1"/>
    <col min="6153" max="6400" width="9.140625" style="77"/>
    <col min="6401" max="6401" width="121.140625" style="77" customWidth="1"/>
    <col min="6402" max="6402" width="39.5703125" style="77" customWidth="1"/>
    <col min="6403" max="6404" width="39.7109375" style="77" customWidth="1"/>
    <col min="6405" max="6405" width="34.85546875" style="77" customWidth="1"/>
    <col min="6406" max="6406" width="25" style="77" customWidth="1"/>
    <col min="6407" max="6407" width="35.42578125" style="77" customWidth="1"/>
    <col min="6408" max="6408" width="28.7109375" style="77" customWidth="1"/>
    <col min="6409" max="6656" width="9.140625" style="77"/>
    <col min="6657" max="6657" width="121.140625" style="77" customWidth="1"/>
    <col min="6658" max="6658" width="39.5703125" style="77" customWidth="1"/>
    <col min="6659" max="6660" width="39.7109375" style="77" customWidth="1"/>
    <col min="6661" max="6661" width="34.85546875" style="77" customWidth="1"/>
    <col min="6662" max="6662" width="25" style="77" customWidth="1"/>
    <col min="6663" max="6663" width="35.42578125" style="77" customWidth="1"/>
    <col min="6664" max="6664" width="28.7109375" style="77" customWidth="1"/>
    <col min="6665" max="6912" width="9.140625" style="77"/>
    <col min="6913" max="6913" width="121.140625" style="77" customWidth="1"/>
    <col min="6914" max="6914" width="39.5703125" style="77" customWidth="1"/>
    <col min="6915" max="6916" width="39.7109375" style="77" customWidth="1"/>
    <col min="6917" max="6917" width="34.85546875" style="77" customWidth="1"/>
    <col min="6918" max="6918" width="25" style="77" customWidth="1"/>
    <col min="6919" max="6919" width="35.42578125" style="77" customWidth="1"/>
    <col min="6920" max="6920" width="28.7109375" style="77" customWidth="1"/>
    <col min="6921" max="7168" width="9.140625" style="77"/>
    <col min="7169" max="7169" width="121.140625" style="77" customWidth="1"/>
    <col min="7170" max="7170" width="39.5703125" style="77" customWidth="1"/>
    <col min="7171" max="7172" width="39.7109375" style="77" customWidth="1"/>
    <col min="7173" max="7173" width="34.85546875" style="77" customWidth="1"/>
    <col min="7174" max="7174" width="25" style="77" customWidth="1"/>
    <col min="7175" max="7175" width="35.42578125" style="77" customWidth="1"/>
    <col min="7176" max="7176" width="28.7109375" style="77" customWidth="1"/>
    <col min="7177" max="7424" width="9.140625" style="77"/>
    <col min="7425" max="7425" width="121.140625" style="77" customWidth="1"/>
    <col min="7426" max="7426" width="39.5703125" style="77" customWidth="1"/>
    <col min="7427" max="7428" width="39.7109375" style="77" customWidth="1"/>
    <col min="7429" max="7429" width="34.85546875" style="77" customWidth="1"/>
    <col min="7430" max="7430" width="25" style="77" customWidth="1"/>
    <col min="7431" max="7431" width="35.42578125" style="77" customWidth="1"/>
    <col min="7432" max="7432" width="28.7109375" style="77" customWidth="1"/>
    <col min="7433" max="7680" width="9.140625" style="77"/>
    <col min="7681" max="7681" width="121.140625" style="77" customWidth="1"/>
    <col min="7682" max="7682" width="39.5703125" style="77" customWidth="1"/>
    <col min="7683" max="7684" width="39.7109375" style="77" customWidth="1"/>
    <col min="7685" max="7685" width="34.85546875" style="77" customWidth="1"/>
    <col min="7686" max="7686" width="25" style="77" customWidth="1"/>
    <col min="7687" max="7687" width="35.42578125" style="77" customWidth="1"/>
    <col min="7688" max="7688" width="28.7109375" style="77" customWidth="1"/>
    <col min="7689" max="7936" width="9.140625" style="77"/>
    <col min="7937" max="7937" width="121.140625" style="77" customWidth="1"/>
    <col min="7938" max="7938" width="39.5703125" style="77" customWidth="1"/>
    <col min="7939" max="7940" width="39.7109375" style="77" customWidth="1"/>
    <col min="7941" max="7941" width="34.85546875" style="77" customWidth="1"/>
    <col min="7942" max="7942" width="25" style="77" customWidth="1"/>
    <col min="7943" max="7943" width="35.42578125" style="77" customWidth="1"/>
    <col min="7944" max="7944" width="28.7109375" style="77" customWidth="1"/>
    <col min="7945" max="8192" width="9.140625" style="77"/>
    <col min="8193" max="8193" width="121.140625" style="77" customWidth="1"/>
    <col min="8194" max="8194" width="39.5703125" style="77" customWidth="1"/>
    <col min="8195" max="8196" width="39.7109375" style="77" customWidth="1"/>
    <col min="8197" max="8197" width="34.85546875" style="77" customWidth="1"/>
    <col min="8198" max="8198" width="25" style="77" customWidth="1"/>
    <col min="8199" max="8199" width="35.42578125" style="77" customWidth="1"/>
    <col min="8200" max="8200" width="28.7109375" style="77" customWidth="1"/>
    <col min="8201" max="8448" width="9.140625" style="77"/>
    <col min="8449" max="8449" width="121.140625" style="77" customWidth="1"/>
    <col min="8450" max="8450" width="39.5703125" style="77" customWidth="1"/>
    <col min="8451" max="8452" width="39.7109375" style="77" customWidth="1"/>
    <col min="8453" max="8453" width="34.85546875" style="77" customWidth="1"/>
    <col min="8454" max="8454" width="25" style="77" customWidth="1"/>
    <col min="8455" max="8455" width="35.42578125" style="77" customWidth="1"/>
    <col min="8456" max="8456" width="28.7109375" style="77" customWidth="1"/>
    <col min="8457" max="8704" width="9.140625" style="77"/>
    <col min="8705" max="8705" width="121.140625" style="77" customWidth="1"/>
    <col min="8706" max="8706" width="39.5703125" style="77" customWidth="1"/>
    <col min="8707" max="8708" width="39.7109375" style="77" customWidth="1"/>
    <col min="8709" max="8709" width="34.85546875" style="77" customWidth="1"/>
    <col min="8710" max="8710" width="25" style="77" customWidth="1"/>
    <col min="8711" max="8711" width="35.42578125" style="77" customWidth="1"/>
    <col min="8712" max="8712" width="28.7109375" style="77" customWidth="1"/>
    <col min="8713" max="8960" width="9.140625" style="77"/>
    <col min="8961" max="8961" width="121.140625" style="77" customWidth="1"/>
    <col min="8962" max="8962" width="39.5703125" style="77" customWidth="1"/>
    <col min="8963" max="8964" width="39.7109375" style="77" customWidth="1"/>
    <col min="8965" max="8965" width="34.85546875" style="77" customWidth="1"/>
    <col min="8966" max="8966" width="25" style="77" customWidth="1"/>
    <col min="8967" max="8967" width="35.42578125" style="77" customWidth="1"/>
    <col min="8968" max="8968" width="28.7109375" style="77" customWidth="1"/>
    <col min="8969" max="9216" width="9.140625" style="77"/>
    <col min="9217" max="9217" width="121.140625" style="77" customWidth="1"/>
    <col min="9218" max="9218" width="39.5703125" style="77" customWidth="1"/>
    <col min="9219" max="9220" width="39.7109375" style="77" customWidth="1"/>
    <col min="9221" max="9221" width="34.85546875" style="77" customWidth="1"/>
    <col min="9222" max="9222" width="25" style="77" customWidth="1"/>
    <col min="9223" max="9223" width="35.42578125" style="77" customWidth="1"/>
    <col min="9224" max="9224" width="28.7109375" style="77" customWidth="1"/>
    <col min="9225" max="9472" width="9.140625" style="77"/>
    <col min="9473" max="9473" width="121.140625" style="77" customWidth="1"/>
    <col min="9474" max="9474" width="39.5703125" style="77" customWidth="1"/>
    <col min="9475" max="9476" width="39.7109375" style="77" customWidth="1"/>
    <col min="9477" max="9477" width="34.85546875" style="77" customWidth="1"/>
    <col min="9478" max="9478" width="25" style="77" customWidth="1"/>
    <col min="9479" max="9479" width="35.42578125" style="77" customWidth="1"/>
    <col min="9480" max="9480" width="28.7109375" style="77" customWidth="1"/>
    <col min="9481" max="9728" width="9.140625" style="77"/>
    <col min="9729" max="9729" width="121.140625" style="77" customWidth="1"/>
    <col min="9730" max="9730" width="39.5703125" style="77" customWidth="1"/>
    <col min="9731" max="9732" width="39.7109375" style="77" customWidth="1"/>
    <col min="9733" max="9733" width="34.85546875" style="77" customWidth="1"/>
    <col min="9734" max="9734" width="25" style="77" customWidth="1"/>
    <col min="9735" max="9735" width="35.42578125" style="77" customWidth="1"/>
    <col min="9736" max="9736" width="28.7109375" style="77" customWidth="1"/>
    <col min="9737" max="9984" width="9.140625" style="77"/>
    <col min="9985" max="9985" width="121.140625" style="77" customWidth="1"/>
    <col min="9986" max="9986" width="39.5703125" style="77" customWidth="1"/>
    <col min="9987" max="9988" width="39.7109375" style="77" customWidth="1"/>
    <col min="9989" max="9989" width="34.85546875" style="77" customWidth="1"/>
    <col min="9990" max="9990" width="25" style="77" customWidth="1"/>
    <col min="9991" max="9991" width="35.42578125" style="77" customWidth="1"/>
    <col min="9992" max="9992" width="28.7109375" style="77" customWidth="1"/>
    <col min="9993" max="10240" width="9.140625" style="77"/>
    <col min="10241" max="10241" width="121.140625" style="77" customWidth="1"/>
    <col min="10242" max="10242" width="39.5703125" style="77" customWidth="1"/>
    <col min="10243" max="10244" width="39.7109375" style="77" customWidth="1"/>
    <col min="10245" max="10245" width="34.85546875" style="77" customWidth="1"/>
    <col min="10246" max="10246" width="25" style="77" customWidth="1"/>
    <col min="10247" max="10247" width="35.42578125" style="77" customWidth="1"/>
    <col min="10248" max="10248" width="28.7109375" style="77" customWidth="1"/>
    <col min="10249" max="10496" width="9.140625" style="77"/>
    <col min="10497" max="10497" width="121.140625" style="77" customWidth="1"/>
    <col min="10498" max="10498" width="39.5703125" style="77" customWidth="1"/>
    <col min="10499" max="10500" width="39.7109375" style="77" customWidth="1"/>
    <col min="10501" max="10501" width="34.85546875" style="77" customWidth="1"/>
    <col min="10502" max="10502" width="25" style="77" customWidth="1"/>
    <col min="10503" max="10503" width="35.42578125" style="77" customWidth="1"/>
    <col min="10504" max="10504" width="28.7109375" style="77" customWidth="1"/>
    <col min="10505" max="10752" width="9.140625" style="77"/>
    <col min="10753" max="10753" width="121.140625" style="77" customWidth="1"/>
    <col min="10754" max="10754" width="39.5703125" style="77" customWidth="1"/>
    <col min="10755" max="10756" width="39.7109375" style="77" customWidth="1"/>
    <col min="10757" max="10757" width="34.85546875" style="77" customWidth="1"/>
    <col min="10758" max="10758" width="25" style="77" customWidth="1"/>
    <col min="10759" max="10759" width="35.42578125" style="77" customWidth="1"/>
    <col min="10760" max="10760" width="28.7109375" style="77" customWidth="1"/>
    <col min="10761" max="11008" width="9.140625" style="77"/>
    <col min="11009" max="11009" width="121.140625" style="77" customWidth="1"/>
    <col min="11010" max="11010" width="39.5703125" style="77" customWidth="1"/>
    <col min="11011" max="11012" width="39.7109375" style="77" customWidth="1"/>
    <col min="11013" max="11013" width="34.85546875" style="77" customWidth="1"/>
    <col min="11014" max="11014" width="25" style="77" customWidth="1"/>
    <col min="11015" max="11015" width="35.42578125" style="77" customWidth="1"/>
    <col min="11016" max="11016" width="28.7109375" style="77" customWidth="1"/>
    <col min="11017" max="11264" width="9.140625" style="77"/>
    <col min="11265" max="11265" width="121.140625" style="77" customWidth="1"/>
    <col min="11266" max="11266" width="39.5703125" style="77" customWidth="1"/>
    <col min="11267" max="11268" width="39.7109375" style="77" customWidth="1"/>
    <col min="11269" max="11269" width="34.85546875" style="77" customWidth="1"/>
    <col min="11270" max="11270" width="25" style="77" customWidth="1"/>
    <col min="11271" max="11271" width="35.42578125" style="77" customWidth="1"/>
    <col min="11272" max="11272" width="28.7109375" style="77" customWidth="1"/>
    <col min="11273" max="11520" width="9.140625" style="77"/>
    <col min="11521" max="11521" width="121.140625" style="77" customWidth="1"/>
    <col min="11522" max="11522" width="39.5703125" style="77" customWidth="1"/>
    <col min="11523" max="11524" width="39.7109375" style="77" customWidth="1"/>
    <col min="11525" max="11525" width="34.85546875" style="77" customWidth="1"/>
    <col min="11526" max="11526" width="25" style="77" customWidth="1"/>
    <col min="11527" max="11527" width="35.42578125" style="77" customWidth="1"/>
    <col min="11528" max="11528" width="28.7109375" style="77" customWidth="1"/>
    <col min="11529" max="11776" width="9.140625" style="77"/>
    <col min="11777" max="11777" width="121.140625" style="77" customWidth="1"/>
    <col min="11778" max="11778" width="39.5703125" style="77" customWidth="1"/>
    <col min="11779" max="11780" width="39.7109375" style="77" customWidth="1"/>
    <col min="11781" max="11781" width="34.85546875" style="77" customWidth="1"/>
    <col min="11782" max="11782" width="25" style="77" customWidth="1"/>
    <col min="11783" max="11783" width="35.42578125" style="77" customWidth="1"/>
    <col min="11784" max="11784" width="28.7109375" style="77" customWidth="1"/>
    <col min="11785" max="12032" width="9.140625" style="77"/>
    <col min="12033" max="12033" width="121.140625" style="77" customWidth="1"/>
    <col min="12034" max="12034" width="39.5703125" style="77" customWidth="1"/>
    <col min="12035" max="12036" width="39.7109375" style="77" customWidth="1"/>
    <col min="12037" max="12037" width="34.85546875" style="77" customWidth="1"/>
    <col min="12038" max="12038" width="25" style="77" customWidth="1"/>
    <col min="12039" max="12039" width="35.42578125" style="77" customWidth="1"/>
    <col min="12040" max="12040" width="28.7109375" style="77" customWidth="1"/>
    <col min="12041" max="12288" width="9.140625" style="77"/>
    <col min="12289" max="12289" width="121.140625" style="77" customWidth="1"/>
    <col min="12290" max="12290" width="39.5703125" style="77" customWidth="1"/>
    <col min="12291" max="12292" width="39.7109375" style="77" customWidth="1"/>
    <col min="12293" max="12293" width="34.85546875" style="77" customWidth="1"/>
    <col min="12294" max="12294" width="25" style="77" customWidth="1"/>
    <col min="12295" max="12295" width="35.42578125" style="77" customWidth="1"/>
    <col min="12296" max="12296" width="28.7109375" style="77" customWidth="1"/>
    <col min="12297" max="12544" width="9.140625" style="77"/>
    <col min="12545" max="12545" width="121.140625" style="77" customWidth="1"/>
    <col min="12546" max="12546" width="39.5703125" style="77" customWidth="1"/>
    <col min="12547" max="12548" width="39.7109375" style="77" customWidth="1"/>
    <col min="12549" max="12549" width="34.85546875" style="77" customWidth="1"/>
    <col min="12550" max="12550" width="25" style="77" customWidth="1"/>
    <col min="12551" max="12551" width="35.42578125" style="77" customWidth="1"/>
    <col min="12552" max="12552" width="28.7109375" style="77" customWidth="1"/>
    <col min="12553" max="12800" width="9.140625" style="77"/>
    <col min="12801" max="12801" width="121.140625" style="77" customWidth="1"/>
    <col min="12802" max="12802" width="39.5703125" style="77" customWidth="1"/>
    <col min="12803" max="12804" width="39.7109375" style="77" customWidth="1"/>
    <col min="12805" max="12805" width="34.85546875" style="77" customWidth="1"/>
    <col min="12806" max="12806" width="25" style="77" customWidth="1"/>
    <col min="12807" max="12807" width="35.42578125" style="77" customWidth="1"/>
    <col min="12808" max="12808" width="28.7109375" style="77" customWidth="1"/>
    <col min="12809" max="13056" width="9.140625" style="77"/>
    <col min="13057" max="13057" width="121.140625" style="77" customWidth="1"/>
    <col min="13058" max="13058" width="39.5703125" style="77" customWidth="1"/>
    <col min="13059" max="13060" width="39.7109375" style="77" customWidth="1"/>
    <col min="13061" max="13061" width="34.85546875" style="77" customWidth="1"/>
    <col min="13062" max="13062" width="25" style="77" customWidth="1"/>
    <col min="13063" max="13063" width="35.42578125" style="77" customWidth="1"/>
    <col min="13064" max="13064" width="28.7109375" style="77" customWidth="1"/>
    <col min="13065" max="13312" width="9.140625" style="77"/>
    <col min="13313" max="13313" width="121.140625" style="77" customWidth="1"/>
    <col min="13314" max="13314" width="39.5703125" style="77" customWidth="1"/>
    <col min="13315" max="13316" width="39.7109375" style="77" customWidth="1"/>
    <col min="13317" max="13317" width="34.85546875" style="77" customWidth="1"/>
    <col min="13318" max="13318" width="25" style="77" customWidth="1"/>
    <col min="13319" max="13319" width="35.42578125" style="77" customWidth="1"/>
    <col min="13320" max="13320" width="28.7109375" style="77" customWidth="1"/>
    <col min="13321" max="13568" width="9.140625" style="77"/>
    <col min="13569" max="13569" width="121.140625" style="77" customWidth="1"/>
    <col min="13570" max="13570" width="39.5703125" style="77" customWidth="1"/>
    <col min="13571" max="13572" width="39.7109375" style="77" customWidth="1"/>
    <col min="13573" max="13573" width="34.85546875" style="77" customWidth="1"/>
    <col min="13574" max="13574" width="25" style="77" customWidth="1"/>
    <col min="13575" max="13575" width="35.42578125" style="77" customWidth="1"/>
    <col min="13576" max="13576" width="28.7109375" style="77" customWidth="1"/>
    <col min="13577" max="13824" width="9.140625" style="77"/>
    <col min="13825" max="13825" width="121.140625" style="77" customWidth="1"/>
    <col min="13826" max="13826" width="39.5703125" style="77" customWidth="1"/>
    <col min="13827" max="13828" width="39.7109375" style="77" customWidth="1"/>
    <col min="13829" max="13829" width="34.85546875" style="77" customWidth="1"/>
    <col min="13830" max="13830" width="25" style="77" customWidth="1"/>
    <col min="13831" max="13831" width="35.42578125" style="77" customWidth="1"/>
    <col min="13832" max="13832" width="28.7109375" style="77" customWidth="1"/>
    <col min="13833" max="14080" width="9.140625" style="77"/>
    <col min="14081" max="14081" width="121.140625" style="77" customWidth="1"/>
    <col min="14082" max="14082" width="39.5703125" style="77" customWidth="1"/>
    <col min="14083" max="14084" width="39.7109375" style="77" customWidth="1"/>
    <col min="14085" max="14085" width="34.85546875" style="77" customWidth="1"/>
    <col min="14086" max="14086" width="25" style="77" customWidth="1"/>
    <col min="14087" max="14087" width="35.42578125" style="77" customWidth="1"/>
    <col min="14088" max="14088" width="28.7109375" style="77" customWidth="1"/>
    <col min="14089" max="14336" width="9.140625" style="77"/>
    <col min="14337" max="14337" width="121.140625" style="77" customWidth="1"/>
    <col min="14338" max="14338" width="39.5703125" style="77" customWidth="1"/>
    <col min="14339" max="14340" width="39.7109375" style="77" customWidth="1"/>
    <col min="14341" max="14341" width="34.85546875" style="77" customWidth="1"/>
    <col min="14342" max="14342" width="25" style="77" customWidth="1"/>
    <col min="14343" max="14343" width="35.42578125" style="77" customWidth="1"/>
    <col min="14344" max="14344" width="28.7109375" style="77" customWidth="1"/>
    <col min="14345" max="14592" width="9.140625" style="77"/>
    <col min="14593" max="14593" width="121.140625" style="77" customWidth="1"/>
    <col min="14594" max="14594" width="39.5703125" style="77" customWidth="1"/>
    <col min="14595" max="14596" width="39.7109375" style="77" customWidth="1"/>
    <col min="14597" max="14597" width="34.85546875" style="77" customWidth="1"/>
    <col min="14598" max="14598" width="25" style="77" customWidth="1"/>
    <col min="14599" max="14599" width="35.42578125" style="77" customWidth="1"/>
    <col min="14600" max="14600" width="28.7109375" style="77" customWidth="1"/>
    <col min="14601" max="14848" width="9.140625" style="77"/>
    <col min="14849" max="14849" width="121.140625" style="77" customWidth="1"/>
    <col min="14850" max="14850" width="39.5703125" style="77" customWidth="1"/>
    <col min="14851" max="14852" width="39.7109375" style="77" customWidth="1"/>
    <col min="14853" max="14853" width="34.85546875" style="77" customWidth="1"/>
    <col min="14854" max="14854" width="25" style="77" customWidth="1"/>
    <col min="14855" max="14855" width="35.42578125" style="77" customWidth="1"/>
    <col min="14856" max="14856" width="28.7109375" style="77" customWidth="1"/>
    <col min="14857" max="15104" width="9.140625" style="77"/>
    <col min="15105" max="15105" width="121.140625" style="77" customWidth="1"/>
    <col min="15106" max="15106" width="39.5703125" style="77" customWidth="1"/>
    <col min="15107" max="15108" width="39.7109375" style="77" customWidth="1"/>
    <col min="15109" max="15109" width="34.85546875" style="77" customWidth="1"/>
    <col min="15110" max="15110" width="25" style="77" customWidth="1"/>
    <col min="15111" max="15111" width="35.42578125" style="77" customWidth="1"/>
    <col min="15112" max="15112" width="28.7109375" style="77" customWidth="1"/>
    <col min="15113" max="15360" width="9.140625" style="77"/>
    <col min="15361" max="15361" width="121.140625" style="77" customWidth="1"/>
    <col min="15362" max="15362" width="39.5703125" style="77" customWidth="1"/>
    <col min="15363" max="15364" width="39.7109375" style="77" customWidth="1"/>
    <col min="15365" max="15365" width="34.85546875" style="77" customWidth="1"/>
    <col min="15366" max="15366" width="25" style="77" customWidth="1"/>
    <col min="15367" max="15367" width="35.42578125" style="77" customWidth="1"/>
    <col min="15368" max="15368" width="28.7109375" style="77" customWidth="1"/>
    <col min="15369" max="15616" width="9.140625" style="77"/>
    <col min="15617" max="15617" width="121.140625" style="77" customWidth="1"/>
    <col min="15618" max="15618" width="39.5703125" style="77" customWidth="1"/>
    <col min="15619" max="15620" width="39.7109375" style="77" customWidth="1"/>
    <col min="15621" max="15621" width="34.85546875" style="77" customWidth="1"/>
    <col min="15622" max="15622" width="25" style="77" customWidth="1"/>
    <col min="15623" max="15623" width="35.42578125" style="77" customWidth="1"/>
    <col min="15624" max="15624" width="28.7109375" style="77" customWidth="1"/>
    <col min="15625" max="15872" width="9.140625" style="77"/>
    <col min="15873" max="15873" width="121.140625" style="77" customWidth="1"/>
    <col min="15874" max="15874" width="39.5703125" style="77" customWidth="1"/>
    <col min="15875" max="15876" width="39.7109375" style="77" customWidth="1"/>
    <col min="15877" max="15877" width="34.85546875" style="77" customWidth="1"/>
    <col min="15878" max="15878" width="25" style="77" customWidth="1"/>
    <col min="15879" max="15879" width="35.42578125" style="77" customWidth="1"/>
    <col min="15880" max="15880" width="28.7109375" style="77" customWidth="1"/>
    <col min="15881" max="16128" width="9.140625" style="77"/>
    <col min="16129" max="16129" width="121.140625" style="77" customWidth="1"/>
    <col min="16130" max="16130" width="39.5703125" style="77" customWidth="1"/>
    <col min="16131" max="16132" width="39.7109375" style="77" customWidth="1"/>
    <col min="16133" max="16133" width="34.85546875" style="77" customWidth="1"/>
    <col min="16134" max="16134" width="25" style="77" customWidth="1"/>
    <col min="16135" max="16135" width="35.42578125" style="77" customWidth="1"/>
    <col min="16136" max="16136" width="28.7109375" style="77" customWidth="1"/>
    <col min="16137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100</v>
      </c>
      <c r="G1" s="71"/>
      <c r="H1" s="96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10519962</v>
      </c>
      <c r="C8" s="26">
        <v>10519962</v>
      </c>
      <c r="D8" s="26">
        <v>11727705</v>
      </c>
      <c r="E8" s="26">
        <v>1207743</v>
      </c>
      <c r="F8" s="27">
        <v>0.1148</v>
      </c>
      <c r="G8" s="26">
        <v>1207743</v>
      </c>
      <c r="H8" s="27">
        <v>0.1148</v>
      </c>
    </row>
    <row r="9" spans="1:8" s="73" customFormat="1" ht="31.5">
      <c r="A9" s="25" t="s">
        <v>19</v>
      </c>
      <c r="B9" s="26">
        <v>860775</v>
      </c>
      <c r="C9" s="26">
        <v>860775</v>
      </c>
      <c r="D9" s="26">
        <v>0</v>
      </c>
      <c r="E9" s="26">
        <v>-860775</v>
      </c>
      <c r="F9" s="27">
        <v>-1</v>
      </c>
      <c r="G9" s="26">
        <v>-860775</v>
      </c>
      <c r="H9" s="27">
        <v>-1</v>
      </c>
    </row>
    <row r="10" spans="1:8" s="73" customFormat="1" ht="31.5">
      <c r="A10" s="28" t="s">
        <v>20</v>
      </c>
      <c r="B10" s="29">
        <v>0</v>
      </c>
      <c r="C10" s="29">
        <v>0</v>
      </c>
      <c r="D10" s="29">
        <v>0</v>
      </c>
      <c r="E10" s="29">
        <v>0</v>
      </c>
      <c r="F10" s="27">
        <v>0</v>
      </c>
      <c r="G10" s="29">
        <v>0</v>
      </c>
      <c r="H10" s="27">
        <v>0</v>
      </c>
    </row>
    <row r="11" spans="1:8" s="73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73" customFormat="1" ht="31.5">
      <c r="A12" s="32" t="s">
        <v>22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  <c r="G12" s="29">
        <v>0</v>
      </c>
      <c r="H12" s="27">
        <v>0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11380737</v>
      </c>
      <c r="C31" s="36">
        <v>11380737</v>
      </c>
      <c r="D31" s="36">
        <v>11727705</v>
      </c>
      <c r="E31" s="36">
        <v>346968</v>
      </c>
      <c r="F31" s="37">
        <v>3.0499999999999999E-2</v>
      </c>
      <c r="G31" s="36">
        <v>346968</v>
      </c>
      <c r="H31" s="37">
        <v>3.0499999999999999E-2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-1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37548731</v>
      </c>
      <c r="C35" s="41">
        <v>43774298</v>
      </c>
      <c r="D35" s="41">
        <v>41785218</v>
      </c>
      <c r="E35" s="41">
        <v>4236487</v>
      </c>
      <c r="F35" s="37">
        <v>0.1128</v>
      </c>
      <c r="G35" s="41">
        <v>-1989080</v>
      </c>
      <c r="H35" s="37">
        <v>-4.5400000000000003E-2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1794447</v>
      </c>
      <c r="C39" s="39">
        <v>1880630</v>
      </c>
      <c r="D39" s="39">
        <v>1918278</v>
      </c>
      <c r="E39" s="39">
        <v>123831</v>
      </c>
      <c r="F39" s="37">
        <v>6.9000000000000006E-2</v>
      </c>
      <c r="G39" s="39">
        <v>37648</v>
      </c>
      <c r="H39" s="37">
        <v>0.02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4077163</v>
      </c>
      <c r="C41" s="43">
        <v>4077163</v>
      </c>
      <c r="D41" s="43">
        <v>3782232</v>
      </c>
      <c r="E41" s="43">
        <v>-294931</v>
      </c>
      <c r="F41" s="37">
        <v>-7.2300000000000003E-2</v>
      </c>
      <c r="G41" s="43">
        <v>-294931</v>
      </c>
      <c r="H41" s="37">
        <v>-7.2300000000000003E-2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54801078</v>
      </c>
      <c r="C45" s="39">
        <v>61112828</v>
      </c>
      <c r="D45" s="39">
        <v>59213433</v>
      </c>
      <c r="E45" s="39">
        <v>4412355</v>
      </c>
      <c r="F45" s="37">
        <v>8.0500000000000002E-2</v>
      </c>
      <c r="G45" s="39">
        <v>-1899395</v>
      </c>
      <c r="H45" s="37">
        <v>-3.1099999999999999E-2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0</v>
      </c>
      <c r="C49" s="22">
        <v>0</v>
      </c>
      <c r="D49" s="22">
        <v>0</v>
      </c>
      <c r="E49" s="22">
        <v>0</v>
      </c>
      <c r="F49" s="27">
        <v>0</v>
      </c>
      <c r="G49" s="22">
        <v>0</v>
      </c>
      <c r="H49" s="27">
        <v>0</v>
      </c>
    </row>
    <row r="50" spans="1:8" s="73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73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73" customFormat="1" ht="31.5">
      <c r="A52" s="32" t="s">
        <v>54</v>
      </c>
      <c r="B52" s="31">
        <v>0</v>
      </c>
      <c r="C52" s="31">
        <v>0</v>
      </c>
      <c r="D52" s="31">
        <v>0</v>
      </c>
      <c r="E52" s="31">
        <v>0</v>
      </c>
      <c r="F52" s="27">
        <v>0</v>
      </c>
      <c r="G52" s="31">
        <v>0</v>
      </c>
      <c r="H52" s="27">
        <v>0</v>
      </c>
    </row>
    <row r="53" spans="1:8" s="73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73" customFormat="1" ht="31.5">
      <c r="A54" s="32" t="s">
        <v>56</v>
      </c>
      <c r="B54" s="31">
        <v>0</v>
      </c>
      <c r="C54" s="31">
        <v>0</v>
      </c>
      <c r="D54" s="31">
        <v>0</v>
      </c>
      <c r="E54" s="31">
        <v>0</v>
      </c>
      <c r="F54" s="27">
        <v>0</v>
      </c>
      <c r="G54" s="31">
        <v>0</v>
      </c>
      <c r="H54" s="27">
        <v>0</v>
      </c>
    </row>
    <row r="55" spans="1:8" s="73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73" customFormat="1" ht="31.5">
      <c r="A56" s="32" t="s">
        <v>58</v>
      </c>
      <c r="B56" s="31">
        <v>0</v>
      </c>
      <c r="C56" s="31">
        <v>0</v>
      </c>
      <c r="D56" s="31">
        <v>0</v>
      </c>
      <c r="E56" s="31">
        <v>0</v>
      </c>
      <c r="F56" s="27">
        <v>0</v>
      </c>
      <c r="G56" s="31">
        <v>0</v>
      </c>
      <c r="H56" s="27">
        <v>0</v>
      </c>
    </row>
    <row r="57" spans="1:8" s="75" customFormat="1" ht="31.5">
      <c r="A57" s="48" t="s">
        <v>59</v>
      </c>
      <c r="B57" s="36">
        <v>0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</row>
    <row r="58" spans="1:8" s="73" customFormat="1" ht="31.5">
      <c r="A58" s="32" t="s">
        <v>60</v>
      </c>
      <c r="B58" s="31">
        <v>54801078</v>
      </c>
      <c r="C58" s="31">
        <v>61112828</v>
      </c>
      <c r="D58" s="31">
        <v>59213433</v>
      </c>
      <c r="E58" s="31">
        <v>4412355</v>
      </c>
      <c r="F58" s="27">
        <v>8.0500000000000002E-2</v>
      </c>
      <c r="G58" s="31">
        <v>-1899395</v>
      </c>
      <c r="H58" s="27">
        <v>-3.1099999999999999E-2</v>
      </c>
    </row>
    <row r="59" spans="1:8" s="73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54801078</v>
      </c>
      <c r="C62" s="50">
        <v>61112828</v>
      </c>
      <c r="D62" s="50">
        <v>59213433</v>
      </c>
      <c r="E62" s="50">
        <v>4412355</v>
      </c>
      <c r="F62" s="37">
        <v>8.0500000000000002E-2</v>
      </c>
      <c r="G62" s="50">
        <v>-1899395</v>
      </c>
      <c r="H62" s="37">
        <v>-3.1099999999999999E-2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22540984</v>
      </c>
      <c r="C65" s="26">
        <v>24619455</v>
      </c>
      <c r="D65" s="26">
        <v>23744934</v>
      </c>
      <c r="E65" s="22">
        <v>1203950</v>
      </c>
      <c r="F65" s="27">
        <v>5.3400000000000003E-2</v>
      </c>
      <c r="G65" s="22">
        <v>-874521</v>
      </c>
      <c r="H65" s="27">
        <v>-3.5499999999999997E-2</v>
      </c>
    </row>
    <row r="66" spans="1:8" s="73" customFormat="1" ht="31.5">
      <c r="A66" s="32" t="s">
        <v>67</v>
      </c>
      <c r="B66" s="29">
        <v>632319</v>
      </c>
      <c r="C66" s="26">
        <v>695051</v>
      </c>
      <c r="D66" s="26">
        <v>660854</v>
      </c>
      <c r="E66" s="31">
        <v>28535</v>
      </c>
      <c r="F66" s="27">
        <v>4.5100000000000001E-2</v>
      </c>
      <c r="G66" s="31">
        <v>-34197</v>
      </c>
      <c r="H66" s="27">
        <v>-4.9200000000000001E-2</v>
      </c>
    </row>
    <row r="67" spans="1:8" s="73" customFormat="1" ht="31.5">
      <c r="A67" s="32" t="s">
        <v>68</v>
      </c>
      <c r="B67" s="22">
        <v>6742419</v>
      </c>
      <c r="C67" s="26">
        <v>6735828</v>
      </c>
      <c r="D67" s="26">
        <v>7123216</v>
      </c>
      <c r="E67" s="31">
        <v>380797</v>
      </c>
      <c r="F67" s="27">
        <v>5.6500000000000002E-2</v>
      </c>
      <c r="G67" s="31">
        <v>387388</v>
      </c>
      <c r="H67" s="27">
        <v>5.7500000000000002E-2</v>
      </c>
    </row>
    <row r="68" spans="1:8" s="75" customFormat="1" ht="31.5">
      <c r="A68" s="48" t="s">
        <v>69</v>
      </c>
      <c r="B68" s="50">
        <v>29915722</v>
      </c>
      <c r="C68" s="50">
        <v>32050334</v>
      </c>
      <c r="D68" s="50">
        <v>31529004</v>
      </c>
      <c r="E68" s="36">
        <v>1613282</v>
      </c>
      <c r="F68" s="37">
        <v>5.3900000000000003E-2</v>
      </c>
      <c r="G68" s="36">
        <v>-521330</v>
      </c>
      <c r="H68" s="37">
        <v>-1.6299999999999999E-2</v>
      </c>
    </row>
    <row r="69" spans="1:8" s="73" customFormat="1" ht="31.5">
      <c r="A69" s="32" t="s">
        <v>70</v>
      </c>
      <c r="B69" s="29">
        <v>9546</v>
      </c>
      <c r="C69" s="29">
        <v>30468</v>
      </c>
      <c r="D69" s="29">
        <v>9940</v>
      </c>
      <c r="E69" s="31">
        <v>394</v>
      </c>
      <c r="F69" s="27">
        <v>4.1300000000000003E-2</v>
      </c>
      <c r="G69" s="31">
        <v>-20528</v>
      </c>
      <c r="H69" s="27">
        <v>-0.67379999999999995</v>
      </c>
    </row>
    <row r="70" spans="1:8" s="73" customFormat="1" ht="31.5">
      <c r="A70" s="32" t="s">
        <v>71</v>
      </c>
      <c r="B70" s="26">
        <v>6437212</v>
      </c>
      <c r="C70" s="26">
        <v>7368672</v>
      </c>
      <c r="D70" s="26">
        <v>6699965</v>
      </c>
      <c r="E70" s="31">
        <v>262753</v>
      </c>
      <c r="F70" s="27">
        <v>4.0800000000000003E-2</v>
      </c>
      <c r="G70" s="31">
        <v>-668707</v>
      </c>
      <c r="H70" s="27">
        <v>-9.0800000000000006E-2</v>
      </c>
    </row>
    <row r="71" spans="1:8" s="73" customFormat="1" ht="31.5">
      <c r="A71" s="32" t="s">
        <v>72</v>
      </c>
      <c r="B71" s="22">
        <v>7365458</v>
      </c>
      <c r="C71" s="22">
        <v>8173844</v>
      </c>
      <c r="D71" s="22">
        <v>7699911</v>
      </c>
      <c r="E71" s="31">
        <v>334453</v>
      </c>
      <c r="F71" s="27">
        <v>4.5400000000000003E-2</v>
      </c>
      <c r="G71" s="31">
        <v>-473933</v>
      </c>
      <c r="H71" s="27">
        <v>-5.8000000000000003E-2</v>
      </c>
    </row>
    <row r="72" spans="1:8" s="75" customFormat="1" ht="31.5">
      <c r="A72" s="35" t="s">
        <v>73</v>
      </c>
      <c r="B72" s="50">
        <v>13812216</v>
      </c>
      <c r="C72" s="50">
        <v>15572984</v>
      </c>
      <c r="D72" s="50">
        <v>14409816</v>
      </c>
      <c r="E72" s="36">
        <v>597600</v>
      </c>
      <c r="F72" s="37">
        <v>4.3299999999999998E-2</v>
      </c>
      <c r="G72" s="36">
        <v>-1163168</v>
      </c>
      <c r="H72" s="37">
        <v>-7.4700000000000003E-2</v>
      </c>
    </row>
    <row r="73" spans="1:8" s="73" customFormat="1" ht="31.5">
      <c r="A73" s="32" t="s">
        <v>74</v>
      </c>
      <c r="B73" s="22">
        <v>8569088</v>
      </c>
      <c r="C73" s="22">
        <v>10696338</v>
      </c>
      <c r="D73" s="22">
        <v>10575055</v>
      </c>
      <c r="E73" s="31">
        <v>2005967</v>
      </c>
      <c r="F73" s="27">
        <v>0.2341</v>
      </c>
      <c r="G73" s="31">
        <v>-121283</v>
      </c>
      <c r="H73" s="27">
        <v>-1.1299999999999999E-2</v>
      </c>
    </row>
    <row r="74" spans="1:8" s="73" customFormat="1" ht="31.5">
      <c r="A74" s="32" t="s">
        <v>75</v>
      </c>
      <c r="B74" s="31">
        <v>118605</v>
      </c>
      <c r="C74" s="31">
        <v>182799</v>
      </c>
      <c r="D74" s="31">
        <v>123483</v>
      </c>
      <c r="E74" s="31">
        <v>4878</v>
      </c>
      <c r="F74" s="27">
        <v>4.1099999999999998E-2</v>
      </c>
      <c r="G74" s="31">
        <v>-59316</v>
      </c>
      <c r="H74" s="27">
        <v>-0.32450000000000001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2060279</v>
      </c>
      <c r="C76" s="31">
        <v>2157602</v>
      </c>
      <c r="D76" s="31">
        <v>2123304</v>
      </c>
      <c r="E76" s="31">
        <v>63025</v>
      </c>
      <c r="F76" s="27">
        <v>3.0599999999999999E-2</v>
      </c>
      <c r="G76" s="31">
        <v>-34298</v>
      </c>
      <c r="H76" s="27">
        <v>-1.5900000000000001E-2</v>
      </c>
    </row>
    <row r="77" spans="1:8" s="75" customFormat="1" ht="31.5">
      <c r="A77" s="35" t="s">
        <v>78</v>
      </c>
      <c r="B77" s="36">
        <v>10747972</v>
      </c>
      <c r="C77" s="36">
        <v>13036739</v>
      </c>
      <c r="D77" s="36">
        <v>12821842</v>
      </c>
      <c r="E77" s="36">
        <v>2073870</v>
      </c>
      <c r="F77" s="37">
        <v>0.193</v>
      </c>
      <c r="G77" s="36">
        <v>-214897</v>
      </c>
      <c r="H77" s="37">
        <v>-1.6500000000000001E-2</v>
      </c>
    </row>
    <row r="78" spans="1:8" s="73" customFormat="1" ht="31.5">
      <c r="A78" s="32" t="s">
        <v>79</v>
      </c>
      <c r="B78" s="31">
        <v>325168</v>
      </c>
      <c r="C78" s="31">
        <v>452771</v>
      </c>
      <c r="D78" s="31">
        <v>452771</v>
      </c>
      <c r="E78" s="31">
        <v>127603</v>
      </c>
      <c r="F78" s="27">
        <v>0.39240000000000003</v>
      </c>
      <c r="G78" s="31">
        <v>0</v>
      </c>
      <c r="H78" s="27">
        <v>0</v>
      </c>
    </row>
    <row r="79" spans="1:8" s="73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325168</v>
      </c>
      <c r="C81" s="50">
        <v>452771</v>
      </c>
      <c r="D81" s="50">
        <v>452771</v>
      </c>
      <c r="E81" s="50">
        <v>127603</v>
      </c>
      <c r="F81" s="37">
        <v>0.39240000000000003</v>
      </c>
      <c r="G81" s="50">
        <v>0</v>
      </c>
      <c r="H81" s="37">
        <v>0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54801078</v>
      </c>
      <c r="C83" s="54">
        <v>61112828</v>
      </c>
      <c r="D83" s="55">
        <v>59213433</v>
      </c>
      <c r="E83" s="54">
        <v>4412355</v>
      </c>
      <c r="F83" s="56">
        <v>8.0500000000000002E-2</v>
      </c>
      <c r="G83" s="54">
        <v>-1899395</v>
      </c>
      <c r="H83" s="56">
        <v>-3.1099999999999999E-2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8"/>
  <sheetViews>
    <sheetView topLeftCell="D73" zoomScale="50" zoomScaleNormal="50" workbookViewId="0">
      <selection activeCell="H85" sqref="A1:H85"/>
    </sheetView>
  </sheetViews>
  <sheetFormatPr defaultRowHeight="15.75"/>
  <cols>
    <col min="1" max="1" width="123.710937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135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f>GSU!B8+Nicholls!B8+NwSU!B8+McNeese!B8+LATech!B8+SLU!B8+ULL!B8+ULM!B8+LSU!B8+LSUA!B8+LSUS!B8+UNO!B8+SUBR!B8+SUNO!B8</f>
        <v>510834020</v>
      </c>
      <c r="C8" s="26">
        <f>GSU!C8+Nicholls!C8+NwSU!C8+McNeese!C8+LATech!C8+SLU!C8+ULL!C8+ULM!C8+LSU!C8+LSUA!C8+LSUS!C8+UNO!C8+SUBR!C8+SUNO!C8</f>
        <v>510987851</v>
      </c>
      <c r="D8" s="26">
        <f>GSU!D8+Nicholls!D8+NwSU!D8+McNeese!D8+LATech!D8+SLU!D8+ULL!D8+ULM!D8+LSU!D8+LSUA!D8+LSUS!D8+UNO!D8+SUBR!D8+SUNO!D8</f>
        <v>509227195</v>
      </c>
      <c r="E8" s="26">
        <f t="shared" ref="E8:E26" si="0">D8-B8</f>
        <v>-1606825</v>
      </c>
      <c r="F8" s="27">
        <f t="shared" ref="F8:F26" si="1">IF(ISBLANK(E8),"  ",IF(B8&gt;0,E8/B8,IF(E8&gt;0,1,0)))</f>
        <v>-3.1454933248181082E-3</v>
      </c>
      <c r="G8" s="26">
        <f t="shared" ref="G8:G26" si="2">D8-C8</f>
        <v>-1760656</v>
      </c>
      <c r="H8" s="27">
        <f t="shared" ref="H8:H26" si="3">IF(ISBLANK(G8),"  ",IF(C8&gt;0,G8/C8,IF(G8&gt;0,1,0)))</f>
        <v>-3.4455926820068368E-3</v>
      </c>
    </row>
    <row r="9" spans="1:8" s="73" customFormat="1" ht="31.5">
      <c r="A9" s="25" t="s">
        <v>19</v>
      </c>
      <c r="B9" s="26">
        <f>GSU!B9+Nicholls!B9+NwSU!B9+McNeese!B9+LATech!B9+SLU!B9+ULL!B9+ULM!B9+LSU!B9+LSUA!B9+LSUS!B9+UNO!B9+SUBR!B9+SUNO!B9</f>
        <v>45693409</v>
      </c>
      <c r="C9" s="26">
        <f>GSU!C9+Nicholls!C9+NwSU!C9+McNeese!C9+LATech!C9+SLU!C9+ULL!C9+ULM!C9+LSU!C9+LSUA!C9+LSUS!C9+UNO!C9+SUBR!C9+SUNO!C9</f>
        <v>45693409</v>
      </c>
      <c r="D9" s="26">
        <f>GSU!D9+Nicholls!D9+NwSU!D9+McNeese!D9+LATech!D9+SLU!D9+ULL!D9+ULM!D9+LSU!D9+LSUA!D9+LSUS!D9+UNO!D9+SUBR!D9+SUNO!D9</f>
        <v>0</v>
      </c>
      <c r="E9" s="26">
        <f t="shared" si="0"/>
        <v>-45693409</v>
      </c>
      <c r="F9" s="27">
        <f t="shared" si="1"/>
        <v>-1</v>
      </c>
      <c r="G9" s="26">
        <f t="shared" si="2"/>
        <v>-45693409</v>
      </c>
      <c r="H9" s="27">
        <f t="shared" si="3"/>
        <v>-1</v>
      </c>
    </row>
    <row r="10" spans="1:8" s="73" customFormat="1" ht="31.5">
      <c r="A10" s="28" t="s">
        <v>20</v>
      </c>
      <c r="B10" s="29">
        <f t="shared" ref="B10" si="4">SUM(B11:B26)</f>
        <v>35736670</v>
      </c>
      <c r="C10" s="29">
        <f t="shared" ref="C10:D10" si="5">SUM(C11:C26)</f>
        <v>37711359</v>
      </c>
      <c r="D10" s="29">
        <f t="shared" si="5"/>
        <v>35447703</v>
      </c>
      <c r="E10" s="29">
        <f t="shared" si="0"/>
        <v>-288967</v>
      </c>
      <c r="F10" s="27">
        <f t="shared" si="1"/>
        <v>-8.0860080136173854E-3</v>
      </c>
      <c r="G10" s="29">
        <f t="shared" si="2"/>
        <v>-2263656</v>
      </c>
      <c r="H10" s="27">
        <f t="shared" si="3"/>
        <v>-6.0025839959785061E-2</v>
      </c>
    </row>
    <row r="11" spans="1:8" s="73" customFormat="1" ht="31.5">
      <c r="A11" s="30" t="s">
        <v>21</v>
      </c>
      <c r="B11" s="26">
        <f>GSU!B11+Nicholls!B11+NwSU!B11+McNeese!B11+LATech!B11+SLU!B11+ULL!B11+ULM!B11+LSU!B11+LSUA!B11+LSUS!B11+UNO!B11+SUBR!B11+SUNO!B11</f>
        <v>4362405</v>
      </c>
      <c r="C11" s="26">
        <f>GSU!C11+Nicholls!C11+NwSU!C11+McNeese!C11+LATech!C11+SLU!C11+ULL!C11+ULM!C11+LSU!C11+LSUA!C11+LSUS!C11+UNO!C11+SUBR!C11+SUNO!C11</f>
        <v>4306627</v>
      </c>
      <c r="D11" s="26">
        <f>GSU!D11+Nicholls!D11+NwSU!D11+McNeese!D11+LATech!D11+SLU!D11+ULL!D11+ULM!D11+LSU!D11+LSUA!D11+LSUS!D11+UNO!D11+SUBR!D11+SUNO!D11</f>
        <v>463792</v>
      </c>
      <c r="E11" s="29">
        <f t="shared" si="0"/>
        <v>-3898613</v>
      </c>
      <c r="F11" s="27">
        <f t="shared" si="1"/>
        <v>-0.89368433238087708</v>
      </c>
      <c r="G11" s="29">
        <f t="shared" si="2"/>
        <v>-3842835</v>
      </c>
      <c r="H11" s="27">
        <f t="shared" si="3"/>
        <v>-0.89230736722729875</v>
      </c>
    </row>
    <row r="12" spans="1:8" s="73" customFormat="1" ht="31.5">
      <c r="A12" s="32" t="s">
        <v>22</v>
      </c>
      <c r="B12" s="26">
        <f>GSU!B12+Nicholls!B12+NwSU!B12+McNeese!B12+LATech!B12+SLU!B12+ULL!B12+ULM!B12+LSU!B12+LSUA!B12+LSUS!B12+UNO!B12+SUBR!B12+SUNO!B12</f>
        <v>27338661</v>
      </c>
      <c r="C12" s="26">
        <f>GSU!C12+Nicholls!C12+NwSU!C12+McNeese!C12+LATech!C12+SLU!C12+ULL!C12+ULM!C12+LSU!C12+LSUA!C12+LSUS!C12+UNO!C12+SUBR!C12+SUNO!C12</f>
        <v>29369128</v>
      </c>
      <c r="D12" s="26">
        <f>GSU!D12+Nicholls!D12+NwSU!D12+McNeese!D12+LATech!D12+SLU!D12+ULL!D12+ULM!D12+LSU!D12+LSUA!D12+LSUS!D12+UNO!D12+SUBR!D12+SUNO!D12</f>
        <v>27441357</v>
      </c>
      <c r="E12" s="29">
        <f t="shared" si="0"/>
        <v>102696</v>
      </c>
      <c r="F12" s="27">
        <f t="shared" si="1"/>
        <v>3.756438546862262E-3</v>
      </c>
      <c r="G12" s="29">
        <f t="shared" si="2"/>
        <v>-1927771</v>
      </c>
      <c r="H12" s="27">
        <f t="shared" si="3"/>
        <v>-6.5639367978511318E-2</v>
      </c>
    </row>
    <row r="13" spans="1:8" s="73" customFormat="1" ht="31.5">
      <c r="A13" s="32" t="s">
        <v>23</v>
      </c>
      <c r="B13" s="26">
        <f>GSU!B13+Nicholls!B13+NwSU!B13+McNeese!B13+LATech!B13+SLU!B13+ULL!B13+ULM!B13+LSU!B13+LSUA!B13+LSUS!B13+UNO!B13+SUBR!B13+SUNO!B13</f>
        <v>0</v>
      </c>
      <c r="C13" s="26">
        <f>GSU!C13+Nicholls!C13+NwSU!C13+McNeese!C13+LATech!C13+SLU!C13+ULL!C13+ULM!C13+LSU!C13+LSUA!C13+LSUS!C13+UNO!C13+SUBR!C13+SUNO!C13</f>
        <v>0</v>
      </c>
      <c r="D13" s="26">
        <f>GSU!D13+Nicholls!D13+NwSU!D13+McNeese!D13+LATech!D13+SLU!D13+ULL!D13+ULM!D13+LSU!D13+LSUA!D13+LSUS!D13+UNO!D13+SUBR!D13+SUNO!D13</f>
        <v>0</v>
      </c>
      <c r="E13" s="29">
        <f t="shared" si="0"/>
        <v>0</v>
      </c>
      <c r="F13" s="27">
        <f t="shared" si="1"/>
        <v>0</v>
      </c>
      <c r="G13" s="29">
        <f t="shared" si="2"/>
        <v>0</v>
      </c>
      <c r="H13" s="27">
        <f t="shared" si="3"/>
        <v>0</v>
      </c>
    </row>
    <row r="14" spans="1:8" s="73" customFormat="1" ht="31.5">
      <c r="A14" s="32" t="s">
        <v>24</v>
      </c>
      <c r="B14" s="26">
        <f>GSU!B14+Nicholls!B14+NwSU!B14+McNeese!B14+LATech!B14+SLU!B14+ULL!B14+ULM!B14+LSU!B14+LSUA!B14+LSUS!B14+UNO!B14+SUBR!B14+SUNO!B14</f>
        <v>525604</v>
      </c>
      <c r="C14" s="26">
        <f>GSU!C14+Nicholls!C14+NwSU!C14+McNeese!C14+LATech!C14+SLU!C14+ULL!C14+ULM!C14+LSU!C14+LSUA!C14+LSUS!C14+UNO!C14+SUBR!C14+SUNO!C14</f>
        <v>525604</v>
      </c>
      <c r="D14" s="26">
        <f>GSU!D14+Nicholls!D14+NwSU!D14+McNeese!D14+LATech!D14+SLU!D14+ULL!D14+ULM!D14+LSU!D14+LSUA!D14+LSUS!D14+UNO!D14+SUBR!D14+SUNO!D14</f>
        <v>525604</v>
      </c>
      <c r="E14" s="29">
        <f t="shared" si="0"/>
        <v>0</v>
      </c>
      <c r="F14" s="27">
        <f t="shared" si="1"/>
        <v>0</v>
      </c>
      <c r="G14" s="29">
        <f t="shared" si="2"/>
        <v>0</v>
      </c>
      <c r="H14" s="27">
        <f t="shared" si="3"/>
        <v>0</v>
      </c>
    </row>
    <row r="15" spans="1:8" s="73" customFormat="1" ht="31.5">
      <c r="A15" s="32" t="s">
        <v>25</v>
      </c>
      <c r="B15" s="26">
        <f>GSU!B15+Nicholls!B15+NwSU!B15+McNeese!B15+LATech!B15+SLU!B15+ULL!B15+ULM!B15+LSU!B15+LSUA!B15+LSUS!B15+UNO!B15+SUBR!B15+SUNO!B15</f>
        <v>0</v>
      </c>
      <c r="C15" s="26">
        <f>GSU!C15+Nicholls!C15+NwSU!C15+McNeese!C15+LATech!C15+SLU!C15+ULL!C15+ULM!C15+LSU!C15+LSUA!C15+LSUS!C15+UNO!C15+SUBR!C15+SUNO!C15</f>
        <v>0</v>
      </c>
      <c r="D15" s="26">
        <f>GSU!D15+Nicholls!D15+NwSU!D15+McNeese!D15+LATech!D15+SLU!D15+ULL!D15+ULM!D15+LSU!D15+LSUA!D15+LSUS!D15+UNO!D15+SUBR!D15+SUNO!D15</f>
        <v>0</v>
      </c>
      <c r="E15" s="29">
        <f t="shared" si="0"/>
        <v>0</v>
      </c>
      <c r="F15" s="27">
        <f t="shared" si="1"/>
        <v>0</v>
      </c>
      <c r="G15" s="29">
        <f t="shared" si="2"/>
        <v>0</v>
      </c>
      <c r="H15" s="27">
        <f t="shared" si="3"/>
        <v>0</v>
      </c>
    </row>
    <row r="16" spans="1:8" s="73" customFormat="1" ht="31.5">
      <c r="A16" s="32" t="s">
        <v>26</v>
      </c>
      <c r="B16" s="26">
        <f>GSU!B16+Nicholls!B16+NwSU!B16+McNeese!B16+LATech!B16+SLU!B16+ULL!B16+ULM!B16+LSU!B16+LSUA!B16+LSUS!B16+UNO!B16+SUBR!B16+SUNO!B16</f>
        <v>50000</v>
      </c>
      <c r="C16" s="26">
        <f>GSU!C16+Nicholls!C16+NwSU!C16+McNeese!C16+LATech!C16+SLU!C16+ULL!C16+ULM!C16+LSU!C16+LSUA!C16+LSUS!C16+UNO!C16+SUBR!C16+SUNO!C16</f>
        <v>50000</v>
      </c>
      <c r="D16" s="26">
        <f>GSU!D16+Nicholls!D16+NwSU!D16+McNeese!D16+LATech!D16+SLU!D16+ULL!D16+ULM!D16+LSU!D16+LSUA!D16+LSUS!D16+UNO!D16+SUBR!D16+SUNO!D16</f>
        <v>50000</v>
      </c>
      <c r="E16" s="29">
        <f t="shared" si="0"/>
        <v>0</v>
      </c>
      <c r="F16" s="27">
        <f t="shared" si="1"/>
        <v>0</v>
      </c>
      <c r="G16" s="29">
        <f t="shared" si="2"/>
        <v>0</v>
      </c>
      <c r="H16" s="27">
        <f t="shared" si="3"/>
        <v>0</v>
      </c>
    </row>
    <row r="17" spans="1:8" s="73" customFormat="1" ht="31.5">
      <c r="A17" s="32" t="s">
        <v>27</v>
      </c>
      <c r="B17" s="26">
        <f>GSU!B17+Nicholls!B17+NwSU!B17+McNeese!B17+LATech!B17+SLU!B17+ULL!B17+ULM!B17+LSU!B17+LSUA!B17+LSUS!B17+UNO!B17+SUBR!B17+SUNO!B17</f>
        <v>0</v>
      </c>
      <c r="C17" s="26">
        <f>GSU!C17+Nicholls!C17+NwSU!C17+McNeese!C17+LATech!C17+SLU!C17+ULL!C17+ULM!C17+LSU!C17+LSUA!C17+LSUS!C17+UNO!C17+SUBR!C17+SUNO!C17</f>
        <v>0</v>
      </c>
      <c r="D17" s="26">
        <f>GSU!D17+Nicholls!D17+NwSU!D17+McNeese!D17+LATech!D17+SLU!D17+ULL!D17+ULM!D17+LSU!D17+LSUA!D17+LSUS!D17+UNO!D17+SUBR!D17+SUNO!D17</f>
        <v>0</v>
      </c>
      <c r="E17" s="29">
        <f t="shared" si="0"/>
        <v>0</v>
      </c>
      <c r="F17" s="27">
        <f t="shared" si="1"/>
        <v>0</v>
      </c>
      <c r="G17" s="29">
        <f t="shared" si="2"/>
        <v>0</v>
      </c>
      <c r="H17" s="27">
        <f t="shared" si="3"/>
        <v>0</v>
      </c>
    </row>
    <row r="18" spans="1:8" s="73" customFormat="1" ht="31.5">
      <c r="A18" s="32" t="s">
        <v>28</v>
      </c>
      <c r="B18" s="26">
        <f>GSU!B18+Nicholls!B18+NwSU!B18+McNeese!B18+LATech!B18+SLU!B18+ULL!B18+ULM!B18+LSU!B18+LSUA!B18+LSUS!B18+UNO!B18+SUBR!B18+SUNO!B18</f>
        <v>750000</v>
      </c>
      <c r="C18" s="26">
        <f>GSU!C18+Nicholls!C18+NwSU!C18+McNeese!C18+LATech!C18+SLU!C18+ULL!C18+ULM!C18+LSU!C18+LSUA!C18+LSUS!C18+UNO!C18+SUBR!C18+SUNO!C18</f>
        <v>750000</v>
      </c>
      <c r="D18" s="26">
        <f>GSU!D18+Nicholls!D18+NwSU!D18+McNeese!D18+LATech!D18+SLU!D18+ULL!D18+ULM!D18+LSU!D18+LSUA!D18+LSUS!D18+UNO!D18+SUBR!D18+SUNO!D18</f>
        <v>750000</v>
      </c>
      <c r="E18" s="29">
        <f t="shared" si="0"/>
        <v>0</v>
      </c>
      <c r="F18" s="27">
        <f t="shared" si="1"/>
        <v>0</v>
      </c>
      <c r="G18" s="29">
        <f t="shared" si="2"/>
        <v>0</v>
      </c>
      <c r="H18" s="27">
        <f t="shared" si="3"/>
        <v>0</v>
      </c>
    </row>
    <row r="19" spans="1:8" s="73" customFormat="1" ht="31.5">
      <c r="A19" s="32" t="s">
        <v>29</v>
      </c>
      <c r="B19" s="26">
        <f>GSU!B19+Nicholls!B19+NwSU!B19+McNeese!B19+LATech!B19+SLU!B19+ULL!B19+ULM!B19+LSU!B19+LSUA!B19+LSUS!B19+UNO!B19+SUBR!B19+SUNO!B19</f>
        <v>2500000</v>
      </c>
      <c r="C19" s="26">
        <f>GSU!C19+Nicholls!C19+NwSU!C19+McNeese!C19+LATech!C19+SLU!C19+ULL!C19+ULM!C19+LSU!C19+LSUA!C19+LSUS!C19+UNO!C19+SUBR!C19+SUNO!C19</f>
        <v>2500000</v>
      </c>
      <c r="D19" s="26">
        <f>GSU!D19+Nicholls!D19+NwSU!D19+McNeese!D19+LATech!D19+SLU!D19+ULL!D19+ULM!D19+LSU!D19+LSUA!D19+LSUS!D19+UNO!D19+SUBR!D19+SUNO!D19</f>
        <v>3523950</v>
      </c>
      <c r="E19" s="29">
        <f t="shared" si="0"/>
        <v>1023950</v>
      </c>
      <c r="F19" s="27">
        <f t="shared" si="1"/>
        <v>0.40958</v>
      </c>
      <c r="G19" s="29">
        <f t="shared" si="2"/>
        <v>1023950</v>
      </c>
      <c r="H19" s="27">
        <f t="shared" si="3"/>
        <v>0.40958</v>
      </c>
    </row>
    <row r="20" spans="1:8" s="73" customFormat="1" ht="31.5">
      <c r="A20" s="32" t="s">
        <v>30</v>
      </c>
      <c r="B20" s="26">
        <f>GSU!B20+Nicholls!B20+NwSU!B20+McNeese!B20+LATech!B20+SLU!B20+ULL!B20+ULM!B20+LSU!B20+LSUA!B20+LSUS!B20+UNO!B20+SUBR!B20+SUNO!B20</f>
        <v>210000</v>
      </c>
      <c r="C20" s="26">
        <f>GSU!C20+Nicholls!C20+NwSU!C20+McNeese!C20+LATech!C20+SLU!C20+ULL!C20+ULM!C20+LSU!C20+LSUA!C20+LSUS!C20+UNO!C20+SUBR!C20+SUNO!C20</f>
        <v>210000</v>
      </c>
      <c r="D20" s="26">
        <f>GSU!D20+Nicholls!D20+NwSU!D20+McNeese!D20+LATech!D20+SLU!D20+ULL!D20+ULM!D20+LSU!D20+LSUA!D20+LSUS!D20+UNO!D20+SUBR!D20+SUNO!D20</f>
        <v>210000</v>
      </c>
      <c r="E20" s="29">
        <f t="shared" si="0"/>
        <v>0</v>
      </c>
      <c r="F20" s="27">
        <f t="shared" si="1"/>
        <v>0</v>
      </c>
      <c r="G20" s="29">
        <f t="shared" si="2"/>
        <v>0</v>
      </c>
      <c r="H20" s="27">
        <f t="shared" si="3"/>
        <v>0</v>
      </c>
    </row>
    <row r="21" spans="1:8" s="73" customFormat="1" ht="31.5">
      <c r="A21" s="32" t="s">
        <v>31</v>
      </c>
      <c r="B21" s="26">
        <f>GSU!B21+Nicholls!B21+NwSU!B21+McNeese!B21+LATech!B21+SLU!B21+ULL!B21+ULM!B21+LSU!B21+LSUA!B21+LSUS!B21+UNO!B21+SUBR!B21+SUNO!B21</f>
        <v>0</v>
      </c>
      <c r="C21" s="26">
        <f>GSU!C21+Nicholls!C21+NwSU!C21+McNeese!C21+LATech!C21+SLU!C21+ULL!C21+ULM!C21+LSU!C21+LSUA!C21+LSUS!C21+UNO!C21+SUBR!C21+SUNO!C21</f>
        <v>0</v>
      </c>
      <c r="D21" s="26">
        <f>GSU!D21+Nicholls!D21+NwSU!D21+McNeese!D21+LATech!D21+SLU!D21+ULL!D21+ULM!D21+LSU!D21+LSUA!D21+LSUS!D21+UNO!D21+SUBR!D21+SUNO!D21</f>
        <v>0</v>
      </c>
      <c r="E21" s="29">
        <f t="shared" si="0"/>
        <v>0</v>
      </c>
      <c r="F21" s="27">
        <f t="shared" si="1"/>
        <v>0</v>
      </c>
      <c r="G21" s="29">
        <f t="shared" si="2"/>
        <v>0</v>
      </c>
      <c r="H21" s="27">
        <f t="shared" si="3"/>
        <v>0</v>
      </c>
    </row>
    <row r="22" spans="1:8" s="73" customFormat="1" ht="31.5">
      <c r="A22" s="32" t="s">
        <v>32</v>
      </c>
      <c r="B22" s="26">
        <f>GSU!B22+Nicholls!B22+NwSU!B22+McNeese!B22+LATech!B22+SLU!B22+ULL!B22+ULM!B22+LSU!B22+LSUA!B22+LSUS!B22+UNO!B22+SUBR!B22+SUNO!B22</f>
        <v>0</v>
      </c>
      <c r="C22" s="26">
        <f>GSU!C22+Nicholls!C22+NwSU!C22+McNeese!C22+LATech!C22+SLU!C22+ULL!C22+ULM!C22+LSU!C22+LSUA!C22+LSUS!C22+UNO!C22+SUBR!C22+SUNO!C22</f>
        <v>0</v>
      </c>
      <c r="D22" s="26">
        <f>GSU!D22+Nicholls!D22+NwSU!D22+McNeese!D22+LATech!D22+SLU!D22+ULL!D22+ULM!D22+LSU!D22+LSUA!D22+LSUS!D22+UNO!D22+SUBR!D22+SUNO!D22</f>
        <v>0</v>
      </c>
      <c r="E22" s="29">
        <f t="shared" si="0"/>
        <v>0</v>
      </c>
      <c r="F22" s="27">
        <f t="shared" si="1"/>
        <v>0</v>
      </c>
      <c r="G22" s="29">
        <f t="shared" si="2"/>
        <v>0</v>
      </c>
      <c r="H22" s="27">
        <f t="shared" si="3"/>
        <v>0</v>
      </c>
    </row>
    <row r="23" spans="1:8" s="73" customFormat="1" ht="31.5">
      <c r="A23" s="33" t="s">
        <v>33</v>
      </c>
      <c r="B23" s="26">
        <f>GSU!B23+Nicholls!B23+NwSU!B23+McNeese!B23+LATech!B23+SLU!B23+ULL!B23+ULM!B23+LSU!B23+LSUA!B23+LSUS!B23+UNO!B23+SUBR!B23+SUNO!B23</f>
        <v>0</v>
      </c>
      <c r="C23" s="26">
        <f>GSU!C23+Nicholls!C23+NwSU!C23+McNeese!C23+LATech!C23+SLU!C23+ULL!C23+ULM!C23+LSU!C23+LSUA!C23+LSUS!C23+UNO!C23+SUBR!C23+SUNO!C23</f>
        <v>0</v>
      </c>
      <c r="D23" s="26">
        <f>GSU!D23+Nicholls!D23+NwSU!D23+McNeese!D23+LATech!D23+SLU!D23+ULL!D23+ULM!D23+LSU!D23+LSUA!D23+LSUS!D23+UNO!D23+SUBR!D23+SUNO!D23</f>
        <v>0</v>
      </c>
      <c r="E23" s="29">
        <f t="shared" si="0"/>
        <v>0</v>
      </c>
      <c r="F23" s="27">
        <f t="shared" si="1"/>
        <v>0</v>
      </c>
      <c r="G23" s="29">
        <f t="shared" si="2"/>
        <v>0</v>
      </c>
      <c r="H23" s="27">
        <f t="shared" si="3"/>
        <v>0</v>
      </c>
    </row>
    <row r="24" spans="1:8" s="73" customFormat="1" ht="31.5">
      <c r="A24" s="33" t="s">
        <v>34</v>
      </c>
      <c r="B24" s="26">
        <f>GSU!B24+Nicholls!B24+NwSU!B24+McNeese!B24+LATech!B24+SLU!B24+ULL!B24+ULM!B24+LSU!B24+LSUA!B24+LSUS!B24+UNO!B24+SUBR!B24+SUNO!B24</f>
        <v>0</v>
      </c>
      <c r="C24" s="26">
        <f>GSU!C24+Nicholls!C24+NwSU!C24+McNeese!C24+LATech!C24+SLU!C24+ULL!C24+ULM!C24+LSU!C24+LSUA!C24+LSUS!C24+UNO!C24+SUBR!C24+SUNO!C24</f>
        <v>0</v>
      </c>
      <c r="D24" s="26">
        <f>GSU!D24+Nicholls!D24+NwSU!D24+McNeese!D24+LATech!D24+SLU!D24+ULL!D24+ULM!D24+LSU!D24+LSUA!D24+LSUS!D24+UNO!D24+SUBR!D24+SUNO!D24</f>
        <v>0</v>
      </c>
      <c r="E24" s="29">
        <f t="shared" si="0"/>
        <v>0</v>
      </c>
      <c r="F24" s="27">
        <f t="shared" si="1"/>
        <v>0</v>
      </c>
      <c r="G24" s="29">
        <f t="shared" si="2"/>
        <v>0</v>
      </c>
      <c r="H24" s="27">
        <f t="shared" si="3"/>
        <v>0</v>
      </c>
    </row>
    <row r="25" spans="1:8" s="73" customFormat="1" ht="31.5">
      <c r="A25" s="33" t="s">
        <v>88</v>
      </c>
      <c r="B25" s="26">
        <v>0</v>
      </c>
      <c r="C25" s="26">
        <v>0</v>
      </c>
      <c r="D25" s="26">
        <v>0</v>
      </c>
      <c r="E25" s="29">
        <f t="shared" si="0"/>
        <v>0</v>
      </c>
      <c r="F25" s="27">
        <f t="shared" si="1"/>
        <v>0</v>
      </c>
      <c r="G25" s="29">
        <f t="shared" si="2"/>
        <v>0</v>
      </c>
      <c r="H25" s="27">
        <f t="shared" si="3"/>
        <v>0</v>
      </c>
    </row>
    <row r="26" spans="1:8" s="73" customFormat="1" ht="31.5">
      <c r="A26" s="33" t="s">
        <v>35</v>
      </c>
      <c r="B26" s="26">
        <f>GSU!B25+Nicholls!B25+NwSU!B25+McNeese!B25+LATech!B25+SLU!B25+ULL!B25+ULM!B25+LSU!B25+LSUA!B25+LSUS!B25+UNO!B25+SUBR!B25+SUNO!B25</f>
        <v>0</v>
      </c>
      <c r="C26" s="26">
        <f>GSU!C25+Nicholls!C25+NwSU!C25+McNeese!C25+LATech!C25+SLU!C25+ULL!C25+ULM!C25+LSU!C25+LSUA!C25+LSUS!C25+UNO!C25+SUBR!C25+SUNO!C25</f>
        <v>0</v>
      </c>
      <c r="D26" s="26">
        <f>GSU!D25+Nicholls!D25+NwSU!D25+McNeese!D25+LATech!D25+SLU!D25+ULL!D25+ULM!D25+LSU!D25+LSUA!D25+LSUS!D25+UNO!D25+SUBR!D25+SUNO!D25</f>
        <v>2483000</v>
      </c>
      <c r="E26" s="29">
        <f t="shared" si="0"/>
        <v>2483000</v>
      </c>
      <c r="F26" s="27">
        <f t="shared" si="1"/>
        <v>1</v>
      </c>
      <c r="G26" s="29">
        <f t="shared" si="2"/>
        <v>2483000</v>
      </c>
      <c r="H26" s="27">
        <f t="shared" si="3"/>
        <v>1</v>
      </c>
    </row>
    <row r="27" spans="1:8" s="73" customFormat="1" ht="31.5">
      <c r="A27" s="34" t="s">
        <v>36</v>
      </c>
      <c r="B27" s="31"/>
      <c r="C27" s="31"/>
      <c r="D27" s="31"/>
      <c r="E27" s="31"/>
      <c r="F27" s="23"/>
      <c r="G27" s="31"/>
      <c r="H27" s="23"/>
    </row>
    <row r="28" spans="1:8" s="73" customFormat="1" ht="31.5">
      <c r="A28" s="30" t="s">
        <v>37</v>
      </c>
      <c r="B28" s="26">
        <f>GSU!B27+Nicholls!B27+NwSU!B27+McNeese!B27+LATech!B27+SLU!B27+ULL!B27+ULM!B27+LSU!B27+LSUA!B27+LSUS!B27+UNO!B27+SUBR!B27+SUNO!B27</f>
        <v>0</v>
      </c>
      <c r="C28" s="26">
        <f>GSU!C27+Nicholls!C27+NwSU!C27+McNeese!C27+LATech!C27+SLU!C27+ULL!C27+ULM!C27+LSU!C27+LSUA!C27+LSUS!C27+UNO!C27+SUBR!C27+SUNO!C27</f>
        <v>0</v>
      </c>
      <c r="D28" s="26">
        <f>GSU!D27+Nicholls!D27+NwSU!D27+McNeese!D27+LATech!D27+SLU!D27+ULL!D27+ULM!D27+LSU!D27+LSUA!D27+LSUS!D27+UNO!D27+SUBR!D27+SUNO!D27</f>
        <v>0</v>
      </c>
      <c r="E28" s="26">
        <f>D28-B28</f>
        <v>0</v>
      </c>
      <c r="F28" s="27">
        <f>IF(ISBLANK(E28),"  ",IF(B28&gt;0,E28/B28,IF(E28&gt;0,1,0)))</f>
        <v>0</v>
      </c>
      <c r="G28" s="26">
        <f>D28-C28</f>
        <v>0</v>
      </c>
      <c r="H28" s="27">
        <f>IF(ISBLANK(G28),"  ",IF(C28&gt;0,G28/C28,IF(G28&gt;0,1,0)))</f>
        <v>0</v>
      </c>
    </row>
    <row r="29" spans="1:8" s="73" customFormat="1" ht="31.5">
      <c r="A29" s="35" t="s">
        <v>38</v>
      </c>
      <c r="B29" s="31"/>
      <c r="C29" s="31"/>
      <c r="D29" s="31"/>
      <c r="E29" s="31"/>
      <c r="F29" s="23"/>
      <c r="G29" s="31"/>
      <c r="H29" s="23"/>
    </row>
    <row r="30" spans="1:8" s="73" customFormat="1" ht="31.5">
      <c r="A30" s="30" t="s">
        <v>37</v>
      </c>
      <c r="B30" s="26">
        <f>GSU!B29+Nicholls!B29+NwSU!B29+McNeese!B29+LATech!B29+SLU!B29+ULL!B29+ULM!B29+LSU!B29+LSUA!B29+LSUS!B29+UNO!B29+SUBR!B29+SUNO!B29</f>
        <v>0</v>
      </c>
      <c r="C30" s="26">
        <f>GSU!C29+Nicholls!C29+NwSU!C29+McNeese!C29+LATech!C29+SLU!C29+ULL!C29+ULM!C29+LSU!C29+LSUA!C29+LSUS!C29+UNO!C29+SUBR!C29+SUNO!C29</f>
        <v>0</v>
      </c>
      <c r="D30" s="26">
        <f>GSU!D29+Nicholls!D29+NwSU!D29+McNeese!D29+LATech!D29+SLU!D29+ULL!D29+ULM!D29+LSU!D29+LSUA!D29+LSUS!D29+UNO!D29+SUBR!D29+SUNO!D29</f>
        <v>0</v>
      </c>
      <c r="E30" s="26">
        <f>D30-B30</f>
        <v>0</v>
      </c>
      <c r="F30" s="27">
        <f>IF(ISBLANK(E30),"  ",IF(B30&gt;0,E30/B30,IF(E30&gt;0,1,0)))</f>
        <v>0</v>
      </c>
      <c r="G30" s="26">
        <f>D30-C30</f>
        <v>0</v>
      </c>
      <c r="H30" s="27">
        <f>IF(ISBLANK(G30),"  ",IF(C30&gt;0,G30/C30,IF(G30&gt;0,1,0)))</f>
        <v>0</v>
      </c>
    </row>
    <row r="31" spans="1:8" s="73" customFormat="1" ht="31.5">
      <c r="A31" s="32" t="s">
        <v>39</v>
      </c>
      <c r="B31" s="26">
        <f>GSU!B30+Nicholls!B30+NwSU!B30+McNeese!B30+LATech!B30+SLU!B30+ULL!B30+ULM!B30+LSU!B30+LSUA!B30+LSUS!B30+UNO!B30+SUBR!B30+SUNO!B30</f>
        <v>0</v>
      </c>
      <c r="C31" s="26">
        <f>GSU!C30+Nicholls!C30+NwSU!C30+McNeese!C30+LATech!C30+SLU!C30+ULL!C30+ULM!C30+LSU!C30+LSUA!C30+LSUS!C30+UNO!C30+SUBR!C30+SUNO!C30</f>
        <v>0</v>
      </c>
      <c r="D31" s="26">
        <f>GSU!D30+Nicholls!D30+NwSU!D30+McNeese!D30+LATech!D30+SLU!D30+ULL!D30+ULM!D30+LSU!D30+LSUA!D30+LSUS!D30+UNO!D30+SUBR!D30+SUNO!D30</f>
        <v>0</v>
      </c>
      <c r="E31" s="29"/>
      <c r="F31" s="27" t="str">
        <f>IF(ISBLANK(E31),"  ",IF(C31&gt;0,E31/C31,IF(E31&gt;0,1,0)))</f>
        <v xml:space="preserve">  </v>
      </c>
      <c r="G31" s="29"/>
      <c r="H31" s="27" t="str">
        <f>IF(ISBLANK(G31),"  ",IF(C31&gt;0,G31/C31,IF(G31&gt;0,1,0)))</f>
        <v xml:space="preserve">  </v>
      </c>
    </row>
    <row r="32" spans="1:8" s="75" customFormat="1" ht="31.5">
      <c r="A32" s="35" t="s">
        <v>41</v>
      </c>
      <c r="B32" s="36">
        <f t="shared" ref="B32" si="6">B31+B30+B28+B10+B9+B8</f>
        <v>592264099</v>
      </c>
      <c r="C32" s="36">
        <f t="shared" ref="C32:D32" si="7">C31+C30+C28+C10+C9+C8</f>
        <v>594392619</v>
      </c>
      <c r="D32" s="36">
        <f t="shared" si="7"/>
        <v>544674898</v>
      </c>
      <c r="E32" s="36">
        <f>D32-B32</f>
        <v>-47589201</v>
      </c>
      <c r="F32" s="37">
        <f>IF(ISBLANK(E32),"  ",IF(B32&gt;0,E32/B32,IF(E32&gt;0,1,0)))</f>
        <v>-8.035131806967756E-2</v>
      </c>
      <c r="G32" s="36">
        <f>D32-C32</f>
        <v>-49717721</v>
      </c>
      <c r="H32" s="37">
        <f>IF(ISBLANK(G32),"  ",IF(C32&gt;0,G32/C32,IF(G32&gt;0,1,0)))</f>
        <v>-8.3644580048192016E-2</v>
      </c>
    </row>
    <row r="33" spans="1:8" s="73" customFormat="1" ht="31.5">
      <c r="A33" s="35" t="s">
        <v>43</v>
      </c>
      <c r="B33" s="31"/>
      <c r="C33" s="31"/>
      <c r="D33" s="31"/>
      <c r="E33" s="31"/>
      <c r="F33" s="23"/>
      <c r="G33" s="31"/>
      <c r="H33" s="23"/>
    </row>
    <row r="34" spans="1:8" s="75" customFormat="1" ht="31.5">
      <c r="A34" s="34" t="s">
        <v>42</v>
      </c>
      <c r="B34" s="41">
        <f>GSU!B33+Nicholls!B33+NwSU!B33+McNeese!B33+LATech!B33+SLU!B33+ULL!B33+ULM!B33+LSU!B33+LSUA!B33+LSUS!B33+UNO!B33+SUBR!B33+SUNO!B33</f>
        <v>33825.329999998212</v>
      </c>
      <c r="C34" s="41">
        <f>GSU!C33+Nicholls!C33+NwSU!C33+McNeese!C33+LATech!C33+SLU!C33+ULL!C33+ULM!C33+LSU!C33+LSUA!C33+LSUS!C33+UNO!C33+SUBR!C33+SUNO!C33</f>
        <v>0</v>
      </c>
      <c r="D34" s="41">
        <f>GSU!D33+Nicholls!D33+NwSU!D33+McNeese!D33+LATech!D33+SLU!D33+ULL!D33+ULM!D33+LSU!D33+LSUA!D33+LSUS!D33+UNO!D33+SUBR!D33+SUNO!D33</f>
        <v>0</v>
      </c>
      <c r="E34" s="39">
        <f>D34-B34</f>
        <v>-33825.329999998212</v>
      </c>
      <c r="F34" s="37">
        <f>IF(ISBLANK(E34),"  ",IF(B34&gt;0,E34/B34,IF(E34&gt;0,1,0)))</f>
        <v>-1</v>
      </c>
      <c r="G34" s="39">
        <f>D34-C34</f>
        <v>0</v>
      </c>
      <c r="H34" s="37">
        <f>IF(ISBLANK(G34),"  ",IF(C34&gt;0,G34/C34,IF(G34&gt;0,1,0)))</f>
        <v>0</v>
      </c>
    </row>
    <row r="35" spans="1:8" s="73" customFormat="1" ht="31.5">
      <c r="A35" s="32" t="s">
        <v>43</v>
      </c>
      <c r="B35" s="36"/>
      <c r="C35" s="36"/>
      <c r="D35" s="36"/>
      <c r="E35" s="31"/>
      <c r="F35" s="23"/>
      <c r="G35" s="31"/>
      <c r="H35" s="23"/>
    </row>
    <row r="36" spans="1:8" s="75" customFormat="1" ht="31.5">
      <c r="A36" s="40" t="s">
        <v>44</v>
      </c>
      <c r="B36" s="41">
        <f>GSU!B35+Nicholls!B35+NwSU!B35+McNeese!B35+LATech!B35+SLU!B35+ULL!B35+ULM!B35+LSU!B35+LSUA!B35+LSUS!B35+UNO!B35+SUBR!B35+SUNO!B35</f>
        <v>9905985</v>
      </c>
      <c r="C36" s="41">
        <f>GSU!C35+Nicholls!C35+NwSU!C35+McNeese!C35+LATech!C35+SLU!C35+ULL!C35+ULM!C35+LSU!C35+LSUA!C35+LSUS!C35+UNO!C35+SUBR!C35+SUNO!C35</f>
        <v>10331666</v>
      </c>
      <c r="D36" s="41">
        <f>GSU!D35+Nicholls!D35+NwSU!D35+McNeese!D35+LATech!D35+SLU!D35+ULL!D35+ULM!D35+LSU!D35+LSUA!D35+LSUS!D35+UNO!D35+SUBR!D35+SUNO!D35</f>
        <v>8906097</v>
      </c>
      <c r="E36" s="41">
        <f>D36-B36</f>
        <v>-999888</v>
      </c>
      <c r="F36" s="37">
        <f>IF(ISBLANK(E36),"  ",IF(B36&gt;0,E36/B36,IF(E36&gt;0,1,0)))</f>
        <v>-0.10093776641091219</v>
      </c>
      <c r="G36" s="41">
        <f>D36-C36</f>
        <v>-1425569</v>
      </c>
      <c r="H36" s="37">
        <f>IF(ISBLANK(G36),"  ",IF(C36&gt;0,G36/C36,IF(G36&gt;0,1,0)))</f>
        <v>-0.13798055415264102</v>
      </c>
    </row>
    <row r="37" spans="1:8" s="73" customFormat="1" ht="31.5">
      <c r="A37" s="32" t="s">
        <v>43</v>
      </c>
      <c r="B37" s="36"/>
      <c r="C37" s="36"/>
      <c r="D37" s="36"/>
      <c r="E37" s="31"/>
      <c r="F37" s="23"/>
      <c r="G37" s="31"/>
      <c r="H37" s="23"/>
    </row>
    <row r="38" spans="1:8" s="75" customFormat="1" ht="31.5">
      <c r="A38" s="40" t="s">
        <v>45</v>
      </c>
      <c r="B38" s="41">
        <f>GSU!B37+Nicholls!B37+NwSU!B37+McNeese!B37+LATech!B37+SLU!B37+ULL!B37+ULM!B37+LSU!B37+LSUA!B37+LSUS!B37+UNO!B37+SUBR!B37+SUNO!B37</f>
        <v>125081506</v>
      </c>
      <c r="C38" s="41">
        <f>GSU!C37+Nicholls!C37+NwSU!C37+McNeese!C37+LATech!C37+SLU!C37+ULL!C37+ULM!C37+LSU!C37+LSUA!C37+LSUS!C37+UNO!C37+SUBR!C37+SUNO!C37</f>
        <v>125081506</v>
      </c>
      <c r="D38" s="41">
        <f>GSU!D37+Nicholls!D37+NwSU!D37+McNeese!D37+LATech!D37+SLU!D37+ULL!D37+ULM!D37+LSU!D37+LSUA!D37+LSUS!D37+UNO!D37+SUBR!D37+SUNO!D37</f>
        <v>191762859</v>
      </c>
      <c r="E38" s="41">
        <f>D38-B38</f>
        <v>66681353</v>
      </c>
      <c r="F38" s="37">
        <f>IF(ISBLANK(E38),"  ",IF(B38&gt;0,E38/B38,IF(E38&gt;0,1,0)))</f>
        <v>0.53310321511479086</v>
      </c>
      <c r="G38" s="41">
        <f>D38-C38</f>
        <v>66681353</v>
      </c>
      <c r="H38" s="37">
        <f>IF(ISBLANK(G38),"  ",IF(C38&gt;0,G38/C38,IF(G38&gt;0,1,0)))</f>
        <v>0.53310321511479086</v>
      </c>
    </row>
    <row r="39" spans="1:8" s="73" customFormat="1" ht="31.5">
      <c r="A39" s="32" t="s">
        <v>43</v>
      </c>
      <c r="B39" s="36"/>
      <c r="C39" s="36"/>
      <c r="D39" s="36"/>
      <c r="E39" s="31"/>
      <c r="F39" s="23"/>
      <c r="G39" s="31"/>
      <c r="H39" s="23"/>
    </row>
    <row r="40" spans="1:8" s="75" customFormat="1" ht="31.5">
      <c r="A40" s="34" t="s">
        <v>46</v>
      </c>
      <c r="B40" s="41">
        <f>GSU!B39+Nicholls!B39+NwSU!B39+McNeese!B39+LATech!B39+SLU!B39+ULL!B39+ULM!B39+LSU!B39+LSUA!B39+LSUS!B39+UNO!B39+SUBR!B39+SUNO!B39</f>
        <v>608946975.57999992</v>
      </c>
      <c r="C40" s="41">
        <f>GSU!C39+Nicholls!C39+NwSU!C39+McNeese!C39+LATech!C39+SLU!C39+ULL!C39+ULM!C39+LSU!C39+LSUA!C39+LSUS!C39+UNO!C39+SUBR!C39+SUNO!C39</f>
        <v>622975498</v>
      </c>
      <c r="D40" s="41">
        <f>GSU!D39+Nicholls!D39+NwSU!D39+McNeese!D39+LATech!D39+SLU!D39+ULL!D39+ULM!D39+LSU!D39+LSUA!D39+LSUS!D39+UNO!D39+SUBR!D39+SUNO!D39</f>
        <v>681522262</v>
      </c>
      <c r="E40" s="39">
        <f>D40-B40</f>
        <v>72575286.420000076</v>
      </c>
      <c r="F40" s="37">
        <f>IF(ISBLANK(E40),"  ",IF(B40&gt;0,E40/B40,IF(E40&gt;0,1,0)))</f>
        <v>0.11918161897573223</v>
      </c>
      <c r="G40" s="39">
        <f>D40-C40</f>
        <v>58546764</v>
      </c>
      <c r="H40" s="37">
        <f>IF(ISBLANK(G40),"  ",IF(C40&gt;0,G40/C40,IF(G40&gt;0,1,0)))</f>
        <v>9.3979240255770063E-2</v>
      </c>
    </row>
    <row r="41" spans="1:8" s="73" customFormat="1" ht="31.5">
      <c r="A41" s="32" t="s">
        <v>43</v>
      </c>
      <c r="B41" s="36"/>
      <c r="C41" s="36"/>
      <c r="D41" s="36"/>
      <c r="E41" s="31"/>
      <c r="F41" s="23"/>
      <c r="G41" s="31"/>
      <c r="H41" s="23"/>
    </row>
    <row r="42" spans="1:8" s="75" customFormat="1" ht="31.5">
      <c r="A42" s="42" t="s">
        <v>47</v>
      </c>
      <c r="B42" s="41">
        <f>GSU!B41+Nicholls!B41+NwSU!B41+McNeese!B41+LATech!B41+SLU!B41+ULL!B41+ULM!B41+LSU!B41+LSUA!B41+LSUS!B41+UNO!B41+SUBR!B41+SUNO!B41</f>
        <v>0</v>
      </c>
      <c r="C42" s="41">
        <f>GSU!C41+Nicholls!C41+NwSU!C41+McNeese!C41+LATech!C41+SLU!C41+ULL!C41+ULM!C41+LSU!C41+LSUA!C41+LSUS!C41+UNO!C41+SUBR!C41+SUNO!C41</f>
        <v>0</v>
      </c>
      <c r="D42" s="41">
        <f>GSU!D41+Nicholls!D41+NwSU!D41+McNeese!D41+LATech!D41+SLU!D41+ULL!D41+ULM!D41+LSU!D41+LSUA!D41+LSUS!D41+UNO!D41+SUBR!D41+SUNO!D41</f>
        <v>0</v>
      </c>
      <c r="E42" s="43">
        <f>D42-B42</f>
        <v>0</v>
      </c>
      <c r="F42" s="37">
        <f>IF(ISBLANK(E42),"  ",IF(B42&gt;0,E42/B42,IF(E42&gt;0,1,0)))</f>
        <v>0</v>
      </c>
      <c r="G42" s="43">
        <f>D42-C42</f>
        <v>0</v>
      </c>
      <c r="H42" s="37">
        <f>IF(ISBLANK(G42),"  ",IF(C42&gt;0,G42/C42,IF(G42&gt;0,1,0)))</f>
        <v>0</v>
      </c>
    </row>
    <row r="43" spans="1:8" s="73" customFormat="1" ht="31.5">
      <c r="A43" s="34"/>
      <c r="B43" s="39"/>
      <c r="C43" s="39"/>
      <c r="D43" s="39"/>
      <c r="E43" s="22"/>
      <c r="F43" s="44"/>
      <c r="G43" s="22"/>
      <c r="H43" s="44"/>
    </row>
    <row r="44" spans="1:8" s="75" customFormat="1" ht="31.5">
      <c r="A44" s="34" t="s">
        <v>48</v>
      </c>
      <c r="B44" s="41">
        <f>LSUE!B43+SUSLA!B43+BRCC!B43+BPCC!B43+Delgado!B43+Fletcher!B43+LDCC!B43+LTC!B43+Nunez!B43+RPCC!B43+SLCC!B43+Sowela!B43</f>
        <v>0</v>
      </c>
      <c r="C44" s="41">
        <f>LSUE!C43+SUSLA!C43+BRCC!C43+BPCC!C43+Delgado!C43+Fletcher!C43+LDCC!C43+LTC!C43+Nunez!C43+RPCC!C43+SLCC!C43+Sowela!C43</f>
        <v>0</v>
      </c>
      <c r="D44" s="41">
        <f>LSUE!D43+SUSLA!D43+BRCC!D43+BPCC!D43+Delgado!D43+Fletcher!D43+LDCC!D43+LTC!D43+Nunez!D43+RPCC!D43+SLCC!D43+Sowela!D43</f>
        <v>0</v>
      </c>
      <c r="E44" s="43">
        <f>D44-B44</f>
        <v>0</v>
      </c>
      <c r="F44" s="37">
        <f>IF(ISBLANK(E44),"  ",IF(B44&gt;0,E44/B44,IF(E44&gt;0,1,0)))</f>
        <v>0</v>
      </c>
      <c r="G44" s="43">
        <f>D44-C44</f>
        <v>0</v>
      </c>
      <c r="H44" s="37">
        <f>IF(ISBLANK(G44),"  ",IF(C44&gt;0,G44/C44,IF(G44&gt;0,1,0)))</f>
        <v>0</v>
      </c>
    </row>
    <row r="45" spans="1:8" s="73" customFormat="1" ht="31.5">
      <c r="A45" s="32"/>
      <c r="B45" s="36"/>
      <c r="C45" s="36"/>
      <c r="D45" s="36"/>
      <c r="E45" s="31"/>
      <c r="F45" s="23"/>
      <c r="G45" s="31"/>
      <c r="H45" s="23"/>
    </row>
    <row r="46" spans="1:8" s="75" customFormat="1" ht="31.5">
      <c r="A46" s="45" t="s">
        <v>49</v>
      </c>
      <c r="B46" s="39">
        <f>B42+B40+B38+B36+B32-B34</f>
        <v>1336164740.25</v>
      </c>
      <c r="C46" s="39">
        <f>C42+C40+C38+C36+C32-C34</f>
        <v>1352781289</v>
      </c>
      <c r="D46" s="39">
        <f>D42+D40+D38+D36+D32-D34</f>
        <v>1426866116</v>
      </c>
      <c r="E46" s="39">
        <f>D46-B46</f>
        <v>90701375.75</v>
      </c>
      <c r="F46" s="37">
        <f>IF(ISBLANK(E46),"  ",IF(B46&gt;0,E46/B46,IF(E46&gt;0,1,0)))</f>
        <v>6.788188089219413E-2</v>
      </c>
      <c r="G46" s="39">
        <f>D46-C46</f>
        <v>74084827</v>
      </c>
      <c r="H46" s="37">
        <f>IF(ISBLANK(G46),"  ",IF(C46&gt;0,G46/C46,IF(G46&gt;0,1,0)))</f>
        <v>5.4764822371815049E-2</v>
      </c>
    </row>
    <row r="47" spans="1:8" s="73" customFormat="1" ht="31.5">
      <c r="A47" s="46"/>
      <c r="B47" s="31"/>
      <c r="C47" s="31"/>
      <c r="D47" s="31"/>
      <c r="E47" s="31"/>
      <c r="F47" s="23" t="s">
        <v>43</v>
      </c>
      <c r="G47" s="31"/>
      <c r="H47" s="23" t="s">
        <v>43</v>
      </c>
    </row>
    <row r="48" spans="1:8" s="73" customFormat="1" ht="31.5">
      <c r="A48" s="47"/>
      <c r="B48" s="22"/>
      <c r="C48" s="22"/>
      <c r="D48" s="22"/>
      <c r="E48" s="22"/>
      <c r="F48" s="24" t="s">
        <v>43</v>
      </c>
      <c r="G48" s="22"/>
      <c r="H48" s="24" t="s">
        <v>43</v>
      </c>
    </row>
    <row r="49" spans="1:8" s="73" customFormat="1" ht="31.5">
      <c r="A49" s="45" t="s">
        <v>50</v>
      </c>
      <c r="B49" s="22"/>
      <c r="C49" s="22"/>
      <c r="D49" s="22"/>
      <c r="E49" s="22"/>
      <c r="F49" s="24"/>
      <c r="G49" s="22"/>
      <c r="H49" s="24"/>
    </row>
    <row r="50" spans="1:8" s="73" customFormat="1" ht="31.5">
      <c r="A50" s="30" t="s">
        <v>51</v>
      </c>
      <c r="B50" s="26">
        <f>GSU!B49+Nicholls!B49+NwSU!B49+McNeese!B49+LATech!B49+SLU!B49+ULL!B49+ULM!B49+LSU!B49+LSUA!B49+LSUS!B49+UNO!B49+SUBR!B49+SUNO!B49</f>
        <v>572575323.11000001</v>
      </c>
      <c r="C50" s="26">
        <f>GSU!C49+Nicholls!C49+NwSU!C49+McNeese!C49+LATech!C49+SLU!C49+ULL!C49+ULM!C49+LSU!C49+LSUA!C49+LSUS!C49+UNO!C49+SUBR!C49+SUNO!C49</f>
        <v>599158367.50857329</v>
      </c>
      <c r="D50" s="26">
        <f>GSU!D49+Nicholls!D49+NwSU!D49+McNeese!D49+LATech!D49+SLU!D49+ULL!D49+ULM!D49+LSU!D49+LSUA!D49+LSUS!D49+UNO!D49+SUBR!D49+SUNO!D49</f>
        <v>617888991.68000007</v>
      </c>
      <c r="E50" s="22">
        <f t="shared" ref="E50:E63" si="8">D50-B50</f>
        <v>45313668.570000052</v>
      </c>
      <c r="F50" s="27">
        <f t="shared" ref="F50:F63" si="9">IF(ISBLANK(E50),"  ",IF(B50&gt;0,E50/B50,IF(E50&gt;0,1,0)))</f>
        <v>7.9140100421852516E-2</v>
      </c>
      <c r="G50" s="22">
        <f t="shared" ref="G50:G63" si="10">D50-C50</f>
        <v>18730624.171426773</v>
      </c>
      <c r="H50" s="27">
        <f t="shared" ref="H50:H63" si="11">IF(ISBLANK(G50),"  ",IF(C50&gt;0,G50/C50,IF(G50&gt;0,1,0)))</f>
        <v>3.1261558190888085E-2</v>
      </c>
    </row>
    <row r="51" spans="1:8" s="73" customFormat="1" ht="31.5">
      <c r="A51" s="32" t="s">
        <v>52</v>
      </c>
      <c r="B51" s="26">
        <f>GSU!B50+Nicholls!B50+NwSU!B50+McNeese!B50+LATech!B50+SLU!B50+ULL!B50+ULM!B50+LSU!B50+LSUA!B50+LSUS!B50+UNO!B50+SUBR!B50+SUNO!B50</f>
        <v>98826810.090000004</v>
      </c>
      <c r="C51" s="26">
        <f>GSU!C50+Nicholls!C50+NwSU!C50+McNeese!C50+LATech!C50+SLU!C50+ULL!C50+ULM!C50+LSU!C50+LSUA!C50+LSUS!C50+UNO!C50+SUBR!C50+SUNO!C50</f>
        <v>94993210</v>
      </c>
      <c r="D51" s="26">
        <f>GSU!D50+Nicholls!D50+NwSU!D50+McNeese!D50+LATech!D50+SLU!D50+ULL!D50+ULM!D50+LSU!D50+LSUA!D50+LSUS!D50+UNO!D50+SUBR!D50+SUNO!D50</f>
        <v>100497805</v>
      </c>
      <c r="E51" s="31">
        <f t="shared" si="8"/>
        <v>1670994.9099999964</v>
      </c>
      <c r="F51" s="27">
        <f t="shared" si="9"/>
        <v>1.6908315754381304E-2</v>
      </c>
      <c r="G51" s="31">
        <f t="shared" si="10"/>
        <v>5504595</v>
      </c>
      <c r="H51" s="27">
        <f t="shared" si="11"/>
        <v>5.7947246966388442E-2</v>
      </c>
    </row>
    <row r="52" spans="1:8" s="73" customFormat="1" ht="31.5">
      <c r="A52" s="32" t="s">
        <v>53</v>
      </c>
      <c r="B52" s="26">
        <f>GSU!B51+Nicholls!B51+NwSU!B51+McNeese!B51+LATech!B51+SLU!B51+ULL!B51+ULM!B51+LSU!B51+LSUA!B51+LSUS!B51+UNO!B51+SUBR!B51+SUNO!B51</f>
        <v>14008831</v>
      </c>
      <c r="C52" s="26">
        <f>GSU!C51+Nicholls!C51+NwSU!C51+McNeese!C51+LATech!C51+SLU!C51+ULL!C51+ULM!C51+LSU!C51+LSUA!C51+LSUS!C51+UNO!C51+SUBR!C51+SUNO!C51</f>
        <v>12373788</v>
      </c>
      <c r="D52" s="26">
        <f>GSU!D51+Nicholls!D51+NwSU!D51+McNeese!D51+LATech!D51+SLU!D51+ULL!D51+ULM!D51+LSU!D51+LSUA!D51+LSUS!D51+UNO!D51+SUBR!D51+SUNO!D51</f>
        <v>12270620</v>
      </c>
      <c r="E52" s="31">
        <f t="shared" si="8"/>
        <v>-1738211</v>
      </c>
      <c r="F52" s="27">
        <f t="shared" si="9"/>
        <v>-0.12407966089390328</v>
      </c>
      <c r="G52" s="31">
        <f t="shared" si="10"/>
        <v>-103168</v>
      </c>
      <c r="H52" s="27">
        <f t="shared" si="11"/>
        <v>-8.3376246627144407E-3</v>
      </c>
    </row>
    <row r="53" spans="1:8" s="73" customFormat="1" ht="31.5">
      <c r="A53" s="32" t="s">
        <v>54</v>
      </c>
      <c r="B53" s="26">
        <f>GSU!B52+Nicholls!B52+NwSU!B52+McNeese!B52+LATech!B52+SLU!B52+ULL!B52+ULM!B52+LSU!B52+LSUA!B52+LSUS!B52+UNO!B52+SUBR!B52+SUNO!B52</f>
        <v>140720638.13</v>
      </c>
      <c r="C53" s="26">
        <f>GSU!C52+Nicholls!C52+NwSU!C52+McNeese!C52+LATech!C52+SLU!C52+ULL!C52+ULM!C52+LSU!C52+LSUA!C52+LSUS!C52+UNO!C52+SUBR!C52+SUNO!C52</f>
        <v>146886365.25951105</v>
      </c>
      <c r="D53" s="26">
        <f>GSU!D52+Nicholls!D52+NwSU!D52+McNeese!D52+LATech!D52+SLU!D52+ULL!D52+ULM!D52+LSU!D52+LSUA!D52+LSUS!D52+UNO!D52+SUBR!D52+SUNO!D52</f>
        <v>151198607</v>
      </c>
      <c r="E53" s="31">
        <f t="shared" si="8"/>
        <v>10477968.870000005</v>
      </c>
      <c r="F53" s="27">
        <f t="shared" si="9"/>
        <v>7.4459361535301513E-2</v>
      </c>
      <c r="G53" s="31">
        <f t="shared" si="10"/>
        <v>4312241.7404889464</v>
      </c>
      <c r="H53" s="27">
        <f t="shared" si="11"/>
        <v>2.9357672053973872E-2</v>
      </c>
    </row>
    <row r="54" spans="1:8" s="73" customFormat="1" ht="31.5">
      <c r="A54" s="32" t="s">
        <v>55</v>
      </c>
      <c r="B54" s="26">
        <f>GSU!B53+Nicholls!B53+NwSU!B53+McNeese!B53+LATech!B53+SLU!B53+ULL!B53+ULM!B53+LSU!B53+LSUA!B53+LSUS!B53+UNO!B53+SUBR!B53+SUNO!B53</f>
        <v>58164551.890000001</v>
      </c>
      <c r="C54" s="26">
        <f>GSU!C53+Nicholls!C53+NwSU!C53+McNeese!C53+LATech!C53+SLU!C53+ULL!C53+ULM!C53+LSU!C53+LSUA!C53+LSUS!C53+UNO!C53+SUBR!C53+SUNO!C53</f>
        <v>59621280.276677117</v>
      </c>
      <c r="D54" s="26">
        <f>GSU!D53+Nicholls!D53+NwSU!D53+McNeese!D53+LATech!D53+SLU!D53+ULL!D53+ULM!D53+LSU!D53+LSUA!D53+LSUS!D53+UNO!D53+SUBR!D53+SUNO!D53</f>
        <v>63315784.509999998</v>
      </c>
      <c r="E54" s="31">
        <f t="shared" si="8"/>
        <v>5151232.6199999973</v>
      </c>
      <c r="F54" s="27">
        <f t="shared" si="9"/>
        <v>8.856309302858445E-2</v>
      </c>
      <c r="G54" s="31">
        <f t="shared" si="10"/>
        <v>3694504.2333228812</v>
      </c>
      <c r="H54" s="27">
        <f t="shared" si="11"/>
        <v>6.1966200929907095E-2</v>
      </c>
    </row>
    <row r="55" spans="1:8" s="73" customFormat="1" ht="31.5">
      <c r="A55" s="32" t="s">
        <v>56</v>
      </c>
      <c r="B55" s="26">
        <f>GSU!B54+Nicholls!B54+NwSU!B54+McNeese!B54+LATech!B54+SLU!B54+ULL!B54+ULM!B54+LSU!B54+LSUA!B54+LSUS!B54+UNO!B54+SUBR!B54+SUNO!B54</f>
        <v>147797839.13999999</v>
      </c>
      <c r="C55" s="26">
        <f>GSU!C54+Nicholls!C54+NwSU!C54+McNeese!C54+LATech!C54+SLU!C54+ULL!C54+ULM!C54+LSU!C54+LSUA!C54+LSUS!C54+UNO!C54+SUBR!C54+SUNO!C54</f>
        <v>149748814.37057471</v>
      </c>
      <c r="D55" s="26">
        <f>GSU!D54+Nicholls!D54+NwSU!D54+McNeese!D54+LATech!D54+SLU!D54+ULL!D54+ULM!D54+LSU!D54+LSUA!D54+LSUS!D54+UNO!D54+SUBR!D54+SUNO!D54</f>
        <v>155956821.94999999</v>
      </c>
      <c r="E55" s="31">
        <f t="shared" si="8"/>
        <v>8158982.8100000024</v>
      </c>
      <c r="F55" s="27">
        <f t="shared" si="9"/>
        <v>5.5203667776708765E-2</v>
      </c>
      <c r="G55" s="31">
        <f t="shared" si="10"/>
        <v>6208007.5794252753</v>
      </c>
      <c r="H55" s="27">
        <f t="shared" si="11"/>
        <v>4.1456138437681908E-2</v>
      </c>
    </row>
    <row r="56" spans="1:8" s="73" customFormat="1" ht="31.5">
      <c r="A56" s="32" t="s">
        <v>57</v>
      </c>
      <c r="B56" s="26">
        <f>GSU!B55+Nicholls!B55+NwSU!B55+McNeese!B55+LATech!B55+SLU!B55+ULL!B55+ULM!B55+LSU!B55+LSUA!B55+LSUS!B55+UNO!B55+SUBR!B55+SUNO!B55</f>
        <v>106944841.81</v>
      </c>
      <c r="C56" s="26">
        <f>GSU!C55+Nicholls!C55+NwSU!C55+McNeese!C55+LATech!C55+SLU!C55+ULL!C55+ULM!C55+LSU!C55+LSUA!C55+LSUS!C55+UNO!C55+SUBR!C55+SUNO!C55</f>
        <v>101676482</v>
      </c>
      <c r="D56" s="26">
        <f>GSU!D55+Nicholls!D55+NwSU!D55+McNeese!D55+LATech!D55+SLU!D55+ULL!D55+ULM!D55+LSU!D55+LSUA!D55+LSUS!D55+UNO!D55+SUBR!D55+SUNO!D55</f>
        <v>125741880</v>
      </c>
      <c r="E56" s="31">
        <f t="shared" si="8"/>
        <v>18797038.189999998</v>
      </c>
      <c r="F56" s="27">
        <f t="shared" si="9"/>
        <v>0.17576385987269147</v>
      </c>
      <c r="G56" s="31">
        <f t="shared" si="10"/>
        <v>24065398</v>
      </c>
      <c r="H56" s="27">
        <f t="shared" si="11"/>
        <v>0.23668598211334652</v>
      </c>
    </row>
    <row r="57" spans="1:8" s="73" customFormat="1" ht="31.5">
      <c r="A57" s="32" t="s">
        <v>58</v>
      </c>
      <c r="B57" s="26">
        <f>GSU!B56+Nicholls!B56+NwSU!B56+McNeese!B56+LATech!B56+SLU!B56+ULL!B56+ULM!B56+LSU!B56+LSUA!B56+LSUS!B56+UNO!B56+SUBR!B56+SUNO!B56</f>
        <v>160024577.63999999</v>
      </c>
      <c r="C57" s="26">
        <f>GSU!C56+Nicholls!C56+NwSU!C56+McNeese!C56+LATech!C56+SLU!C56+ULL!C56+ULM!C56+LSU!C56+LSUA!C56+LSUS!C56+UNO!C56+SUBR!C56+SUNO!C56</f>
        <v>152699178.89962333</v>
      </c>
      <c r="D57" s="26">
        <f>GSU!D56+Nicholls!D56+NwSU!D56+McNeese!D56+LATech!D56+SLU!D56+ULL!D56+ULM!D56+LSU!D56+LSUA!D56+LSUS!D56+UNO!D56+SUBR!D56+SUNO!D56</f>
        <v>161946272.23000002</v>
      </c>
      <c r="E57" s="31">
        <f t="shared" si="8"/>
        <v>1921694.5900000334</v>
      </c>
      <c r="F57" s="27">
        <f t="shared" si="9"/>
        <v>1.2008746520944941E-2</v>
      </c>
      <c r="G57" s="31">
        <f t="shared" si="10"/>
        <v>9247093.3303766847</v>
      </c>
      <c r="H57" s="27">
        <f t="shared" si="11"/>
        <v>6.0557583852204291E-2</v>
      </c>
    </row>
    <row r="58" spans="1:8" s="75" customFormat="1" ht="31.5">
      <c r="A58" s="48" t="s">
        <v>59</v>
      </c>
      <c r="B58" s="173">
        <f>SUM(B50:B57)</f>
        <v>1299063412.8099999</v>
      </c>
      <c r="C58" s="173">
        <f>SUM(C50:C57)</f>
        <v>1317157486.3149595</v>
      </c>
      <c r="D58" s="173">
        <f>SUM(D50:D57)</f>
        <v>1388816782.3700001</v>
      </c>
      <c r="E58" s="36">
        <f t="shared" si="8"/>
        <v>89753369.560000181</v>
      </c>
      <c r="F58" s="37">
        <f t="shared" si="9"/>
        <v>6.9090830112638571E-2</v>
      </c>
      <c r="G58" s="36">
        <f t="shared" si="10"/>
        <v>71659296.055040598</v>
      </c>
      <c r="H58" s="37">
        <f t="shared" si="11"/>
        <v>5.440450120776627E-2</v>
      </c>
    </row>
    <row r="59" spans="1:8" s="73" customFormat="1" ht="31.5">
      <c r="A59" s="32" t="s">
        <v>60</v>
      </c>
      <c r="B59" s="26">
        <f>GSU!B58+Nicholls!B58+NwSU!B58+McNeese!B58+LATech!B58+SLU!B58+ULL!B58+ULM!B58+LSU!B58+LSUA!B58+LSUS!B58+UNO!B58+SUBR!B58+SUNO!B58</f>
        <v>0</v>
      </c>
      <c r="C59" s="26">
        <f>GSU!C58+Nicholls!C58+NwSU!C58+McNeese!C58+LATech!C58+SLU!C58+ULL!C58+ULM!C58+LSU!C58+LSUA!C58+LSUS!C58+UNO!C58+SUBR!C58+SUNO!C58</f>
        <v>0</v>
      </c>
      <c r="D59" s="26">
        <f>GSU!D58+Nicholls!D58+NwSU!D58+McNeese!D58+LATech!D58+SLU!D58+ULL!D58+ULM!D58+LSU!D58+LSUA!D58+LSUS!D58+UNO!D58+SUBR!D58+SUNO!D58</f>
        <v>0</v>
      </c>
      <c r="E59" s="31">
        <f t="shared" si="8"/>
        <v>0</v>
      </c>
      <c r="F59" s="27">
        <f t="shared" si="9"/>
        <v>0</v>
      </c>
      <c r="G59" s="31">
        <f t="shared" si="10"/>
        <v>0</v>
      </c>
      <c r="H59" s="27">
        <f t="shared" si="11"/>
        <v>0</v>
      </c>
    </row>
    <row r="60" spans="1:8" s="73" customFormat="1" ht="31.5">
      <c r="A60" s="32" t="s">
        <v>61</v>
      </c>
      <c r="B60" s="26">
        <f>GSU!B59+Nicholls!B59+NwSU!B59+McNeese!B59+LATech!B59+SLU!B59+ULL!B59+ULM!B59+LSU!B59+LSUA!B59+LSUS!B59+UNO!B59+SUBR!B59+SUNO!B59</f>
        <v>7233440.1200000001</v>
      </c>
      <c r="C60" s="26">
        <f>GSU!C59+Nicholls!C59+NwSU!C59+McNeese!C59+LATech!C59+SLU!C59+ULL!C59+ULM!C59+LSU!C59+LSUA!C59+LSUS!C59+UNO!C59+SUBR!C59+SUNO!C59</f>
        <v>5267022</v>
      </c>
      <c r="D60" s="26">
        <f>GSU!D59+Nicholls!D59+NwSU!D59+McNeese!D59+LATech!D59+SLU!D59+ULL!D59+ULM!D59+LSU!D59+LSUA!D59+LSUS!D59+UNO!D59+SUBR!D59+SUNO!D59</f>
        <v>4745625</v>
      </c>
      <c r="E60" s="31">
        <f t="shared" si="8"/>
        <v>-2487815.12</v>
      </c>
      <c r="F60" s="27">
        <f t="shared" si="9"/>
        <v>-0.34393249667213671</v>
      </c>
      <c r="G60" s="31">
        <f t="shared" si="10"/>
        <v>-521397</v>
      </c>
      <c r="H60" s="27">
        <f t="shared" si="11"/>
        <v>-9.8992751501702475E-2</v>
      </c>
    </row>
    <row r="61" spans="1:8" s="73" customFormat="1" ht="31.5">
      <c r="A61" s="32" t="s">
        <v>62</v>
      </c>
      <c r="B61" s="26">
        <f>GSU!B60+Nicholls!B60+NwSU!B60+McNeese!B60+LATech!B60+SLU!B60+ULL!B60+ULM!B60+LSU!B60+LSUA!B60+LSUS!B60+UNO!B60+SUBR!B60+SUNO!B60</f>
        <v>28946000.82</v>
      </c>
      <c r="C61" s="26">
        <f>GSU!C60+Nicholls!C60+NwSU!C60+McNeese!C60+LATech!C60+SLU!C60+ULL!C60+ULM!C60+LSU!C60+LSUA!C60+LSUS!C60+UNO!C60+SUBR!C60+SUNO!C60</f>
        <v>29430177</v>
      </c>
      <c r="D61" s="26">
        <f>GSU!D60+Nicholls!D60+NwSU!D60+McNeese!D60+LATech!D60+SLU!D60+ULL!D60+ULM!D60+LSU!D60+LSUA!D60+LSUS!D60+UNO!D60+SUBR!D60+SUNO!D60</f>
        <v>32227104</v>
      </c>
      <c r="E61" s="31">
        <f t="shared" si="8"/>
        <v>3281103.1799999997</v>
      </c>
      <c r="F61" s="27">
        <f t="shared" si="9"/>
        <v>0.11335255603713479</v>
      </c>
      <c r="G61" s="31">
        <f t="shared" si="10"/>
        <v>2796927</v>
      </c>
      <c r="H61" s="27">
        <f t="shared" si="11"/>
        <v>9.5036023738491279E-2</v>
      </c>
    </row>
    <row r="62" spans="1:8" s="73" customFormat="1" ht="31.5">
      <c r="A62" s="32" t="s">
        <v>63</v>
      </c>
      <c r="B62" s="26">
        <f>GSU!B61+Nicholls!B61+NwSU!B61+McNeese!B61+LATech!B61+SLU!B61+ULL!B61+ULM!B61+LSU!B61+LSUA!B61+LSUS!B61+UNO!B61+SUBR!B61+SUNO!B61</f>
        <v>921888.5</v>
      </c>
      <c r="C62" s="26">
        <f>GSU!C61+Nicholls!C61+NwSU!C61+McNeese!C61+LATech!C61+SLU!C61+ULL!C61+ULM!C61+LSU!C61+LSUA!C61+LSUS!C61+UNO!C61+SUBR!C61+SUNO!C61</f>
        <v>926604</v>
      </c>
      <c r="D62" s="26">
        <f>GSU!D61+Nicholls!D61+NwSU!D61+McNeese!D61+LATech!D61+SLU!D61+ULL!D61+ULM!D61+LSU!D61+LSUA!D61+LSUS!D61+UNO!D61+SUBR!D61+SUNO!D61</f>
        <v>1076604</v>
      </c>
      <c r="E62" s="31">
        <f t="shared" si="8"/>
        <v>154715.5</v>
      </c>
      <c r="F62" s="27">
        <f t="shared" si="9"/>
        <v>0.16782452541711931</v>
      </c>
      <c r="G62" s="31">
        <f t="shared" si="10"/>
        <v>150000</v>
      </c>
      <c r="H62" s="27">
        <f t="shared" si="11"/>
        <v>0.16188145097582138</v>
      </c>
    </row>
    <row r="63" spans="1:8" s="75" customFormat="1" ht="31.5">
      <c r="A63" s="49" t="s">
        <v>64</v>
      </c>
      <c r="B63" s="50">
        <f>B62+B61+B60+B59+B58</f>
        <v>1336164742.25</v>
      </c>
      <c r="C63" s="50">
        <f>C62+C61+C60+C59+C58</f>
        <v>1352781289.3149595</v>
      </c>
      <c r="D63" s="50">
        <f>D62+D61+D60+D59+D58</f>
        <v>1426866115.3700001</v>
      </c>
      <c r="E63" s="50">
        <f t="shared" si="8"/>
        <v>90701373.120000124</v>
      </c>
      <c r="F63" s="37">
        <f t="shared" si="9"/>
        <v>6.7881878822266997E-2</v>
      </c>
      <c r="G63" s="50">
        <f t="shared" si="10"/>
        <v>74084826.055040598</v>
      </c>
      <c r="H63" s="37">
        <f t="shared" si="11"/>
        <v>5.4764821660533695E-2</v>
      </c>
    </row>
    <row r="64" spans="1:8" s="73" customFormat="1" ht="31.5">
      <c r="A64" s="47"/>
      <c r="B64" s="22"/>
      <c r="C64" s="22"/>
      <c r="D64" s="22"/>
      <c r="E64" s="22"/>
      <c r="F64" s="24"/>
      <c r="G64" s="22"/>
      <c r="H64" s="24"/>
    </row>
    <row r="65" spans="1:8" s="73" customFormat="1" ht="31.5">
      <c r="A65" s="45" t="s">
        <v>43</v>
      </c>
      <c r="B65" s="22"/>
      <c r="C65" s="22"/>
      <c r="D65" s="22"/>
      <c r="E65" s="22"/>
      <c r="F65" s="24"/>
      <c r="G65" s="22"/>
      <c r="H65" s="24"/>
    </row>
    <row r="66" spans="1:8" s="73" customFormat="1" ht="31.5">
      <c r="A66" s="30" t="s">
        <v>66</v>
      </c>
      <c r="B66" s="26">
        <f>GSU!B65+Nicholls!B65+NwSU!B65+McNeese!B65+LATech!B65+SLU!B65+ULL!B65+ULM!B65+LSU!B65+LSUA!B65+LSUS!B65+UNO!B65+SUBR!B65+SUNO!B65</f>
        <v>739484615.03999996</v>
      </c>
      <c r="C66" s="26">
        <f>GSU!C65+Nicholls!C65+NwSU!C65+McNeese!C65+LATech!C65+SLU!C65+ULL!C65+ULM!C65+LSU!C65+LSUA!C65+LSUS!C65+UNO!C65+SUBR!C65+SUNO!C65</f>
        <v>751900790.5139823</v>
      </c>
      <c r="D66" s="26">
        <f>GSU!D65+Nicholls!D65+NwSU!D65+McNeese!D65+LATech!D65+SLU!D65+ULL!D65+ULM!D65+LSU!D65+LSUA!D65+LSUS!D65+UNO!D65+SUBR!D65+SUNO!D65</f>
        <v>747848802</v>
      </c>
      <c r="E66" s="22">
        <f t="shared" ref="E66:E84" si="12">D66-B66</f>
        <v>8364186.9600000381</v>
      </c>
      <c r="F66" s="27">
        <f t="shared" ref="F66:F84" si="13">IF(ISBLANK(E66),"  ",IF(B66&gt;0,E66/B66,IF(E66&gt;0,1,0)))</f>
        <v>1.1310832963776543E-2</v>
      </c>
      <c r="G66" s="22">
        <f t="shared" ref="G66:G84" si="14">D66-C66</f>
        <v>-4051988.513982296</v>
      </c>
      <c r="H66" s="27">
        <f t="shared" ref="H66:H84" si="15">IF(ISBLANK(G66),"  ",IF(C66&gt;0,G66/C66,IF(G66&gt;0,1,0)))</f>
        <v>-5.3889935548710475E-3</v>
      </c>
    </row>
    <row r="67" spans="1:8" s="73" customFormat="1" ht="31.5">
      <c r="A67" s="32" t="s">
        <v>67</v>
      </c>
      <c r="B67" s="26">
        <f>GSU!B66+Nicholls!B66+NwSU!B66+McNeese!B66+LATech!B66+SLU!B66+ULL!B66+ULM!B66+LSU!B66+LSUA!B66+LSUS!B66+UNO!B66+SUBR!B66+SUNO!B66</f>
        <v>38961158.399999999</v>
      </c>
      <c r="C67" s="26">
        <f>GSU!C66+Nicholls!C66+NwSU!C66+McNeese!C66+LATech!C66+SLU!C66+ULL!C66+ULM!C66+LSU!C66+LSUA!C66+LSUS!C66+UNO!C66+SUBR!C66+SUNO!C66</f>
        <v>37018882</v>
      </c>
      <c r="D67" s="26">
        <f>GSU!D66+Nicholls!D66+NwSU!D66+McNeese!D66+LATech!D66+SLU!D66+ULL!D66+ULM!D66+LSU!D66+LSUA!D66+LSUS!D66+UNO!D66+SUBR!D66+SUNO!D66</f>
        <v>38190105</v>
      </c>
      <c r="E67" s="31">
        <f t="shared" si="12"/>
        <v>-771053.39999999851</v>
      </c>
      <c r="F67" s="27">
        <f t="shared" si="13"/>
        <v>-1.9790309930825839E-2</v>
      </c>
      <c r="G67" s="31">
        <f t="shared" si="14"/>
        <v>1171223</v>
      </c>
      <c r="H67" s="27">
        <f t="shared" si="15"/>
        <v>3.1638529764351067E-2</v>
      </c>
    </row>
    <row r="68" spans="1:8" s="73" customFormat="1" ht="31.5">
      <c r="A68" s="32" t="s">
        <v>68</v>
      </c>
      <c r="B68" s="26">
        <f>GSU!B67+Nicholls!B67+NwSU!B67+McNeese!B67+LATech!B67+SLU!B67+ULL!B67+ULM!B67+LSU!B67+LSUA!B67+LSUS!B67+UNO!B67+SUBR!B67+SUNO!B67</f>
        <v>219940313.17000002</v>
      </c>
      <c r="C68" s="26">
        <f>GSU!C67+Nicholls!C67+NwSU!C67+McNeese!C67+LATech!C67+SLU!C67+ULL!C67+ULM!C67+LSU!C67+LSUA!C67+LSUS!C67+UNO!C67+SUBR!C67+SUNO!C67</f>
        <v>229219221.53497726</v>
      </c>
      <c r="D68" s="26">
        <f>GSU!D67+Nicholls!D67+NwSU!D67+McNeese!D67+LATech!D67+SLU!D67+ULL!D67+ULM!D67+LSU!D67+LSUA!D67+LSUS!D67+UNO!D67+SUBR!D67+SUNO!D67</f>
        <v>259278378.86000001</v>
      </c>
      <c r="E68" s="31">
        <f t="shared" si="12"/>
        <v>39338065.689999998</v>
      </c>
      <c r="F68" s="27">
        <f t="shared" si="13"/>
        <v>0.17885791432693901</v>
      </c>
      <c r="G68" s="31">
        <f t="shared" si="14"/>
        <v>30059157.325022757</v>
      </c>
      <c r="H68" s="27">
        <f t="shared" si="15"/>
        <v>0.13113715823537922</v>
      </c>
    </row>
    <row r="69" spans="1:8" s="75" customFormat="1" ht="31.5">
      <c r="A69" s="48" t="s">
        <v>69</v>
      </c>
      <c r="B69" s="50">
        <f>SUM(B66:B68)</f>
        <v>998386086.6099999</v>
      </c>
      <c r="C69" s="50">
        <f>SUM(C66:C68)</f>
        <v>1018138894.0489595</v>
      </c>
      <c r="D69" s="50">
        <f>SUM(D66:D68)</f>
        <v>1045317285.86</v>
      </c>
      <c r="E69" s="36">
        <f t="shared" si="12"/>
        <v>46931199.250000119</v>
      </c>
      <c r="F69" s="37">
        <f t="shared" si="13"/>
        <v>4.700706458095192E-2</v>
      </c>
      <c r="G69" s="36">
        <f t="shared" si="14"/>
        <v>27178391.811040521</v>
      </c>
      <c r="H69" s="37">
        <f t="shared" si="15"/>
        <v>2.6694188749588801E-2</v>
      </c>
    </row>
    <row r="70" spans="1:8" s="73" customFormat="1" ht="31.5">
      <c r="A70" s="32" t="s">
        <v>70</v>
      </c>
      <c r="B70" s="26">
        <f>GSU!B69+Nicholls!B69+NwSU!B69+McNeese!B69+LATech!B69+SLU!B69+ULL!B69+ULM!B69+LSU!B69+LSUA!B69+LSUS!B69+UNO!B69+SUBR!B69+SUNO!B69</f>
        <v>5643931.5899999999</v>
      </c>
      <c r="C70" s="26">
        <f>GSU!C69+Nicholls!C69+NwSU!C69+McNeese!C69+LATech!C69+SLU!C69+ULL!C69+ULM!C69+LSU!C69+LSUA!C69+LSUS!C69+UNO!C69+SUBR!C69+SUNO!C69</f>
        <v>6168764</v>
      </c>
      <c r="D70" s="26">
        <f>GSU!D69+Nicholls!D69+NwSU!D69+McNeese!D69+LATech!D69+SLU!D69+ULL!D69+ULM!D69+LSU!D69+LSUA!D69+LSUS!D69+UNO!D69+SUBR!D69+SUNO!D69</f>
        <v>7155930</v>
      </c>
      <c r="E70" s="31">
        <f t="shared" si="12"/>
        <v>1511998.4100000001</v>
      </c>
      <c r="F70" s="27">
        <f t="shared" si="13"/>
        <v>0.26789807528478571</v>
      </c>
      <c r="G70" s="31">
        <f t="shared" si="14"/>
        <v>987166</v>
      </c>
      <c r="H70" s="27">
        <f t="shared" si="15"/>
        <v>0.16002654664694579</v>
      </c>
    </row>
    <row r="71" spans="1:8" s="73" customFormat="1" ht="31.5">
      <c r="A71" s="32" t="s">
        <v>71</v>
      </c>
      <c r="B71" s="26">
        <f>GSU!B70+Nicholls!B70+NwSU!B70+McNeese!B70+LATech!B70+SLU!B70+ULL!B70+ULM!B70+LSU!B70+LSUA!B70+LSUS!B70+UNO!B70+SUBR!B70+SUNO!B70</f>
        <v>90665428.280000001</v>
      </c>
      <c r="C71" s="26">
        <f>GSU!C70+Nicholls!C70+NwSU!C70+McNeese!C70+LATech!C70+SLU!C70+ULL!C70+ULM!C70+LSU!C70+LSUA!C70+LSUS!C70+UNO!C70+SUBR!C70+SUNO!C70</f>
        <v>97372616.266000003</v>
      </c>
      <c r="D71" s="26">
        <f>GSU!D70+Nicholls!D70+NwSU!D70+McNeese!D70+LATech!D70+SLU!D70+ULL!D70+ULM!D70+LSU!D70+LSUA!D70+LSUS!D70+UNO!D70+SUBR!D70+SUNO!D70</f>
        <v>101516910</v>
      </c>
      <c r="E71" s="31">
        <f t="shared" si="12"/>
        <v>10851481.719999999</v>
      </c>
      <c r="F71" s="27">
        <f t="shared" si="13"/>
        <v>0.11968709491436595</v>
      </c>
      <c r="G71" s="31">
        <f t="shared" si="14"/>
        <v>4144293.7339999974</v>
      </c>
      <c r="H71" s="27">
        <f t="shared" si="15"/>
        <v>4.256118293749777E-2</v>
      </c>
    </row>
    <row r="72" spans="1:8" s="73" customFormat="1" ht="31.5">
      <c r="A72" s="32" t="s">
        <v>72</v>
      </c>
      <c r="B72" s="26">
        <f>GSU!B71+Nicholls!B71+NwSU!B71+McNeese!B71+LATech!B71+SLU!B71+ULL!B71+ULM!B71+LSU!B71+LSUA!B71+LSUS!B71+UNO!B71+SUBR!B71+SUNO!B71</f>
        <v>27103745.379999999</v>
      </c>
      <c r="C72" s="26">
        <f>GSU!C71+Nicholls!C71+NwSU!C71+McNeese!C71+LATech!C71+SLU!C71+ULL!C71+ULM!C71+LSU!C71+LSUA!C71+LSUS!C71+UNO!C71+SUBR!C71+SUNO!C71</f>
        <v>24843118</v>
      </c>
      <c r="D72" s="26">
        <f>GSU!D71+Nicholls!D71+NwSU!D71+McNeese!D71+LATech!D71+SLU!D71+ULL!D71+ULM!D71+LSU!D71+LSUA!D71+LSUS!D71+UNO!D71+SUBR!D71+SUNO!D71</f>
        <v>28472399</v>
      </c>
      <c r="E72" s="31">
        <f t="shared" si="12"/>
        <v>1368653.620000001</v>
      </c>
      <c r="F72" s="27">
        <f t="shared" si="13"/>
        <v>5.0496844654168642E-2</v>
      </c>
      <c r="G72" s="31">
        <f t="shared" si="14"/>
        <v>3629281</v>
      </c>
      <c r="H72" s="27">
        <f t="shared" si="15"/>
        <v>0.14608798299794737</v>
      </c>
    </row>
    <row r="73" spans="1:8" s="75" customFormat="1" ht="31.5">
      <c r="A73" s="35" t="s">
        <v>73</v>
      </c>
      <c r="B73" s="50">
        <f>SUM(B70:B72)</f>
        <v>123413105.25</v>
      </c>
      <c r="C73" s="50">
        <f>SUM(C70:C72)</f>
        <v>128384498.266</v>
      </c>
      <c r="D73" s="50">
        <f>SUM(D70:D72)</f>
        <v>137145239</v>
      </c>
      <c r="E73" s="36">
        <f t="shared" si="12"/>
        <v>13732133.75</v>
      </c>
      <c r="F73" s="37">
        <f t="shared" si="13"/>
        <v>0.1112696558617708</v>
      </c>
      <c r="G73" s="36">
        <f t="shared" si="14"/>
        <v>8760740.7339999974</v>
      </c>
      <c r="H73" s="37">
        <f t="shared" si="15"/>
        <v>6.823830643360547E-2</v>
      </c>
    </row>
    <row r="74" spans="1:8" s="73" customFormat="1" ht="31.5">
      <c r="A74" s="32" t="s">
        <v>74</v>
      </c>
      <c r="B74" s="26">
        <f>GSU!B73+Nicholls!B73+NwSU!B73+McNeese!B73+LATech!B73+SLU!B73+ULL!B73+ULM!B73+LSU!B73+LSUA!B73+LSUS!B73+UNO!B73+SUBR!B73+SUNO!B73</f>
        <v>10363624.710000001</v>
      </c>
      <c r="C74" s="26">
        <f>GSU!C73+Nicholls!C73+NwSU!C73+McNeese!C73+LATech!C73+SLU!C73+ULL!C73+ULM!C73+LSU!C73+LSUA!C73+LSUS!C73+UNO!C73+SUBR!C73+SUNO!C73</f>
        <v>7756826</v>
      </c>
      <c r="D74" s="26">
        <f>GSU!D73+Nicholls!D73+NwSU!D73+McNeese!D73+LATech!D73+SLU!D73+ULL!D73+ULM!D73+LSU!D73+LSUA!D73+LSUS!D73+UNO!D73+SUBR!D73+SUNO!D73</f>
        <v>7964037</v>
      </c>
      <c r="E74" s="31">
        <f t="shared" si="12"/>
        <v>-2399587.7100000009</v>
      </c>
      <c r="F74" s="27">
        <f t="shared" si="13"/>
        <v>-0.23153942535999075</v>
      </c>
      <c r="G74" s="31">
        <f t="shared" si="14"/>
        <v>207211</v>
      </c>
      <c r="H74" s="27">
        <f t="shared" si="15"/>
        <v>2.6713374774682323E-2</v>
      </c>
    </row>
    <row r="75" spans="1:8" s="73" customFormat="1" ht="31.5">
      <c r="A75" s="32" t="s">
        <v>75</v>
      </c>
      <c r="B75" s="26">
        <f>GSU!B74+Nicholls!B74+NwSU!B74+McNeese!B74+LATech!B74+SLU!B74+ULL!B74+ULM!B74+LSU!B74+LSUA!B74+LSUS!B74+UNO!B74+SUBR!B74+SUNO!B74</f>
        <v>168432969.00999999</v>
      </c>
      <c r="C75" s="26">
        <f>GSU!C74+Nicholls!C74+NwSU!C74+McNeese!C74+LATech!C74+SLU!C74+ULL!C74+ULM!C74+LSU!C74+LSUA!C74+LSUS!C74+UNO!C74+SUBR!C74+SUNO!C74</f>
        <v>159209430</v>
      </c>
      <c r="D75" s="26">
        <f>GSU!D74+Nicholls!D74+NwSU!D74+McNeese!D74+LATech!D74+SLU!D74+ULL!D74+ULM!D74+LSU!D74+LSUA!D74+LSUS!D74+UNO!D74+SUBR!D74+SUNO!D74</f>
        <v>181899773.01999998</v>
      </c>
      <c r="E75" s="31">
        <f t="shared" si="12"/>
        <v>13466804.00999999</v>
      </c>
      <c r="F75" s="27">
        <f t="shared" si="13"/>
        <v>7.9953491820241293E-2</v>
      </c>
      <c r="G75" s="31">
        <f t="shared" si="14"/>
        <v>22690343.019999981</v>
      </c>
      <c r="H75" s="27">
        <f t="shared" si="15"/>
        <v>0.14251883836277776</v>
      </c>
    </row>
    <row r="76" spans="1:8" s="73" customFormat="1" ht="31.5">
      <c r="A76" s="32" t="s">
        <v>76</v>
      </c>
      <c r="B76" s="26">
        <f>GSU!B75+Nicholls!B75+NwSU!B75+McNeese!B75+LATech!B75+SLU!B75+ULL!B75+ULM!B75+LSU!B75+LSUA!B75+LSUS!B75+UNO!B75+SUBR!B75+SUNO!B75</f>
        <v>0</v>
      </c>
      <c r="C76" s="26">
        <f>GSU!C75+Nicholls!C75+NwSU!C75+McNeese!C75+LATech!C75+SLU!C75+ULL!C75+ULM!C75+LSU!C75+LSUA!C75+LSUS!C75+UNO!C75+SUBR!C75+SUNO!C75</f>
        <v>0</v>
      </c>
      <c r="D76" s="26">
        <f>GSU!D75+Nicholls!D75+NwSU!D75+McNeese!D75+LATech!D75+SLU!D75+ULL!D75+ULM!D75+LSU!D75+LSUA!D75+LSUS!D75+UNO!D75+SUBR!D75+SUNO!D75</f>
        <v>0</v>
      </c>
      <c r="E76" s="31">
        <f t="shared" si="12"/>
        <v>0</v>
      </c>
      <c r="F76" s="27">
        <f t="shared" si="13"/>
        <v>0</v>
      </c>
      <c r="G76" s="31">
        <f t="shared" si="14"/>
        <v>0</v>
      </c>
      <c r="H76" s="27">
        <f t="shared" si="15"/>
        <v>0</v>
      </c>
    </row>
    <row r="77" spans="1:8" s="73" customFormat="1" ht="31.5">
      <c r="A77" s="32" t="s">
        <v>77</v>
      </c>
      <c r="B77" s="26">
        <f>GSU!B76+Nicholls!B76+NwSU!B76+McNeese!B76+LATech!B76+SLU!B76+ULL!B76+ULM!B76+LSU!B76+LSUA!B76+LSUS!B76+UNO!B76+SUBR!B76+SUNO!B76</f>
        <v>18139608.120000001</v>
      </c>
      <c r="C77" s="26">
        <f>GSU!C76+Nicholls!C76+NwSU!C76+McNeese!C76+LATech!C76+SLU!C76+ULL!C76+ULM!C76+LSU!C76+LSUA!C76+LSUS!C76+UNO!C76+SUBR!C76+SUNO!C76</f>
        <v>18988206</v>
      </c>
      <c r="D77" s="26">
        <f>GSU!D76+Nicholls!D76+NwSU!D76+McNeese!D76+LATech!D76+SLU!D76+ULL!D76+ULM!D76+LSU!D76+LSUA!D76+LSUS!D76+UNO!D76+SUBR!D76+SUNO!D76</f>
        <v>24123069</v>
      </c>
      <c r="E77" s="31">
        <f t="shared" si="12"/>
        <v>5983460.879999999</v>
      </c>
      <c r="F77" s="27">
        <f t="shared" si="13"/>
        <v>0.32985612701317818</v>
      </c>
      <c r="G77" s="31">
        <f t="shared" si="14"/>
        <v>5134863</v>
      </c>
      <c r="H77" s="27">
        <f t="shared" si="15"/>
        <v>0.2704238093898918</v>
      </c>
    </row>
    <row r="78" spans="1:8" s="75" customFormat="1" ht="31.5">
      <c r="A78" s="35" t="s">
        <v>78</v>
      </c>
      <c r="B78" s="50">
        <f>SUM(B74:B77)</f>
        <v>196936201.84</v>
      </c>
      <c r="C78" s="50">
        <f>SUM(C74:C77)</f>
        <v>185954462</v>
      </c>
      <c r="D78" s="50">
        <f>SUM(D74:D77)</f>
        <v>213986879.01999998</v>
      </c>
      <c r="E78" s="36">
        <f t="shared" si="12"/>
        <v>17050677.179999977</v>
      </c>
      <c r="F78" s="37">
        <f t="shared" si="13"/>
        <v>8.6579699520419967E-2</v>
      </c>
      <c r="G78" s="36">
        <f t="shared" si="14"/>
        <v>28032417.019999981</v>
      </c>
      <c r="H78" s="37">
        <f t="shared" si="15"/>
        <v>0.15074882698969591</v>
      </c>
    </row>
    <row r="79" spans="1:8" s="73" customFormat="1" ht="31.5">
      <c r="A79" s="32" t="s">
        <v>79</v>
      </c>
      <c r="B79" s="26">
        <f>GSU!B78+Nicholls!B78+NwSU!B78+McNeese!B78+LATech!B78+SLU!B78+ULL!B78+ULM!B78+LSU!B78+LSUA!B78+LSUS!B78+UNO!B78+SUBR!B78+SUNO!B78</f>
        <v>7387013.0999999996</v>
      </c>
      <c r="C79" s="26">
        <f>GSU!C78+Nicholls!C78+NwSU!C78+McNeese!C78+LATech!C78+SLU!C78+ULL!C78+ULM!C78+LSU!C78+LSUA!C78+LSUS!C78+UNO!C78+SUBR!C78+SUNO!C78</f>
        <v>9204089</v>
      </c>
      <c r="D79" s="26">
        <f>GSU!D78+Nicholls!D78+NwSU!D78+McNeese!D78+LATech!D78+SLU!D78+ULL!D78+ULM!D78+LSU!D78+LSUA!D78+LSUS!D78+UNO!D78+SUBR!D78+SUNO!D78</f>
        <v>16059236</v>
      </c>
      <c r="E79" s="31">
        <f t="shared" si="12"/>
        <v>8672222.9000000004</v>
      </c>
      <c r="F79" s="27">
        <f t="shared" si="13"/>
        <v>1.1739823366497077</v>
      </c>
      <c r="G79" s="31">
        <f t="shared" si="14"/>
        <v>6855147</v>
      </c>
      <c r="H79" s="27">
        <f t="shared" si="15"/>
        <v>0.74479364551994232</v>
      </c>
    </row>
    <row r="80" spans="1:8" s="73" customFormat="1" ht="31.5">
      <c r="A80" s="32" t="s">
        <v>80</v>
      </c>
      <c r="B80" s="26">
        <f>GSU!B79+Nicholls!B79+NwSU!B79+McNeese!B79+LATech!B79+SLU!B79+ULL!B79+ULM!B79+LSU!B79+LSUA!B79+LSUS!B79+UNO!B79+SUBR!B79+SUNO!B79</f>
        <v>9775436.1500000004</v>
      </c>
      <c r="C80" s="26">
        <f>GSU!C79+Nicholls!C79+NwSU!C79+McNeese!C79+LATech!C79+SLU!C79+ULL!C79+ULM!C79+LSU!C79+LSUA!C79+LSUS!C79+UNO!C79+SUBR!C79+SUNO!C79</f>
        <v>10111432</v>
      </c>
      <c r="D80" s="26">
        <f>GSU!D79+Nicholls!D79+NwSU!D79+McNeese!D79+LATech!D79+SLU!D79+ULL!D79+ULM!D79+LSU!D79+LSUA!D79+LSUS!D79+UNO!D79+SUBR!D79+SUNO!D79</f>
        <v>11539597</v>
      </c>
      <c r="E80" s="31">
        <f t="shared" si="12"/>
        <v>1764160.8499999996</v>
      </c>
      <c r="F80" s="27">
        <f t="shared" si="13"/>
        <v>0.18046876097697181</v>
      </c>
      <c r="G80" s="31">
        <f t="shared" si="14"/>
        <v>1428165</v>
      </c>
      <c r="H80" s="27">
        <f t="shared" si="15"/>
        <v>0.14124260539951217</v>
      </c>
    </row>
    <row r="81" spans="1:8" s="73" customFormat="1" ht="31.5">
      <c r="A81" s="51" t="s">
        <v>81</v>
      </c>
      <c r="B81" s="26">
        <f>GSU!B80+Nicholls!B80+NwSU!B80+McNeese!B80+LATech!B80+SLU!B80+ULL!B80+ULM!B80+LSU!B80+LSUA!B80+LSUS!B80+UNO!B80+SUBR!B80+SUNO!B80</f>
        <v>266896.3</v>
      </c>
      <c r="C81" s="26">
        <f>GSU!C80+Nicholls!C80+NwSU!C80+McNeese!C80+LATech!C80+SLU!C80+ULL!C80+ULM!C80+LSU!C80+LSUA!C80+LSUS!C80+UNO!C80+SUBR!C80+SUNO!C80</f>
        <v>987914</v>
      </c>
      <c r="D81" s="26">
        <f>GSU!D80+Nicholls!D80+NwSU!D80+McNeese!D80+LATech!D80+SLU!D80+ULL!D80+ULM!D80+LSU!D80+LSUA!D80+LSUS!D80+UNO!D80+SUBR!D80+SUNO!D80</f>
        <v>2817878.49</v>
      </c>
      <c r="E81" s="31">
        <f t="shared" si="12"/>
        <v>2550982.1900000004</v>
      </c>
      <c r="F81" s="27">
        <f t="shared" si="13"/>
        <v>9.5579526205496315</v>
      </c>
      <c r="G81" s="31">
        <f t="shared" si="14"/>
        <v>1829964.4900000002</v>
      </c>
      <c r="H81" s="27">
        <f t="shared" si="15"/>
        <v>1.8523520164710696</v>
      </c>
    </row>
    <row r="82" spans="1:8" s="75" customFormat="1" ht="31.5">
      <c r="A82" s="52" t="s">
        <v>82</v>
      </c>
      <c r="B82" s="50">
        <f>SUM(B79:B81)</f>
        <v>17429345.550000001</v>
      </c>
      <c r="C82" s="50">
        <f>SUM(C79:C81)</f>
        <v>20303435</v>
      </c>
      <c r="D82" s="50">
        <f>SUM(D79:D81)</f>
        <v>30416711.490000002</v>
      </c>
      <c r="E82" s="50">
        <f t="shared" si="12"/>
        <v>12987365.940000001</v>
      </c>
      <c r="F82" s="37">
        <f t="shared" si="13"/>
        <v>0.74514363736393996</v>
      </c>
      <c r="G82" s="50">
        <f t="shared" si="14"/>
        <v>10113276.490000002</v>
      </c>
      <c r="H82" s="37">
        <f t="shared" si="15"/>
        <v>0.49810667456024077</v>
      </c>
    </row>
    <row r="83" spans="1:8" s="73" customFormat="1" ht="31.5">
      <c r="A83" s="51" t="s">
        <v>83</v>
      </c>
      <c r="B83" s="26">
        <f>GSU!B82+Nicholls!B82+NwSU!B82+McNeese!B82+LATech!B82+SLU!B82+ULL!B82+ULM!B82+LSU!B82+LSUA!B82+LSUS!B82+UNO!B82+SUBR!B82+SUNO!B82</f>
        <v>0</v>
      </c>
      <c r="C83" s="26">
        <f>GSU!C82+Nicholls!C82+NwSU!C82+McNeese!C82+LATech!C82+SLU!C82+ULL!C82+ULM!C82+LSU!C82+LSUA!C82+LSUS!C82+UNO!C82+SUBR!C82+SUNO!C82</f>
        <v>0</v>
      </c>
      <c r="D83" s="26">
        <f>GSU!D82+Nicholls!D82+NwSU!D82+McNeese!D82+LATech!D82+SLU!D82+ULL!D82+ULM!D82+LSU!D82+LSUA!D82+LSUS!D82+UNO!D82+SUBR!D82+SUNO!D82</f>
        <v>0</v>
      </c>
      <c r="E83" s="31">
        <f t="shared" si="12"/>
        <v>0</v>
      </c>
      <c r="F83" s="27">
        <f t="shared" si="13"/>
        <v>0</v>
      </c>
      <c r="G83" s="31">
        <f t="shared" si="14"/>
        <v>0</v>
      </c>
      <c r="H83" s="27">
        <f t="shared" si="15"/>
        <v>0</v>
      </c>
    </row>
    <row r="84" spans="1:8" s="75" customFormat="1" ht="32.25" thickBot="1">
      <c r="A84" s="53" t="s">
        <v>64</v>
      </c>
      <c r="B84" s="54">
        <f>B82+B78+B73+B69+B83</f>
        <v>1336164739.25</v>
      </c>
      <c r="C84" s="54">
        <f>C82+C78+C73+C69+C83</f>
        <v>1352781289.3149595</v>
      </c>
      <c r="D84" s="54">
        <f>D82+D78+D73+D69+D83</f>
        <v>1426866115.3699999</v>
      </c>
      <c r="E84" s="54">
        <f t="shared" si="12"/>
        <v>90701376.119999886</v>
      </c>
      <c r="F84" s="56">
        <f t="shared" si="13"/>
        <v>6.7881881219909526E-2</v>
      </c>
      <c r="G84" s="54">
        <f t="shared" si="14"/>
        <v>74084826.055040359</v>
      </c>
      <c r="H84" s="56">
        <f t="shared" si="15"/>
        <v>5.4764821660533522E-2</v>
      </c>
    </row>
    <row r="85" spans="1:8" s="73" customFormat="1" ht="31.5">
      <c r="A85" s="57"/>
      <c r="B85" s="58"/>
      <c r="C85" s="58"/>
      <c r="D85" s="58"/>
      <c r="E85" s="58"/>
      <c r="F85" s="59" t="s">
        <v>43</v>
      </c>
      <c r="G85" s="76"/>
      <c r="H85" s="76"/>
    </row>
    <row r="86" spans="1:8" s="73" customFormat="1" ht="31.5">
      <c r="A86" s="61" t="s">
        <v>84</v>
      </c>
      <c r="B86" s="62"/>
      <c r="C86" s="62"/>
      <c r="D86" s="62"/>
      <c r="E86" s="62"/>
      <c r="F86" s="63"/>
      <c r="G86" s="76"/>
      <c r="H86" s="76"/>
    </row>
    <row r="87" spans="1:8" s="73" customFormat="1" ht="31.5">
      <c r="A87" s="61" t="s">
        <v>85</v>
      </c>
      <c r="B87" s="62"/>
      <c r="C87" s="62"/>
      <c r="D87" s="62"/>
      <c r="E87" s="62"/>
      <c r="F87" s="63"/>
      <c r="G87" s="76"/>
      <c r="H87" s="76"/>
    </row>
    <row r="88" spans="1:8">
      <c r="A88" s="64" t="s">
        <v>43</v>
      </c>
      <c r="B88" s="65"/>
      <c r="C88" s="65"/>
      <c r="D88" s="65"/>
      <c r="E88" s="65"/>
      <c r="F88" s="66"/>
    </row>
  </sheetData>
  <pageMargins left="0.7" right="0.7" top="0.75" bottom="0.75" header="0.3" footer="0.3"/>
  <pageSetup scale="2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25" zoomScale="40" zoomScaleNormal="40" workbookViewId="0">
      <selection activeCell="E87" sqref="E87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4" t="s">
        <v>1</v>
      </c>
      <c r="E1" s="5" t="s">
        <v>101</v>
      </c>
      <c r="F1" s="71"/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9822904</v>
      </c>
      <c r="C8" s="26">
        <v>9822904</v>
      </c>
      <c r="D8" s="26">
        <v>10823454</v>
      </c>
      <c r="E8" s="26">
        <v>1000550</v>
      </c>
      <c r="F8" s="27">
        <v>0.1019</v>
      </c>
      <c r="G8" s="26">
        <v>1000550</v>
      </c>
      <c r="H8" s="27">
        <v>0.1019</v>
      </c>
    </row>
    <row r="9" spans="1:8" s="73" customFormat="1" ht="31.5">
      <c r="A9" s="25" t="s">
        <v>19</v>
      </c>
      <c r="B9" s="26">
        <v>759670</v>
      </c>
      <c r="C9" s="26">
        <v>759670</v>
      </c>
      <c r="D9" s="26">
        <v>0</v>
      </c>
      <c r="E9" s="26">
        <v>-759670</v>
      </c>
      <c r="F9" s="27">
        <v>-1</v>
      </c>
      <c r="G9" s="26">
        <v>-759670</v>
      </c>
      <c r="H9" s="27">
        <v>-1</v>
      </c>
    </row>
    <row r="10" spans="1:8" s="73" customFormat="1" ht="31.5">
      <c r="A10" s="28" t="s">
        <v>20</v>
      </c>
      <c r="B10" s="29">
        <v>0</v>
      </c>
      <c r="C10" s="29">
        <v>0</v>
      </c>
      <c r="D10" s="29">
        <v>0</v>
      </c>
      <c r="E10" s="29">
        <v>0</v>
      </c>
      <c r="F10" s="27">
        <v>0</v>
      </c>
      <c r="G10" s="29">
        <v>0</v>
      </c>
      <c r="H10" s="27">
        <v>0</v>
      </c>
    </row>
    <row r="11" spans="1:8" s="73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73" customFormat="1" ht="31.5">
      <c r="A12" s="32" t="s">
        <v>22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  <c r="G12" s="29">
        <v>0</v>
      </c>
      <c r="H12" s="27">
        <v>0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10582574</v>
      </c>
      <c r="C31" s="36">
        <v>10582574</v>
      </c>
      <c r="D31" s="36">
        <v>10823454</v>
      </c>
      <c r="E31" s="36">
        <v>240880</v>
      </c>
      <c r="F31" s="37">
        <v>2.2800000000000001E-2</v>
      </c>
      <c r="G31" s="36">
        <v>240880</v>
      </c>
      <c r="H31" s="37">
        <v>2.2800000000000001E-2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62476587</v>
      </c>
      <c r="C35" s="41">
        <v>62177093</v>
      </c>
      <c r="D35" s="41">
        <v>59656994</v>
      </c>
      <c r="E35" s="41">
        <v>-2819593</v>
      </c>
      <c r="F35" s="37">
        <v>-4.5100000000000001E-2</v>
      </c>
      <c r="G35" s="41">
        <v>-2520099</v>
      </c>
      <c r="H35" s="37">
        <v>-4.0500000000000001E-2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2799145</v>
      </c>
      <c r="C39" s="39">
        <v>2799145</v>
      </c>
      <c r="D39" s="39">
        <v>2799145</v>
      </c>
      <c r="E39" s="39">
        <v>0</v>
      </c>
      <c r="F39" s="37">
        <v>0</v>
      </c>
      <c r="G39" s="39">
        <v>0</v>
      </c>
      <c r="H39" s="37">
        <v>0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7753569</v>
      </c>
      <c r="C41" s="43">
        <v>8058474</v>
      </c>
      <c r="D41" s="43">
        <v>8058474</v>
      </c>
      <c r="E41" s="43">
        <v>304905</v>
      </c>
      <c r="F41" s="37">
        <v>3.9300000000000002E-2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83611875</v>
      </c>
      <c r="C45" s="39">
        <v>83617286</v>
      </c>
      <c r="D45" s="39">
        <v>81338067</v>
      </c>
      <c r="E45" s="39">
        <v>-2273808</v>
      </c>
      <c r="F45" s="37">
        <v>-2.7199999999999998E-2</v>
      </c>
      <c r="G45" s="39">
        <v>-2279219</v>
      </c>
      <c r="H45" s="37">
        <v>-2.7300000000000001E-2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0</v>
      </c>
      <c r="C49" s="22">
        <v>0</v>
      </c>
      <c r="D49" s="22">
        <v>0</v>
      </c>
      <c r="E49" s="22">
        <v>0</v>
      </c>
      <c r="F49" s="27">
        <v>0</v>
      </c>
      <c r="G49" s="22">
        <v>0</v>
      </c>
      <c r="H49" s="27">
        <v>0</v>
      </c>
    </row>
    <row r="50" spans="1:8" s="73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73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73" customFormat="1" ht="31.5">
      <c r="A52" s="32" t="s">
        <v>54</v>
      </c>
      <c r="B52" s="31">
        <v>0</v>
      </c>
      <c r="C52" s="31">
        <v>0</v>
      </c>
      <c r="D52" s="31">
        <v>0</v>
      </c>
      <c r="E52" s="31">
        <v>0</v>
      </c>
      <c r="F52" s="27">
        <v>0</v>
      </c>
      <c r="G52" s="31">
        <v>0</v>
      </c>
      <c r="H52" s="27">
        <v>0</v>
      </c>
    </row>
    <row r="53" spans="1:8" s="73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73" customFormat="1" ht="31.5">
      <c r="A54" s="32" t="s">
        <v>56</v>
      </c>
      <c r="B54" s="31">
        <v>0</v>
      </c>
      <c r="C54" s="31">
        <v>0</v>
      </c>
      <c r="D54" s="31">
        <v>0</v>
      </c>
      <c r="E54" s="31">
        <v>0</v>
      </c>
      <c r="F54" s="27">
        <v>0</v>
      </c>
      <c r="G54" s="31">
        <v>0</v>
      </c>
      <c r="H54" s="27">
        <v>0</v>
      </c>
    </row>
    <row r="55" spans="1:8" s="73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73" customFormat="1" ht="31.5">
      <c r="A56" s="32" t="s">
        <v>58</v>
      </c>
      <c r="B56" s="31">
        <v>0</v>
      </c>
      <c r="C56" s="31">
        <v>0</v>
      </c>
      <c r="D56" s="31">
        <v>0</v>
      </c>
      <c r="E56" s="31">
        <v>0</v>
      </c>
      <c r="F56" s="27">
        <v>0</v>
      </c>
      <c r="G56" s="31">
        <v>0</v>
      </c>
      <c r="H56" s="27">
        <v>0</v>
      </c>
    </row>
    <row r="57" spans="1:8" s="75" customFormat="1" ht="31.5">
      <c r="A57" s="48" t="s">
        <v>59</v>
      </c>
      <c r="B57" s="36">
        <v>0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</row>
    <row r="58" spans="1:8" s="73" customFormat="1" ht="31.5">
      <c r="A58" s="32" t="s">
        <v>60</v>
      </c>
      <c r="B58" s="31">
        <v>83478444</v>
      </c>
      <c r="C58" s="31">
        <v>83483855</v>
      </c>
      <c r="D58" s="31">
        <v>81338067</v>
      </c>
      <c r="E58" s="31">
        <v>-2140377</v>
      </c>
      <c r="F58" s="27">
        <v>-2.5600000000000001E-2</v>
      </c>
      <c r="G58" s="31">
        <v>-2145788</v>
      </c>
      <c r="H58" s="27">
        <v>-2.5700000000000001E-2</v>
      </c>
    </row>
    <row r="59" spans="1:8" s="73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133431</v>
      </c>
      <c r="C61" s="31">
        <v>133431</v>
      </c>
      <c r="D61" s="31">
        <v>0</v>
      </c>
      <c r="E61" s="31">
        <v>-133431</v>
      </c>
      <c r="F61" s="27">
        <v>-1</v>
      </c>
      <c r="G61" s="31">
        <v>-133431</v>
      </c>
      <c r="H61" s="27">
        <v>-1</v>
      </c>
    </row>
    <row r="62" spans="1:8" s="75" customFormat="1" ht="31.5">
      <c r="A62" s="49" t="s">
        <v>64</v>
      </c>
      <c r="B62" s="50">
        <v>83611875</v>
      </c>
      <c r="C62" s="50">
        <v>83617286</v>
      </c>
      <c r="D62" s="50">
        <v>81338067</v>
      </c>
      <c r="E62" s="50">
        <v>-2273808</v>
      </c>
      <c r="F62" s="37">
        <v>-2.7199999999999998E-2</v>
      </c>
      <c r="G62" s="50">
        <v>-2279219</v>
      </c>
      <c r="H62" s="37">
        <v>-2.7300000000000001E-2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36437484</v>
      </c>
      <c r="C65" s="26">
        <v>33482930</v>
      </c>
      <c r="D65" s="26">
        <v>34248628</v>
      </c>
      <c r="E65" s="22">
        <v>-2188856</v>
      </c>
      <c r="F65" s="27">
        <v>-6.0100000000000001E-2</v>
      </c>
      <c r="G65" s="22">
        <v>765698</v>
      </c>
      <c r="H65" s="27">
        <v>2.29E-2</v>
      </c>
    </row>
    <row r="66" spans="1:8" s="73" customFormat="1" ht="31.5">
      <c r="A66" s="32" t="s">
        <v>67</v>
      </c>
      <c r="B66" s="29">
        <v>1765527</v>
      </c>
      <c r="C66" s="26">
        <v>1178700</v>
      </c>
      <c r="D66" s="26">
        <v>1287350</v>
      </c>
      <c r="E66" s="31">
        <v>-478177</v>
      </c>
      <c r="F66" s="27">
        <v>-0.27079999999999999</v>
      </c>
      <c r="G66" s="31">
        <v>108650</v>
      </c>
      <c r="H66" s="27">
        <v>9.2200000000000004E-2</v>
      </c>
    </row>
    <row r="67" spans="1:8" s="73" customFormat="1" ht="31.5">
      <c r="A67" s="32" t="s">
        <v>68</v>
      </c>
      <c r="B67" s="22">
        <v>10693526</v>
      </c>
      <c r="C67" s="26">
        <v>10796534</v>
      </c>
      <c r="D67" s="26">
        <v>11029589</v>
      </c>
      <c r="E67" s="31">
        <v>336063</v>
      </c>
      <c r="F67" s="27">
        <v>3.1399999999999997E-2</v>
      </c>
      <c r="G67" s="31">
        <v>233055</v>
      </c>
      <c r="H67" s="27">
        <v>2.1600000000000001E-2</v>
      </c>
    </row>
    <row r="68" spans="1:8" s="75" customFormat="1" ht="31.5">
      <c r="A68" s="48" t="s">
        <v>69</v>
      </c>
      <c r="B68" s="50">
        <v>48896537</v>
      </c>
      <c r="C68" s="50">
        <v>45458164</v>
      </c>
      <c r="D68" s="50">
        <v>46565567</v>
      </c>
      <c r="E68" s="36">
        <v>-2330970</v>
      </c>
      <c r="F68" s="37">
        <v>-4.7699999999999999E-2</v>
      </c>
      <c r="G68" s="36">
        <v>1107403</v>
      </c>
      <c r="H68" s="37">
        <v>2.4400000000000002E-2</v>
      </c>
    </row>
    <row r="69" spans="1:8" s="73" customFormat="1" ht="31.5">
      <c r="A69" s="32" t="s">
        <v>70</v>
      </c>
      <c r="B69" s="29">
        <v>22697</v>
      </c>
      <c r="C69" s="29">
        <v>20000</v>
      </c>
      <c r="D69" s="29">
        <v>20000</v>
      </c>
      <c r="E69" s="31">
        <v>-2697</v>
      </c>
      <c r="F69" s="27">
        <v>-0.1188</v>
      </c>
      <c r="G69" s="31">
        <v>0</v>
      </c>
      <c r="H69" s="27">
        <v>0</v>
      </c>
    </row>
    <row r="70" spans="1:8" s="73" customFormat="1" ht="31.5">
      <c r="A70" s="32" t="s">
        <v>71</v>
      </c>
      <c r="B70" s="26">
        <v>7663009</v>
      </c>
      <c r="C70" s="26">
        <v>8806651</v>
      </c>
      <c r="D70" s="26">
        <v>8310923</v>
      </c>
      <c r="E70" s="31">
        <v>647914</v>
      </c>
      <c r="F70" s="27">
        <v>8.4599999999999995E-2</v>
      </c>
      <c r="G70" s="31">
        <v>-495728</v>
      </c>
      <c r="H70" s="27">
        <v>-5.6300000000000003E-2</v>
      </c>
    </row>
    <row r="71" spans="1:8" s="73" customFormat="1" ht="31.5">
      <c r="A71" s="32" t="s">
        <v>72</v>
      </c>
      <c r="B71" s="22">
        <v>10670883</v>
      </c>
      <c r="C71" s="22">
        <v>11121514</v>
      </c>
      <c r="D71" s="22">
        <v>9567720</v>
      </c>
      <c r="E71" s="31">
        <v>-1103163</v>
      </c>
      <c r="F71" s="27">
        <v>-0.10340000000000001</v>
      </c>
      <c r="G71" s="31">
        <v>-1553794</v>
      </c>
      <c r="H71" s="27">
        <v>-0.13969999999999999</v>
      </c>
    </row>
    <row r="72" spans="1:8" s="75" customFormat="1" ht="31.5">
      <c r="A72" s="35" t="s">
        <v>73</v>
      </c>
      <c r="B72" s="50">
        <v>18356588</v>
      </c>
      <c r="C72" s="50">
        <v>19948165</v>
      </c>
      <c r="D72" s="50">
        <v>17898643</v>
      </c>
      <c r="E72" s="36">
        <v>-457945</v>
      </c>
      <c r="F72" s="37">
        <v>-2.4899999999999999E-2</v>
      </c>
      <c r="G72" s="36">
        <v>-2049522</v>
      </c>
      <c r="H72" s="37">
        <v>-0.1027</v>
      </c>
    </row>
    <row r="73" spans="1:8" s="73" customFormat="1" ht="31.5">
      <c r="A73" s="32" t="s">
        <v>74</v>
      </c>
      <c r="B73" s="22">
        <v>2454240</v>
      </c>
      <c r="C73" s="22">
        <v>2759825</v>
      </c>
      <c r="D73" s="22">
        <v>2994000</v>
      </c>
      <c r="E73" s="31">
        <v>539760</v>
      </c>
      <c r="F73" s="27">
        <v>0.21990000000000001</v>
      </c>
      <c r="G73" s="31">
        <v>234175</v>
      </c>
      <c r="H73" s="27">
        <v>8.4900000000000003E-2</v>
      </c>
    </row>
    <row r="74" spans="1:8" s="73" customFormat="1" ht="31.5">
      <c r="A74" s="32" t="s">
        <v>75</v>
      </c>
      <c r="B74" s="31">
        <v>0</v>
      </c>
      <c r="C74" s="31">
        <v>0</v>
      </c>
      <c r="D74" s="31">
        <v>0</v>
      </c>
      <c r="E74" s="31">
        <v>0</v>
      </c>
      <c r="F74" s="27">
        <v>0</v>
      </c>
      <c r="G74" s="31">
        <v>0</v>
      </c>
      <c r="H74" s="27">
        <v>0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13904509</v>
      </c>
      <c r="C76" s="31">
        <v>15451132</v>
      </c>
      <c r="D76" s="31">
        <v>13879857</v>
      </c>
      <c r="E76" s="31">
        <v>-24652</v>
      </c>
      <c r="F76" s="27">
        <v>-1.8E-3</v>
      </c>
      <c r="G76" s="31">
        <v>-1571275</v>
      </c>
      <c r="H76" s="27">
        <v>-0.1017</v>
      </c>
    </row>
    <row r="77" spans="1:8" s="75" customFormat="1" ht="31.5">
      <c r="A77" s="35" t="s">
        <v>78</v>
      </c>
      <c r="B77" s="36">
        <v>16358750</v>
      </c>
      <c r="C77" s="36">
        <v>18210957</v>
      </c>
      <c r="D77" s="36">
        <v>16873857</v>
      </c>
      <c r="E77" s="36">
        <v>515107</v>
      </c>
      <c r="F77" s="37">
        <v>3.15E-2</v>
      </c>
      <c r="G77" s="36">
        <v>-1337100</v>
      </c>
      <c r="H77" s="37">
        <v>-7.3400000000000007E-2</v>
      </c>
    </row>
    <row r="78" spans="1:8" s="73" customFormat="1" ht="31.5">
      <c r="A78" s="32" t="s">
        <v>79</v>
      </c>
      <c r="B78" s="31">
        <v>0</v>
      </c>
      <c r="C78" s="31">
        <v>0</v>
      </c>
      <c r="D78" s="31">
        <v>0</v>
      </c>
      <c r="E78" s="31">
        <v>0</v>
      </c>
      <c r="F78" s="27">
        <v>0</v>
      </c>
      <c r="G78" s="31">
        <v>0</v>
      </c>
      <c r="H78" s="27">
        <v>0</v>
      </c>
    </row>
    <row r="79" spans="1:8" s="73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0</v>
      </c>
      <c r="C81" s="50">
        <v>0</v>
      </c>
      <c r="D81" s="50">
        <v>0</v>
      </c>
      <c r="E81" s="50">
        <v>0</v>
      </c>
      <c r="F81" s="37">
        <v>0</v>
      </c>
      <c r="G81" s="50">
        <v>0</v>
      </c>
      <c r="H81" s="37">
        <v>0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83611875</v>
      </c>
      <c r="C83" s="54">
        <v>83617286</v>
      </c>
      <c r="D83" s="55">
        <v>81338067</v>
      </c>
      <c r="E83" s="54">
        <v>-2273808</v>
      </c>
      <c r="F83" s="56">
        <v>-2.7199999999999998E-2</v>
      </c>
      <c r="G83" s="54">
        <v>-2279219</v>
      </c>
      <c r="H83" s="56">
        <v>-2.7300000000000001E-2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9" zoomScale="40" zoomScaleNormal="40" workbookViewId="0">
      <selection activeCell="B8" sqref="B8:H83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256" width="9.140625" style="67"/>
    <col min="257" max="257" width="121.140625" style="67" customWidth="1"/>
    <col min="258" max="258" width="39.5703125" style="67" customWidth="1"/>
    <col min="259" max="260" width="39.7109375" style="67" customWidth="1"/>
    <col min="261" max="261" width="34.85546875" style="67" customWidth="1"/>
    <col min="262" max="262" width="25" style="67" customWidth="1"/>
    <col min="263" max="263" width="35.42578125" style="67" customWidth="1"/>
    <col min="264" max="264" width="25.140625" style="67" customWidth="1"/>
    <col min="265" max="512" width="9.140625" style="67"/>
    <col min="513" max="513" width="121.140625" style="67" customWidth="1"/>
    <col min="514" max="514" width="39.5703125" style="67" customWidth="1"/>
    <col min="515" max="516" width="39.7109375" style="67" customWidth="1"/>
    <col min="517" max="517" width="34.85546875" style="67" customWidth="1"/>
    <col min="518" max="518" width="25" style="67" customWidth="1"/>
    <col min="519" max="519" width="35.42578125" style="67" customWidth="1"/>
    <col min="520" max="520" width="25.140625" style="67" customWidth="1"/>
    <col min="521" max="768" width="9.140625" style="67"/>
    <col min="769" max="769" width="121.140625" style="67" customWidth="1"/>
    <col min="770" max="770" width="39.5703125" style="67" customWidth="1"/>
    <col min="771" max="772" width="39.7109375" style="67" customWidth="1"/>
    <col min="773" max="773" width="34.85546875" style="67" customWidth="1"/>
    <col min="774" max="774" width="25" style="67" customWidth="1"/>
    <col min="775" max="775" width="35.42578125" style="67" customWidth="1"/>
    <col min="776" max="776" width="25.140625" style="67" customWidth="1"/>
    <col min="777" max="1024" width="9.140625" style="67"/>
    <col min="1025" max="1025" width="121.140625" style="67" customWidth="1"/>
    <col min="1026" max="1026" width="39.5703125" style="67" customWidth="1"/>
    <col min="1027" max="1028" width="39.7109375" style="67" customWidth="1"/>
    <col min="1029" max="1029" width="34.85546875" style="67" customWidth="1"/>
    <col min="1030" max="1030" width="25" style="67" customWidth="1"/>
    <col min="1031" max="1031" width="35.42578125" style="67" customWidth="1"/>
    <col min="1032" max="1032" width="25.140625" style="67" customWidth="1"/>
    <col min="1033" max="1280" width="9.140625" style="67"/>
    <col min="1281" max="1281" width="121.140625" style="67" customWidth="1"/>
    <col min="1282" max="1282" width="39.5703125" style="67" customWidth="1"/>
    <col min="1283" max="1284" width="39.7109375" style="67" customWidth="1"/>
    <col min="1285" max="1285" width="34.85546875" style="67" customWidth="1"/>
    <col min="1286" max="1286" width="25" style="67" customWidth="1"/>
    <col min="1287" max="1287" width="35.42578125" style="67" customWidth="1"/>
    <col min="1288" max="1288" width="25.140625" style="67" customWidth="1"/>
    <col min="1289" max="1536" width="9.140625" style="67"/>
    <col min="1537" max="1537" width="121.140625" style="67" customWidth="1"/>
    <col min="1538" max="1538" width="39.5703125" style="67" customWidth="1"/>
    <col min="1539" max="1540" width="39.7109375" style="67" customWidth="1"/>
    <col min="1541" max="1541" width="34.85546875" style="67" customWidth="1"/>
    <col min="1542" max="1542" width="25" style="67" customWidth="1"/>
    <col min="1543" max="1543" width="35.42578125" style="67" customWidth="1"/>
    <col min="1544" max="1544" width="25.140625" style="67" customWidth="1"/>
    <col min="1545" max="1792" width="9.140625" style="67"/>
    <col min="1793" max="1793" width="121.140625" style="67" customWidth="1"/>
    <col min="1794" max="1794" width="39.5703125" style="67" customWidth="1"/>
    <col min="1795" max="1796" width="39.7109375" style="67" customWidth="1"/>
    <col min="1797" max="1797" width="34.85546875" style="67" customWidth="1"/>
    <col min="1798" max="1798" width="25" style="67" customWidth="1"/>
    <col min="1799" max="1799" width="35.42578125" style="67" customWidth="1"/>
    <col min="1800" max="1800" width="25.140625" style="67" customWidth="1"/>
    <col min="1801" max="2048" width="9.140625" style="67"/>
    <col min="2049" max="2049" width="121.140625" style="67" customWidth="1"/>
    <col min="2050" max="2050" width="39.5703125" style="67" customWidth="1"/>
    <col min="2051" max="2052" width="39.7109375" style="67" customWidth="1"/>
    <col min="2053" max="2053" width="34.85546875" style="67" customWidth="1"/>
    <col min="2054" max="2054" width="25" style="67" customWidth="1"/>
    <col min="2055" max="2055" width="35.42578125" style="67" customWidth="1"/>
    <col min="2056" max="2056" width="25.140625" style="67" customWidth="1"/>
    <col min="2057" max="2304" width="9.140625" style="67"/>
    <col min="2305" max="2305" width="121.140625" style="67" customWidth="1"/>
    <col min="2306" max="2306" width="39.5703125" style="67" customWidth="1"/>
    <col min="2307" max="2308" width="39.7109375" style="67" customWidth="1"/>
    <col min="2309" max="2309" width="34.85546875" style="67" customWidth="1"/>
    <col min="2310" max="2310" width="25" style="67" customWidth="1"/>
    <col min="2311" max="2311" width="35.42578125" style="67" customWidth="1"/>
    <col min="2312" max="2312" width="25.140625" style="67" customWidth="1"/>
    <col min="2313" max="2560" width="9.140625" style="67"/>
    <col min="2561" max="2561" width="121.140625" style="67" customWidth="1"/>
    <col min="2562" max="2562" width="39.5703125" style="67" customWidth="1"/>
    <col min="2563" max="2564" width="39.7109375" style="67" customWidth="1"/>
    <col min="2565" max="2565" width="34.85546875" style="67" customWidth="1"/>
    <col min="2566" max="2566" width="25" style="67" customWidth="1"/>
    <col min="2567" max="2567" width="35.42578125" style="67" customWidth="1"/>
    <col min="2568" max="2568" width="25.140625" style="67" customWidth="1"/>
    <col min="2569" max="2816" width="9.140625" style="67"/>
    <col min="2817" max="2817" width="121.140625" style="67" customWidth="1"/>
    <col min="2818" max="2818" width="39.5703125" style="67" customWidth="1"/>
    <col min="2819" max="2820" width="39.7109375" style="67" customWidth="1"/>
    <col min="2821" max="2821" width="34.85546875" style="67" customWidth="1"/>
    <col min="2822" max="2822" width="25" style="67" customWidth="1"/>
    <col min="2823" max="2823" width="35.42578125" style="67" customWidth="1"/>
    <col min="2824" max="2824" width="25.140625" style="67" customWidth="1"/>
    <col min="2825" max="3072" width="9.140625" style="67"/>
    <col min="3073" max="3073" width="121.140625" style="67" customWidth="1"/>
    <col min="3074" max="3074" width="39.5703125" style="67" customWidth="1"/>
    <col min="3075" max="3076" width="39.7109375" style="67" customWidth="1"/>
    <col min="3077" max="3077" width="34.85546875" style="67" customWidth="1"/>
    <col min="3078" max="3078" width="25" style="67" customWidth="1"/>
    <col min="3079" max="3079" width="35.42578125" style="67" customWidth="1"/>
    <col min="3080" max="3080" width="25.140625" style="67" customWidth="1"/>
    <col min="3081" max="3328" width="9.140625" style="67"/>
    <col min="3329" max="3329" width="121.140625" style="67" customWidth="1"/>
    <col min="3330" max="3330" width="39.5703125" style="67" customWidth="1"/>
    <col min="3331" max="3332" width="39.7109375" style="67" customWidth="1"/>
    <col min="3333" max="3333" width="34.85546875" style="67" customWidth="1"/>
    <col min="3334" max="3334" width="25" style="67" customWidth="1"/>
    <col min="3335" max="3335" width="35.42578125" style="67" customWidth="1"/>
    <col min="3336" max="3336" width="25.140625" style="67" customWidth="1"/>
    <col min="3337" max="3584" width="9.140625" style="67"/>
    <col min="3585" max="3585" width="121.140625" style="67" customWidth="1"/>
    <col min="3586" max="3586" width="39.5703125" style="67" customWidth="1"/>
    <col min="3587" max="3588" width="39.7109375" style="67" customWidth="1"/>
    <col min="3589" max="3589" width="34.85546875" style="67" customWidth="1"/>
    <col min="3590" max="3590" width="25" style="67" customWidth="1"/>
    <col min="3591" max="3591" width="35.42578125" style="67" customWidth="1"/>
    <col min="3592" max="3592" width="25.140625" style="67" customWidth="1"/>
    <col min="3593" max="3840" width="9.140625" style="67"/>
    <col min="3841" max="3841" width="121.140625" style="67" customWidth="1"/>
    <col min="3842" max="3842" width="39.5703125" style="67" customWidth="1"/>
    <col min="3843" max="3844" width="39.7109375" style="67" customWidth="1"/>
    <col min="3845" max="3845" width="34.85546875" style="67" customWidth="1"/>
    <col min="3846" max="3846" width="25" style="67" customWidth="1"/>
    <col min="3847" max="3847" width="35.42578125" style="67" customWidth="1"/>
    <col min="3848" max="3848" width="25.140625" style="67" customWidth="1"/>
    <col min="3849" max="4096" width="9.140625" style="67"/>
    <col min="4097" max="4097" width="121.140625" style="67" customWidth="1"/>
    <col min="4098" max="4098" width="39.5703125" style="67" customWidth="1"/>
    <col min="4099" max="4100" width="39.7109375" style="67" customWidth="1"/>
    <col min="4101" max="4101" width="34.85546875" style="67" customWidth="1"/>
    <col min="4102" max="4102" width="25" style="67" customWidth="1"/>
    <col min="4103" max="4103" width="35.42578125" style="67" customWidth="1"/>
    <col min="4104" max="4104" width="25.140625" style="67" customWidth="1"/>
    <col min="4105" max="4352" width="9.140625" style="67"/>
    <col min="4353" max="4353" width="121.140625" style="67" customWidth="1"/>
    <col min="4354" max="4354" width="39.5703125" style="67" customWidth="1"/>
    <col min="4355" max="4356" width="39.7109375" style="67" customWidth="1"/>
    <col min="4357" max="4357" width="34.85546875" style="67" customWidth="1"/>
    <col min="4358" max="4358" width="25" style="67" customWidth="1"/>
    <col min="4359" max="4359" width="35.42578125" style="67" customWidth="1"/>
    <col min="4360" max="4360" width="25.140625" style="67" customWidth="1"/>
    <col min="4361" max="4608" width="9.140625" style="67"/>
    <col min="4609" max="4609" width="121.140625" style="67" customWidth="1"/>
    <col min="4610" max="4610" width="39.5703125" style="67" customWidth="1"/>
    <col min="4611" max="4612" width="39.7109375" style="67" customWidth="1"/>
    <col min="4613" max="4613" width="34.85546875" style="67" customWidth="1"/>
    <col min="4614" max="4614" width="25" style="67" customWidth="1"/>
    <col min="4615" max="4615" width="35.42578125" style="67" customWidth="1"/>
    <col min="4616" max="4616" width="25.140625" style="67" customWidth="1"/>
    <col min="4617" max="4864" width="9.140625" style="67"/>
    <col min="4865" max="4865" width="121.140625" style="67" customWidth="1"/>
    <col min="4866" max="4866" width="39.5703125" style="67" customWidth="1"/>
    <col min="4867" max="4868" width="39.7109375" style="67" customWidth="1"/>
    <col min="4869" max="4869" width="34.85546875" style="67" customWidth="1"/>
    <col min="4870" max="4870" width="25" style="67" customWidth="1"/>
    <col min="4871" max="4871" width="35.42578125" style="67" customWidth="1"/>
    <col min="4872" max="4872" width="25.140625" style="67" customWidth="1"/>
    <col min="4873" max="5120" width="9.140625" style="67"/>
    <col min="5121" max="5121" width="121.140625" style="67" customWidth="1"/>
    <col min="5122" max="5122" width="39.5703125" style="67" customWidth="1"/>
    <col min="5123" max="5124" width="39.7109375" style="67" customWidth="1"/>
    <col min="5125" max="5125" width="34.85546875" style="67" customWidth="1"/>
    <col min="5126" max="5126" width="25" style="67" customWidth="1"/>
    <col min="5127" max="5127" width="35.42578125" style="67" customWidth="1"/>
    <col min="5128" max="5128" width="25.140625" style="67" customWidth="1"/>
    <col min="5129" max="5376" width="9.140625" style="67"/>
    <col min="5377" max="5377" width="121.140625" style="67" customWidth="1"/>
    <col min="5378" max="5378" width="39.5703125" style="67" customWidth="1"/>
    <col min="5379" max="5380" width="39.7109375" style="67" customWidth="1"/>
    <col min="5381" max="5381" width="34.85546875" style="67" customWidth="1"/>
    <col min="5382" max="5382" width="25" style="67" customWidth="1"/>
    <col min="5383" max="5383" width="35.42578125" style="67" customWidth="1"/>
    <col min="5384" max="5384" width="25.140625" style="67" customWidth="1"/>
    <col min="5385" max="5632" width="9.140625" style="67"/>
    <col min="5633" max="5633" width="121.140625" style="67" customWidth="1"/>
    <col min="5634" max="5634" width="39.5703125" style="67" customWidth="1"/>
    <col min="5635" max="5636" width="39.7109375" style="67" customWidth="1"/>
    <col min="5637" max="5637" width="34.85546875" style="67" customWidth="1"/>
    <col min="5638" max="5638" width="25" style="67" customWidth="1"/>
    <col min="5639" max="5639" width="35.42578125" style="67" customWidth="1"/>
    <col min="5640" max="5640" width="25.140625" style="67" customWidth="1"/>
    <col min="5641" max="5888" width="9.140625" style="67"/>
    <col min="5889" max="5889" width="121.140625" style="67" customWidth="1"/>
    <col min="5890" max="5890" width="39.5703125" style="67" customWidth="1"/>
    <col min="5891" max="5892" width="39.7109375" style="67" customWidth="1"/>
    <col min="5893" max="5893" width="34.85546875" style="67" customWidth="1"/>
    <col min="5894" max="5894" width="25" style="67" customWidth="1"/>
    <col min="5895" max="5895" width="35.42578125" style="67" customWidth="1"/>
    <col min="5896" max="5896" width="25.140625" style="67" customWidth="1"/>
    <col min="5897" max="6144" width="9.140625" style="67"/>
    <col min="6145" max="6145" width="121.140625" style="67" customWidth="1"/>
    <col min="6146" max="6146" width="39.5703125" style="67" customWidth="1"/>
    <col min="6147" max="6148" width="39.7109375" style="67" customWidth="1"/>
    <col min="6149" max="6149" width="34.85546875" style="67" customWidth="1"/>
    <col min="6150" max="6150" width="25" style="67" customWidth="1"/>
    <col min="6151" max="6151" width="35.42578125" style="67" customWidth="1"/>
    <col min="6152" max="6152" width="25.140625" style="67" customWidth="1"/>
    <col min="6153" max="6400" width="9.140625" style="67"/>
    <col min="6401" max="6401" width="121.140625" style="67" customWidth="1"/>
    <col min="6402" max="6402" width="39.5703125" style="67" customWidth="1"/>
    <col min="6403" max="6404" width="39.7109375" style="67" customWidth="1"/>
    <col min="6405" max="6405" width="34.85546875" style="67" customWidth="1"/>
    <col min="6406" max="6406" width="25" style="67" customWidth="1"/>
    <col min="6407" max="6407" width="35.42578125" style="67" customWidth="1"/>
    <col min="6408" max="6408" width="25.140625" style="67" customWidth="1"/>
    <col min="6409" max="6656" width="9.140625" style="67"/>
    <col min="6657" max="6657" width="121.140625" style="67" customWidth="1"/>
    <col min="6658" max="6658" width="39.5703125" style="67" customWidth="1"/>
    <col min="6659" max="6660" width="39.7109375" style="67" customWidth="1"/>
    <col min="6661" max="6661" width="34.85546875" style="67" customWidth="1"/>
    <col min="6662" max="6662" width="25" style="67" customWidth="1"/>
    <col min="6663" max="6663" width="35.42578125" style="67" customWidth="1"/>
    <col min="6664" max="6664" width="25.140625" style="67" customWidth="1"/>
    <col min="6665" max="6912" width="9.140625" style="67"/>
    <col min="6913" max="6913" width="121.140625" style="67" customWidth="1"/>
    <col min="6914" max="6914" width="39.5703125" style="67" customWidth="1"/>
    <col min="6915" max="6916" width="39.7109375" style="67" customWidth="1"/>
    <col min="6917" max="6917" width="34.85546875" style="67" customWidth="1"/>
    <col min="6918" max="6918" width="25" style="67" customWidth="1"/>
    <col min="6919" max="6919" width="35.42578125" style="67" customWidth="1"/>
    <col min="6920" max="6920" width="25.140625" style="67" customWidth="1"/>
    <col min="6921" max="7168" width="9.140625" style="67"/>
    <col min="7169" max="7169" width="121.140625" style="67" customWidth="1"/>
    <col min="7170" max="7170" width="39.5703125" style="67" customWidth="1"/>
    <col min="7171" max="7172" width="39.7109375" style="67" customWidth="1"/>
    <col min="7173" max="7173" width="34.85546875" style="67" customWidth="1"/>
    <col min="7174" max="7174" width="25" style="67" customWidth="1"/>
    <col min="7175" max="7175" width="35.42578125" style="67" customWidth="1"/>
    <col min="7176" max="7176" width="25.140625" style="67" customWidth="1"/>
    <col min="7177" max="7424" width="9.140625" style="67"/>
    <col min="7425" max="7425" width="121.140625" style="67" customWidth="1"/>
    <col min="7426" max="7426" width="39.5703125" style="67" customWidth="1"/>
    <col min="7427" max="7428" width="39.7109375" style="67" customWidth="1"/>
    <col min="7429" max="7429" width="34.85546875" style="67" customWidth="1"/>
    <col min="7430" max="7430" width="25" style="67" customWidth="1"/>
    <col min="7431" max="7431" width="35.42578125" style="67" customWidth="1"/>
    <col min="7432" max="7432" width="25.140625" style="67" customWidth="1"/>
    <col min="7433" max="7680" width="9.140625" style="67"/>
    <col min="7681" max="7681" width="121.140625" style="67" customWidth="1"/>
    <col min="7682" max="7682" width="39.5703125" style="67" customWidth="1"/>
    <col min="7683" max="7684" width="39.7109375" style="67" customWidth="1"/>
    <col min="7685" max="7685" width="34.85546875" style="67" customWidth="1"/>
    <col min="7686" max="7686" width="25" style="67" customWidth="1"/>
    <col min="7687" max="7687" width="35.42578125" style="67" customWidth="1"/>
    <col min="7688" max="7688" width="25.140625" style="67" customWidth="1"/>
    <col min="7689" max="7936" width="9.140625" style="67"/>
    <col min="7937" max="7937" width="121.140625" style="67" customWidth="1"/>
    <col min="7938" max="7938" width="39.5703125" style="67" customWidth="1"/>
    <col min="7939" max="7940" width="39.7109375" style="67" customWidth="1"/>
    <col min="7941" max="7941" width="34.85546875" style="67" customWidth="1"/>
    <col min="7942" max="7942" width="25" style="67" customWidth="1"/>
    <col min="7943" max="7943" width="35.42578125" style="67" customWidth="1"/>
    <col min="7944" max="7944" width="25.140625" style="67" customWidth="1"/>
    <col min="7945" max="8192" width="9.140625" style="67"/>
    <col min="8193" max="8193" width="121.140625" style="67" customWidth="1"/>
    <col min="8194" max="8194" width="39.5703125" style="67" customWidth="1"/>
    <col min="8195" max="8196" width="39.7109375" style="67" customWidth="1"/>
    <col min="8197" max="8197" width="34.85546875" style="67" customWidth="1"/>
    <col min="8198" max="8198" width="25" style="67" customWidth="1"/>
    <col min="8199" max="8199" width="35.42578125" style="67" customWidth="1"/>
    <col min="8200" max="8200" width="25.140625" style="67" customWidth="1"/>
    <col min="8201" max="8448" width="9.140625" style="67"/>
    <col min="8449" max="8449" width="121.140625" style="67" customWidth="1"/>
    <col min="8450" max="8450" width="39.5703125" style="67" customWidth="1"/>
    <col min="8451" max="8452" width="39.7109375" style="67" customWidth="1"/>
    <col min="8453" max="8453" width="34.85546875" style="67" customWidth="1"/>
    <col min="8454" max="8454" width="25" style="67" customWidth="1"/>
    <col min="8455" max="8455" width="35.42578125" style="67" customWidth="1"/>
    <col min="8456" max="8456" width="25.140625" style="67" customWidth="1"/>
    <col min="8457" max="8704" width="9.140625" style="67"/>
    <col min="8705" max="8705" width="121.140625" style="67" customWidth="1"/>
    <col min="8706" max="8706" width="39.5703125" style="67" customWidth="1"/>
    <col min="8707" max="8708" width="39.7109375" style="67" customWidth="1"/>
    <col min="8709" max="8709" width="34.85546875" style="67" customWidth="1"/>
    <col min="8710" max="8710" width="25" style="67" customWidth="1"/>
    <col min="8711" max="8711" width="35.42578125" style="67" customWidth="1"/>
    <col min="8712" max="8712" width="25.140625" style="67" customWidth="1"/>
    <col min="8713" max="8960" width="9.140625" style="67"/>
    <col min="8961" max="8961" width="121.140625" style="67" customWidth="1"/>
    <col min="8962" max="8962" width="39.5703125" style="67" customWidth="1"/>
    <col min="8963" max="8964" width="39.7109375" style="67" customWidth="1"/>
    <col min="8965" max="8965" width="34.85546875" style="67" customWidth="1"/>
    <col min="8966" max="8966" width="25" style="67" customWidth="1"/>
    <col min="8967" max="8967" width="35.42578125" style="67" customWidth="1"/>
    <col min="8968" max="8968" width="25.140625" style="67" customWidth="1"/>
    <col min="8969" max="9216" width="9.140625" style="67"/>
    <col min="9217" max="9217" width="121.140625" style="67" customWidth="1"/>
    <col min="9218" max="9218" width="39.5703125" style="67" customWidth="1"/>
    <col min="9219" max="9220" width="39.7109375" style="67" customWidth="1"/>
    <col min="9221" max="9221" width="34.85546875" style="67" customWidth="1"/>
    <col min="9222" max="9222" width="25" style="67" customWidth="1"/>
    <col min="9223" max="9223" width="35.42578125" style="67" customWidth="1"/>
    <col min="9224" max="9224" width="25.140625" style="67" customWidth="1"/>
    <col min="9225" max="9472" width="9.140625" style="67"/>
    <col min="9473" max="9473" width="121.140625" style="67" customWidth="1"/>
    <col min="9474" max="9474" width="39.5703125" style="67" customWidth="1"/>
    <col min="9475" max="9476" width="39.7109375" style="67" customWidth="1"/>
    <col min="9477" max="9477" width="34.85546875" style="67" customWidth="1"/>
    <col min="9478" max="9478" width="25" style="67" customWidth="1"/>
    <col min="9479" max="9479" width="35.42578125" style="67" customWidth="1"/>
    <col min="9480" max="9480" width="25.140625" style="67" customWidth="1"/>
    <col min="9481" max="9728" width="9.140625" style="67"/>
    <col min="9729" max="9729" width="121.140625" style="67" customWidth="1"/>
    <col min="9730" max="9730" width="39.5703125" style="67" customWidth="1"/>
    <col min="9731" max="9732" width="39.7109375" style="67" customWidth="1"/>
    <col min="9733" max="9733" width="34.85546875" style="67" customWidth="1"/>
    <col min="9734" max="9734" width="25" style="67" customWidth="1"/>
    <col min="9735" max="9735" width="35.42578125" style="67" customWidth="1"/>
    <col min="9736" max="9736" width="25.140625" style="67" customWidth="1"/>
    <col min="9737" max="9984" width="9.140625" style="67"/>
    <col min="9985" max="9985" width="121.140625" style="67" customWidth="1"/>
    <col min="9986" max="9986" width="39.5703125" style="67" customWidth="1"/>
    <col min="9987" max="9988" width="39.7109375" style="67" customWidth="1"/>
    <col min="9989" max="9989" width="34.85546875" style="67" customWidth="1"/>
    <col min="9990" max="9990" width="25" style="67" customWidth="1"/>
    <col min="9991" max="9991" width="35.42578125" style="67" customWidth="1"/>
    <col min="9992" max="9992" width="25.140625" style="67" customWidth="1"/>
    <col min="9993" max="10240" width="9.140625" style="67"/>
    <col min="10241" max="10241" width="121.140625" style="67" customWidth="1"/>
    <col min="10242" max="10242" width="39.5703125" style="67" customWidth="1"/>
    <col min="10243" max="10244" width="39.7109375" style="67" customWidth="1"/>
    <col min="10245" max="10245" width="34.85546875" style="67" customWidth="1"/>
    <col min="10246" max="10246" width="25" style="67" customWidth="1"/>
    <col min="10247" max="10247" width="35.42578125" style="67" customWidth="1"/>
    <col min="10248" max="10248" width="25.140625" style="67" customWidth="1"/>
    <col min="10249" max="10496" width="9.140625" style="67"/>
    <col min="10497" max="10497" width="121.140625" style="67" customWidth="1"/>
    <col min="10498" max="10498" width="39.5703125" style="67" customWidth="1"/>
    <col min="10499" max="10500" width="39.7109375" style="67" customWidth="1"/>
    <col min="10501" max="10501" width="34.85546875" style="67" customWidth="1"/>
    <col min="10502" max="10502" width="25" style="67" customWidth="1"/>
    <col min="10503" max="10503" width="35.42578125" style="67" customWidth="1"/>
    <col min="10504" max="10504" width="25.140625" style="67" customWidth="1"/>
    <col min="10505" max="10752" width="9.140625" style="67"/>
    <col min="10753" max="10753" width="121.140625" style="67" customWidth="1"/>
    <col min="10754" max="10754" width="39.5703125" style="67" customWidth="1"/>
    <col min="10755" max="10756" width="39.7109375" style="67" customWidth="1"/>
    <col min="10757" max="10757" width="34.85546875" style="67" customWidth="1"/>
    <col min="10758" max="10758" width="25" style="67" customWidth="1"/>
    <col min="10759" max="10759" width="35.42578125" style="67" customWidth="1"/>
    <col min="10760" max="10760" width="25.140625" style="67" customWidth="1"/>
    <col min="10761" max="11008" width="9.140625" style="67"/>
    <col min="11009" max="11009" width="121.140625" style="67" customWidth="1"/>
    <col min="11010" max="11010" width="39.5703125" style="67" customWidth="1"/>
    <col min="11011" max="11012" width="39.7109375" style="67" customWidth="1"/>
    <col min="11013" max="11013" width="34.85546875" style="67" customWidth="1"/>
    <col min="11014" max="11014" width="25" style="67" customWidth="1"/>
    <col min="11015" max="11015" width="35.42578125" style="67" customWidth="1"/>
    <col min="11016" max="11016" width="25.140625" style="67" customWidth="1"/>
    <col min="11017" max="11264" width="9.140625" style="67"/>
    <col min="11265" max="11265" width="121.140625" style="67" customWidth="1"/>
    <col min="11266" max="11266" width="39.5703125" style="67" customWidth="1"/>
    <col min="11267" max="11268" width="39.7109375" style="67" customWidth="1"/>
    <col min="11269" max="11269" width="34.85546875" style="67" customWidth="1"/>
    <col min="11270" max="11270" width="25" style="67" customWidth="1"/>
    <col min="11271" max="11271" width="35.42578125" style="67" customWidth="1"/>
    <col min="11272" max="11272" width="25.140625" style="67" customWidth="1"/>
    <col min="11273" max="11520" width="9.140625" style="67"/>
    <col min="11521" max="11521" width="121.140625" style="67" customWidth="1"/>
    <col min="11522" max="11522" width="39.5703125" style="67" customWidth="1"/>
    <col min="11523" max="11524" width="39.7109375" style="67" customWidth="1"/>
    <col min="11525" max="11525" width="34.85546875" style="67" customWidth="1"/>
    <col min="11526" max="11526" width="25" style="67" customWidth="1"/>
    <col min="11527" max="11527" width="35.42578125" style="67" customWidth="1"/>
    <col min="11528" max="11528" width="25.140625" style="67" customWidth="1"/>
    <col min="11529" max="11776" width="9.140625" style="67"/>
    <col min="11777" max="11777" width="121.140625" style="67" customWidth="1"/>
    <col min="11778" max="11778" width="39.5703125" style="67" customWidth="1"/>
    <col min="11779" max="11780" width="39.7109375" style="67" customWidth="1"/>
    <col min="11781" max="11781" width="34.85546875" style="67" customWidth="1"/>
    <col min="11782" max="11782" width="25" style="67" customWidth="1"/>
    <col min="11783" max="11783" width="35.42578125" style="67" customWidth="1"/>
    <col min="11784" max="11784" width="25.140625" style="67" customWidth="1"/>
    <col min="11785" max="12032" width="9.140625" style="67"/>
    <col min="12033" max="12033" width="121.140625" style="67" customWidth="1"/>
    <col min="12034" max="12034" width="39.5703125" style="67" customWidth="1"/>
    <col min="12035" max="12036" width="39.7109375" style="67" customWidth="1"/>
    <col min="12037" max="12037" width="34.85546875" style="67" customWidth="1"/>
    <col min="12038" max="12038" width="25" style="67" customWidth="1"/>
    <col min="12039" max="12039" width="35.42578125" style="67" customWidth="1"/>
    <col min="12040" max="12040" width="25.140625" style="67" customWidth="1"/>
    <col min="12041" max="12288" width="9.140625" style="67"/>
    <col min="12289" max="12289" width="121.140625" style="67" customWidth="1"/>
    <col min="12290" max="12290" width="39.5703125" style="67" customWidth="1"/>
    <col min="12291" max="12292" width="39.7109375" style="67" customWidth="1"/>
    <col min="12293" max="12293" width="34.85546875" style="67" customWidth="1"/>
    <col min="12294" max="12294" width="25" style="67" customWidth="1"/>
    <col min="12295" max="12295" width="35.42578125" style="67" customWidth="1"/>
    <col min="12296" max="12296" width="25.140625" style="67" customWidth="1"/>
    <col min="12297" max="12544" width="9.140625" style="67"/>
    <col min="12545" max="12545" width="121.140625" style="67" customWidth="1"/>
    <col min="12546" max="12546" width="39.5703125" style="67" customWidth="1"/>
    <col min="12547" max="12548" width="39.7109375" style="67" customWidth="1"/>
    <col min="12549" max="12549" width="34.85546875" style="67" customWidth="1"/>
    <col min="12550" max="12550" width="25" style="67" customWidth="1"/>
    <col min="12551" max="12551" width="35.42578125" style="67" customWidth="1"/>
    <col min="12552" max="12552" width="25.140625" style="67" customWidth="1"/>
    <col min="12553" max="12800" width="9.140625" style="67"/>
    <col min="12801" max="12801" width="121.140625" style="67" customWidth="1"/>
    <col min="12802" max="12802" width="39.5703125" style="67" customWidth="1"/>
    <col min="12803" max="12804" width="39.7109375" style="67" customWidth="1"/>
    <col min="12805" max="12805" width="34.85546875" style="67" customWidth="1"/>
    <col min="12806" max="12806" width="25" style="67" customWidth="1"/>
    <col min="12807" max="12807" width="35.42578125" style="67" customWidth="1"/>
    <col min="12808" max="12808" width="25.140625" style="67" customWidth="1"/>
    <col min="12809" max="13056" width="9.140625" style="67"/>
    <col min="13057" max="13057" width="121.140625" style="67" customWidth="1"/>
    <col min="13058" max="13058" width="39.5703125" style="67" customWidth="1"/>
    <col min="13059" max="13060" width="39.7109375" style="67" customWidth="1"/>
    <col min="13061" max="13061" width="34.85546875" style="67" customWidth="1"/>
    <col min="13062" max="13062" width="25" style="67" customWidth="1"/>
    <col min="13063" max="13063" width="35.42578125" style="67" customWidth="1"/>
    <col min="13064" max="13064" width="25.140625" style="67" customWidth="1"/>
    <col min="13065" max="13312" width="9.140625" style="67"/>
    <col min="13313" max="13313" width="121.140625" style="67" customWidth="1"/>
    <col min="13314" max="13314" width="39.5703125" style="67" customWidth="1"/>
    <col min="13315" max="13316" width="39.7109375" style="67" customWidth="1"/>
    <col min="13317" max="13317" width="34.85546875" style="67" customWidth="1"/>
    <col min="13318" max="13318" width="25" style="67" customWidth="1"/>
    <col min="13319" max="13319" width="35.42578125" style="67" customWidth="1"/>
    <col min="13320" max="13320" width="25.140625" style="67" customWidth="1"/>
    <col min="13321" max="13568" width="9.140625" style="67"/>
    <col min="13569" max="13569" width="121.140625" style="67" customWidth="1"/>
    <col min="13570" max="13570" width="39.5703125" style="67" customWidth="1"/>
    <col min="13571" max="13572" width="39.7109375" style="67" customWidth="1"/>
    <col min="13573" max="13573" width="34.85546875" style="67" customWidth="1"/>
    <col min="13574" max="13574" width="25" style="67" customWidth="1"/>
    <col min="13575" max="13575" width="35.42578125" style="67" customWidth="1"/>
    <col min="13576" max="13576" width="25.140625" style="67" customWidth="1"/>
    <col min="13577" max="13824" width="9.140625" style="67"/>
    <col min="13825" max="13825" width="121.140625" style="67" customWidth="1"/>
    <col min="13826" max="13826" width="39.5703125" style="67" customWidth="1"/>
    <col min="13827" max="13828" width="39.7109375" style="67" customWidth="1"/>
    <col min="13829" max="13829" width="34.85546875" style="67" customWidth="1"/>
    <col min="13830" max="13830" width="25" style="67" customWidth="1"/>
    <col min="13831" max="13831" width="35.42578125" style="67" customWidth="1"/>
    <col min="13832" max="13832" width="25.140625" style="67" customWidth="1"/>
    <col min="13833" max="14080" width="9.140625" style="67"/>
    <col min="14081" max="14081" width="121.140625" style="67" customWidth="1"/>
    <col min="14082" max="14082" width="39.5703125" style="67" customWidth="1"/>
    <col min="14083" max="14084" width="39.7109375" style="67" customWidth="1"/>
    <col min="14085" max="14085" width="34.85546875" style="67" customWidth="1"/>
    <col min="14086" max="14086" width="25" style="67" customWidth="1"/>
    <col min="14087" max="14087" width="35.42578125" style="67" customWidth="1"/>
    <col min="14088" max="14088" width="25.140625" style="67" customWidth="1"/>
    <col min="14089" max="14336" width="9.140625" style="67"/>
    <col min="14337" max="14337" width="121.140625" style="67" customWidth="1"/>
    <col min="14338" max="14338" width="39.5703125" style="67" customWidth="1"/>
    <col min="14339" max="14340" width="39.7109375" style="67" customWidth="1"/>
    <col min="14341" max="14341" width="34.85546875" style="67" customWidth="1"/>
    <col min="14342" max="14342" width="25" style="67" customWidth="1"/>
    <col min="14343" max="14343" width="35.42578125" style="67" customWidth="1"/>
    <col min="14344" max="14344" width="25.140625" style="67" customWidth="1"/>
    <col min="14345" max="14592" width="9.140625" style="67"/>
    <col min="14593" max="14593" width="121.140625" style="67" customWidth="1"/>
    <col min="14594" max="14594" width="39.5703125" style="67" customWidth="1"/>
    <col min="14595" max="14596" width="39.7109375" style="67" customWidth="1"/>
    <col min="14597" max="14597" width="34.85546875" style="67" customWidth="1"/>
    <col min="14598" max="14598" width="25" style="67" customWidth="1"/>
    <col min="14599" max="14599" width="35.42578125" style="67" customWidth="1"/>
    <col min="14600" max="14600" width="25.140625" style="67" customWidth="1"/>
    <col min="14601" max="14848" width="9.140625" style="67"/>
    <col min="14849" max="14849" width="121.140625" style="67" customWidth="1"/>
    <col min="14850" max="14850" width="39.5703125" style="67" customWidth="1"/>
    <col min="14851" max="14852" width="39.7109375" style="67" customWidth="1"/>
    <col min="14853" max="14853" width="34.85546875" style="67" customWidth="1"/>
    <col min="14854" max="14854" width="25" style="67" customWidth="1"/>
    <col min="14855" max="14855" width="35.42578125" style="67" customWidth="1"/>
    <col min="14856" max="14856" width="25.140625" style="67" customWidth="1"/>
    <col min="14857" max="15104" width="9.140625" style="67"/>
    <col min="15105" max="15105" width="121.140625" style="67" customWidth="1"/>
    <col min="15106" max="15106" width="39.5703125" style="67" customWidth="1"/>
    <col min="15107" max="15108" width="39.7109375" style="67" customWidth="1"/>
    <col min="15109" max="15109" width="34.85546875" style="67" customWidth="1"/>
    <col min="15110" max="15110" width="25" style="67" customWidth="1"/>
    <col min="15111" max="15111" width="35.42578125" style="67" customWidth="1"/>
    <col min="15112" max="15112" width="25.140625" style="67" customWidth="1"/>
    <col min="15113" max="15360" width="9.140625" style="67"/>
    <col min="15361" max="15361" width="121.140625" style="67" customWidth="1"/>
    <col min="15362" max="15362" width="39.5703125" style="67" customWidth="1"/>
    <col min="15363" max="15364" width="39.7109375" style="67" customWidth="1"/>
    <col min="15365" max="15365" width="34.85546875" style="67" customWidth="1"/>
    <col min="15366" max="15366" width="25" style="67" customWidth="1"/>
    <col min="15367" max="15367" width="35.42578125" style="67" customWidth="1"/>
    <col min="15368" max="15368" width="25.140625" style="67" customWidth="1"/>
    <col min="15369" max="15616" width="9.140625" style="67"/>
    <col min="15617" max="15617" width="121.140625" style="67" customWidth="1"/>
    <col min="15618" max="15618" width="39.5703125" style="67" customWidth="1"/>
    <col min="15619" max="15620" width="39.7109375" style="67" customWidth="1"/>
    <col min="15621" max="15621" width="34.85546875" style="67" customWidth="1"/>
    <col min="15622" max="15622" width="25" style="67" customWidth="1"/>
    <col min="15623" max="15623" width="35.42578125" style="67" customWidth="1"/>
    <col min="15624" max="15624" width="25.140625" style="67" customWidth="1"/>
    <col min="15625" max="15872" width="9.140625" style="67"/>
    <col min="15873" max="15873" width="121.140625" style="67" customWidth="1"/>
    <col min="15874" max="15874" width="39.5703125" style="67" customWidth="1"/>
    <col min="15875" max="15876" width="39.7109375" style="67" customWidth="1"/>
    <col min="15877" max="15877" width="34.85546875" style="67" customWidth="1"/>
    <col min="15878" max="15878" width="25" style="67" customWidth="1"/>
    <col min="15879" max="15879" width="35.42578125" style="67" customWidth="1"/>
    <col min="15880" max="15880" width="25.140625" style="67" customWidth="1"/>
    <col min="15881" max="16128" width="9.140625" style="67"/>
    <col min="16129" max="16129" width="121.140625" style="67" customWidth="1"/>
    <col min="16130" max="16130" width="39.5703125" style="67" customWidth="1"/>
    <col min="16131" max="16132" width="39.7109375" style="67" customWidth="1"/>
    <col min="16133" max="16133" width="34.85546875" style="67" customWidth="1"/>
    <col min="16134" max="16134" width="25" style="67" customWidth="1"/>
    <col min="16135" max="16135" width="35.42578125" style="67" customWidth="1"/>
    <col min="16136" max="16136" width="25.140625" style="67" customWidth="1"/>
    <col min="16137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102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41197365</v>
      </c>
      <c r="C8" s="26">
        <v>41197365</v>
      </c>
      <c r="D8" s="26">
        <v>41779723</v>
      </c>
      <c r="E8" s="26">
        <v>582358</v>
      </c>
      <c r="F8" s="27">
        <v>1.41E-2</v>
      </c>
      <c r="G8" s="26">
        <v>582358</v>
      </c>
      <c r="H8" s="27">
        <v>1.41E-2</v>
      </c>
    </row>
    <row r="9" spans="1:8" s="16" customFormat="1" ht="31.5">
      <c r="A9" s="25" t="s">
        <v>19</v>
      </c>
      <c r="B9" s="26">
        <v>4042440</v>
      </c>
      <c r="C9" s="26">
        <v>4042440</v>
      </c>
      <c r="D9" s="26">
        <v>0</v>
      </c>
      <c r="E9" s="26">
        <v>-4042440</v>
      </c>
      <c r="F9" s="27">
        <v>-1</v>
      </c>
      <c r="G9" s="26">
        <v>-4042440</v>
      </c>
      <c r="H9" s="27">
        <v>-1</v>
      </c>
    </row>
    <row r="10" spans="1:8" s="16" customFormat="1" ht="31.5">
      <c r="A10" s="28" t="s">
        <v>20</v>
      </c>
      <c r="B10" s="29">
        <v>2878424</v>
      </c>
      <c r="C10" s="29">
        <v>3072841</v>
      </c>
      <c r="D10" s="29">
        <v>2592740</v>
      </c>
      <c r="E10" s="29">
        <v>-285684</v>
      </c>
      <c r="F10" s="27">
        <v>-9.9299999999999999E-2</v>
      </c>
      <c r="G10" s="29">
        <v>-480101</v>
      </c>
      <c r="H10" s="27">
        <v>-0.15620000000000001</v>
      </c>
    </row>
    <row r="11" spans="1:8" s="16" customFormat="1" ht="31.5">
      <c r="A11" s="30" t="s">
        <v>21</v>
      </c>
      <c r="B11" s="31">
        <v>341972</v>
      </c>
      <c r="C11" s="31">
        <v>341972</v>
      </c>
      <c r="D11" s="31">
        <v>36828</v>
      </c>
      <c r="E11" s="29">
        <v>-305144</v>
      </c>
      <c r="F11" s="27">
        <v>-0.89229999999999998</v>
      </c>
      <c r="G11" s="29">
        <v>-305144</v>
      </c>
      <c r="H11" s="27">
        <v>-0.89229999999999998</v>
      </c>
    </row>
    <row r="12" spans="1:8" s="16" customFormat="1" ht="31.5">
      <c r="A12" s="32" t="s">
        <v>22</v>
      </c>
      <c r="B12" s="31">
        <v>2536452</v>
      </c>
      <c r="C12" s="31">
        <v>2730869</v>
      </c>
      <c r="D12" s="31">
        <v>2555912</v>
      </c>
      <c r="E12" s="29">
        <v>19460</v>
      </c>
      <c r="F12" s="27">
        <v>7.7000000000000002E-3</v>
      </c>
      <c r="G12" s="29">
        <v>-174957</v>
      </c>
      <c r="H12" s="27">
        <v>-6.4100000000000004E-2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48118229</v>
      </c>
      <c r="C31" s="36">
        <v>48312646</v>
      </c>
      <c r="D31" s="36">
        <v>44372463</v>
      </c>
      <c r="E31" s="36">
        <v>-3745766</v>
      </c>
      <c r="F31" s="37">
        <v>-7.7799999999999994E-2</v>
      </c>
      <c r="G31" s="36">
        <v>-3940183</v>
      </c>
      <c r="H31" s="37">
        <v>-8.1600000000000006E-2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11585148</v>
      </c>
      <c r="C37" s="41">
        <v>11585148</v>
      </c>
      <c r="D37" s="41">
        <v>17000729</v>
      </c>
      <c r="E37" s="41">
        <v>5415581</v>
      </c>
      <c r="F37" s="37">
        <v>0.46750000000000003</v>
      </c>
      <c r="G37" s="41">
        <v>5415581</v>
      </c>
      <c r="H37" s="37">
        <v>0.46750000000000003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54894653</v>
      </c>
      <c r="C39" s="39">
        <v>55898840</v>
      </c>
      <c r="D39" s="39">
        <v>61296011</v>
      </c>
      <c r="E39" s="39">
        <v>6401358</v>
      </c>
      <c r="F39" s="37">
        <v>0.1166</v>
      </c>
      <c r="G39" s="39">
        <v>5397171</v>
      </c>
      <c r="H39" s="37">
        <v>9.6600000000000005E-2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114598030</v>
      </c>
      <c r="C45" s="39">
        <v>115796634</v>
      </c>
      <c r="D45" s="39">
        <v>122669203</v>
      </c>
      <c r="E45" s="39">
        <v>8071173</v>
      </c>
      <c r="F45" s="37">
        <v>7.0400000000000004E-2</v>
      </c>
      <c r="G45" s="39">
        <v>6872569</v>
      </c>
      <c r="H45" s="37">
        <v>5.9400000000000001E-2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46689610</v>
      </c>
      <c r="C49" s="22">
        <v>48571866</v>
      </c>
      <c r="D49" s="22">
        <v>50960225</v>
      </c>
      <c r="E49" s="22">
        <v>4270615</v>
      </c>
      <c r="F49" s="27">
        <v>9.1499999999999998E-2</v>
      </c>
      <c r="G49" s="22">
        <v>2388359</v>
      </c>
      <c r="H49" s="27">
        <v>4.9200000000000001E-2</v>
      </c>
    </row>
    <row r="50" spans="1:8" s="16" customFormat="1" ht="31.5">
      <c r="A50" s="32" t="s">
        <v>52</v>
      </c>
      <c r="B50" s="31">
        <v>2328685</v>
      </c>
      <c r="C50" s="31">
        <v>1457725</v>
      </c>
      <c r="D50" s="31">
        <v>1569469</v>
      </c>
      <c r="E50" s="31">
        <v>-759216</v>
      </c>
      <c r="F50" s="27">
        <v>-0.32600000000000001</v>
      </c>
      <c r="G50" s="31">
        <v>111744</v>
      </c>
      <c r="H50" s="27">
        <v>7.6700000000000004E-2</v>
      </c>
    </row>
    <row r="51" spans="1:8" s="16" customFormat="1" ht="31.5">
      <c r="A51" s="32" t="s">
        <v>53</v>
      </c>
      <c r="B51" s="31">
        <v>3503894</v>
      </c>
      <c r="C51" s="31">
        <v>2680086</v>
      </c>
      <c r="D51" s="31">
        <v>2796276</v>
      </c>
      <c r="E51" s="31">
        <v>-707618</v>
      </c>
      <c r="F51" s="27">
        <v>-0.20200000000000001</v>
      </c>
      <c r="G51" s="31">
        <v>116190</v>
      </c>
      <c r="H51" s="27">
        <v>4.3400000000000001E-2</v>
      </c>
    </row>
    <row r="52" spans="1:8" s="16" customFormat="1" ht="31.5">
      <c r="A52" s="32" t="s">
        <v>54</v>
      </c>
      <c r="B52" s="31">
        <v>11578703</v>
      </c>
      <c r="C52" s="31">
        <v>12660097</v>
      </c>
      <c r="D52" s="31">
        <v>13614175</v>
      </c>
      <c r="E52" s="31">
        <v>2035472</v>
      </c>
      <c r="F52" s="27">
        <v>0.17580000000000001</v>
      </c>
      <c r="G52" s="31">
        <v>954078</v>
      </c>
      <c r="H52" s="27">
        <v>7.5399999999999995E-2</v>
      </c>
    </row>
    <row r="53" spans="1:8" s="16" customFormat="1" ht="31.5">
      <c r="A53" s="32" t="s">
        <v>55</v>
      </c>
      <c r="B53" s="31">
        <v>4953820</v>
      </c>
      <c r="C53" s="31">
        <v>4889181</v>
      </c>
      <c r="D53" s="31">
        <v>7206850</v>
      </c>
      <c r="E53" s="31">
        <v>2253030</v>
      </c>
      <c r="F53" s="27">
        <v>0.45479999999999998</v>
      </c>
      <c r="G53" s="31">
        <v>2317669</v>
      </c>
      <c r="H53" s="27">
        <v>0.47399999999999998</v>
      </c>
    </row>
    <row r="54" spans="1:8" s="16" customFormat="1" ht="31.5">
      <c r="A54" s="32" t="s">
        <v>56</v>
      </c>
      <c r="B54" s="31">
        <v>17051494</v>
      </c>
      <c r="C54" s="31">
        <v>19701322</v>
      </c>
      <c r="D54" s="31">
        <v>19609547</v>
      </c>
      <c r="E54" s="31">
        <v>2558053</v>
      </c>
      <c r="F54" s="27">
        <v>0.15</v>
      </c>
      <c r="G54" s="31">
        <v>-91775</v>
      </c>
      <c r="H54" s="27">
        <v>-4.7000000000000002E-3</v>
      </c>
    </row>
    <row r="55" spans="1:8" s="16" customFormat="1" ht="31.5">
      <c r="A55" s="32" t="s">
        <v>57</v>
      </c>
      <c r="B55" s="31">
        <v>10238070</v>
      </c>
      <c r="C55" s="31">
        <v>12203508</v>
      </c>
      <c r="D55" s="31">
        <v>11850521</v>
      </c>
      <c r="E55" s="31">
        <v>1612451</v>
      </c>
      <c r="F55" s="27">
        <v>0.1575</v>
      </c>
      <c r="G55" s="31">
        <v>-352987</v>
      </c>
      <c r="H55" s="27">
        <v>-2.8899999999999999E-2</v>
      </c>
    </row>
    <row r="56" spans="1:8" s="16" customFormat="1" ht="31.5">
      <c r="A56" s="32" t="s">
        <v>58</v>
      </c>
      <c r="B56" s="31">
        <v>18253754</v>
      </c>
      <c r="C56" s="31">
        <v>13632849</v>
      </c>
      <c r="D56" s="31">
        <v>15062140</v>
      </c>
      <c r="E56" s="31">
        <v>-3191614</v>
      </c>
      <c r="F56" s="27">
        <v>-0.17480000000000001</v>
      </c>
      <c r="G56" s="31">
        <v>1429291</v>
      </c>
      <c r="H56" s="27">
        <v>0.1048</v>
      </c>
    </row>
    <row r="57" spans="1:8" s="38" customFormat="1" ht="31.5">
      <c r="A57" s="48" t="s">
        <v>59</v>
      </c>
      <c r="B57" s="36">
        <v>114598030</v>
      </c>
      <c r="C57" s="36">
        <v>115796634</v>
      </c>
      <c r="D57" s="36">
        <v>122669203</v>
      </c>
      <c r="E57" s="36">
        <v>8071173</v>
      </c>
      <c r="F57" s="37">
        <v>7.0400000000000004E-2</v>
      </c>
      <c r="G57" s="36">
        <v>6872569</v>
      </c>
      <c r="H57" s="37">
        <v>5.9400000000000001E-2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114598030</v>
      </c>
      <c r="C62" s="50">
        <v>115796634</v>
      </c>
      <c r="D62" s="50">
        <v>122669203</v>
      </c>
      <c r="E62" s="50">
        <v>8071173</v>
      </c>
      <c r="F62" s="37">
        <v>7.0400000000000004E-2</v>
      </c>
      <c r="G62" s="50">
        <v>6872569</v>
      </c>
      <c r="H62" s="37">
        <v>5.9400000000000001E-2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56816232</v>
      </c>
      <c r="C65" s="26">
        <v>58697679</v>
      </c>
      <c r="D65" s="26">
        <v>60699987</v>
      </c>
      <c r="E65" s="22">
        <v>3883755</v>
      </c>
      <c r="F65" s="27">
        <v>6.8400000000000002E-2</v>
      </c>
      <c r="G65" s="22">
        <v>2002308</v>
      </c>
      <c r="H65" s="27">
        <v>3.4099999999999998E-2</v>
      </c>
    </row>
    <row r="66" spans="1:8" s="16" customFormat="1" ht="31.5">
      <c r="A66" s="32" t="s">
        <v>67</v>
      </c>
      <c r="B66" s="29">
        <v>4245753</v>
      </c>
      <c r="C66" s="26">
        <v>4178193</v>
      </c>
      <c r="D66" s="26">
        <v>5136763</v>
      </c>
      <c r="E66" s="31">
        <v>891010</v>
      </c>
      <c r="F66" s="27">
        <v>0.2099</v>
      </c>
      <c r="G66" s="31">
        <v>958570</v>
      </c>
      <c r="H66" s="27">
        <v>0.22939999999999999</v>
      </c>
    </row>
    <row r="67" spans="1:8" s="16" customFormat="1" ht="31.5">
      <c r="A67" s="32" t="s">
        <v>68</v>
      </c>
      <c r="B67" s="22">
        <v>16430244</v>
      </c>
      <c r="C67" s="26">
        <v>16247111</v>
      </c>
      <c r="D67" s="26">
        <v>17905322</v>
      </c>
      <c r="E67" s="31">
        <v>1475078</v>
      </c>
      <c r="F67" s="27">
        <v>8.9800000000000005E-2</v>
      </c>
      <c r="G67" s="31">
        <v>1658211</v>
      </c>
      <c r="H67" s="27">
        <v>0.1021</v>
      </c>
    </row>
    <row r="68" spans="1:8" s="38" customFormat="1" ht="31.5">
      <c r="A68" s="48" t="s">
        <v>69</v>
      </c>
      <c r="B68" s="50">
        <v>77492229</v>
      </c>
      <c r="C68" s="50">
        <v>79122983</v>
      </c>
      <c r="D68" s="50">
        <v>83742072</v>
      </c>
      <c r="E68" s="36">
        <v>6249843</v>
      </c>
      <c r="F68" s="37">
        <v>8.0699999999999994E-2</v>
      </c>
      <c r="G68" s="36">
        <v>4619089</v>
      </c>
      <c r="H68" s="37">
        <v>5.8400000000000001E-2</v>
      </c>
    </row>
    <row r="69" spans="1:8" s="16" customFormat="1" ht="31.5">
      <c r="A69" s="32" t="s">
        <v>70</v>
      </c>
      <c r="B69" s="29">
        <v>457522</v>
      </c>
      <c r="C69" s="29">
        <v>335644</v>
      </c>
      <c r="D69" s="29">
        <v>762371</v>
      </c>
      <c r="E69" s="31">
        <v>304849</v>
      </c>
      <c r="F69" s="27">
        <v>0.6663</v>
      </c>
      <c r="G69" s="31">
        <v>426727</v>
      </c>
      <c r="H69" s="27">
        <v>1.2714000000000001</v>
      </c>
    </row>
    <row r="70" spans="1:8" s="16" customFormat="1" ht="31.5">
      <c r="A70" s="32" t="s">
        <v>71</v>
      </c>
      <c r="B70" s="26">
        <v>12417710</v>
      </c>
      <c r="C70" s="26">
        <v>11576421</v>
      </c>
      <c r="D70" s="26">
        <v>12822443</v>
      </c>
      <c r="E70" s="31">
        <v>404733</v>
      </c>
      <c r="F70" s="27">
        <v>3.2599999999999997E-2</v>
      </c>
      <c r="G70" s="31">
        <v>1246022</v>
      </c>
      <c r="H70" s="27">
        <v>0.1076</v>
      </c>
    </row>
    <row r="71" spans="1:8" s="16" customFormat="1" ht="31.5">
      <c r="A71" s="32" t="s">
        <v>72</v>
      </c>
      <c r="B71" s="22">
        <v>2086959</v>
      </c>
      <c r="C71" s="22">
        <v>2106920</v>
      </c>
      <c r="D71" s="22">
        <v>3113931</v>
      </c>
      <c r="E71" s="31">
        <v>1026972</v>
      </c>
      <c r="F71" s="27">
        <v>0.49209999999999998</v>
      </c>
      <c r="G71" s="31">
        <v>1007011</v>
      </c>
      <c r="H71" s="27">
        <v>0.47799999999999998</v>
      </c>
    </row>
    <row r="72" spans="1:8" s="38" customFormat="1" ht="31.5">
      <c r="A72" s="35" t="s">
        <v>73</v>
      </c>
      <c r="B72" s="50">
        <v>14962191</v>
      </c>
      <c r="C72" s="50">
        <v>14018985</v>
      </c>
      <c r="D72" s="50">
        <v>16698745</v>
      </c>
      <c r="E72" s="36">
        <v>1736554</v>
      </c>
      <c r="F72" s="37">
        <v>0.11609999999999999</v>
      </c>
      <c r="G72" s="36">
        <v>2679760</v>
      </c>
      <c r="H72" s="37">
        <v>0.19120000000000001</v>
      </c>
    </row>
    <row r="73" spans="1:8" s="16" customFormat="1" ht="31.5">
      <c r="A73" s="32" t="s">
        <v>74</v>
      </c>
      <c r="B73" s="22">
        <v>1358212</v>
      </c>
      <c r="C73" s="22">
        <v>1116871</v>
      </c>
      <c r="D73" s="22">
        <v>1215031</v>
      </c>
      <c r="E73" s="31">
        <v>-143181</v>
      </c>
      <c r="F73" s="27">
        <v>-0.10539999999999999</v>
      </c>
      <c r="G73" s="31">
        <v>98160</v>
      </c>
      <c r="H73" s="27">
        <v>8.7900000000000006E-2</v>
      </c>
    </row>
    <row r="74" spans="1:8" s="16" customFormat="1" ht="31.5">
      <c r="A74" s="32" t="s">
        <v>75</v>
      </c>
      <c r="B74" s="31">
        <v>18522406</v>
      </c>
      <c r="C74" s="31">
        <v>19216786</v>
      </c>
      <c r="D74" s="31">
        <v>18275828</v>
      </c>
      <c r="E74" s="31">
        <v>-246578</v>
      </c>
      <c r="F74" s="27">
        <v>-1.3299999999999999E-2</v>
      </c>
      <c r="G74" s="31">
        <v>-940958</v>
      </c>
      <c r="H74" s="27">
        <v>-4.9000000000000002E-2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38" customFormat="1" ht="31.5">
      <c r="A77" s="35" t="s">
        <v>78</v>
      </c>
      <c r="B77" s="36">
        <v>19880618</v>
      </c>
      <c r="C77" s="36">
        <v>20333657</v>
      </c>
      <c r="D77" s="36">
        <v>19490859</v>
      </c>
      <c r="E77" s="36">
        <v>-389759</v>
      </c>
      <c r="F77" s="37">
        <v>-1.9599999999999999E-2</v>
      </c>
      <c r="G77" s="36">
        <v>-842798</v>
      </c>
      <c r="H77" s="37">
        <v>-4.1399999999999999E-2</v>
      </c>
    </row>
    <row r="78" spans="1:8" s="16" customFormat="1" ht="31.5">
      <c r="A78" s="32" t="s">
        <v>79</v>
      </c>
      <c r="B78" s="31">
        <v>222587</v>
      </c>
      <c r="C78" s="31">
        <v>678438</v>
      </c>
      <c r="D78" s="31">
        <v>1063662</v>
      </c>
      <c r="E78" s="31">
        <v>841075</v>
      </c>
      <c r="F78" s="27">
        <v>3.7786</v>
      </c>
      <c r="G78" s="31">
        <v>385224</v>
      </c>
      <c r="H78" s="27">
        <v>0.56779999999999997</v>
      </c>
    </row>
    <row r="79" spans="1:8" s="16" customFormat="1" ht="31.5">
      <c r="A79" s="32" t="s">
        <v>80</v>
      </c>
      <c r="B79" s="31">
        <v>2040405</v>
      </c>
      <c r="C79" s="31">
        <v>1642571</v>
      </c>
      <c r="D79" s="31">
        <v>1673865</v>
      </c>
      <c r="E79" s="31">
        <v>-366540</v>
      </c>
      <c r="F79" s="27">
        <v>-0.17960000000000001</v>
      </c>
      <c r="G79" s="31">
        <v>31294</v>
      </c>
      <c r="H79" s="27">
        <v>1.9099999999999999E-2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2262992</v>
      </c>
      <c r="C81" s="50">
        <v>2321009</v>
      </c>
      <c r="D81" s="50">
        <v>2737527</v>
      </c>
      <c r="E81" s="50">
        <v>474535</v>
      </c>
      <c r="F81" s="37">
        <v>0.2097</v>
      </c>
      <c r="G81" s="50">
        <v>416518</v>
      </c>
      <c r="H81" s="37">
        <v>0.17949999999999999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114598030</v>
      </c>
      <c r="C83" s="54">
        <v>115796634</v>
      </c>
      <c r="D83" s="55">
        <v>122669203</v>
      </c>
      <c r="E83" s="54">
        <v>8071173</v>
      </c>
      <c r="F83" s="56">
        <v>7.0400000000000004E-2</v>
      </c>
      <c r="G83" s="54">
        <v>6872569</v>
      </c>
      <c r="H83" s="56">
        <v>5.9400000000000001E-2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6" zoomScale="50" zoomScaleNormal="50" workbookViewId="0">
      <selection activeCell="E71" sqref="E71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131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f>'SU BOS'!B8+SUAg!B8+SUBR!B8+'SU Law'!B8+SUNO!B8+SUSLA!B8</f>
        <v>57332868</v>
      </c>
      <c r="C8" s="26">
        <f>'SU BOS'!C8+SUAg!C8+SUBR!C8+'SU Law'!C8+SUNO!C8+SUSLA!C8</f>
        <v>57332868</v>
      </c>
      <c r="D8" s="26">
        <f>'SU BOS'!D8+SUAg!D8+SUBR!D8+'SU Law'!D8+SUNO!D8+SUSLA!D8</f>
        <v>53799469</v>
      </c>
      <c r="E8" s="26">
        <f t="shared" ref="E8:E25" si="0">D8-B8</f>
        <v>-3533399</v>
      </c>
      <c r="F8" s="27">
        <f t="shared" ref="F8:F25" si="1">IF(ISBLANK(E8),"  ",IF(B8&gt;0,E8/B8,IF(E8&gt;0,1,0)))</f>
        <v>-6.1629552528228659E-2</v>
      </c>
      <c r="G8" s="26">
        <f t="shared" ref="G8:G25" si="2">D8-C8</f>
        <v>-3533399</v>
      </c>
      <c r="H8" s="27">
        <f t="shared" ref="H8:H25" si="3">IF(ISBLANK(G8),"  ",IF(C8&gt;0,G8/C8,IF(G8&gt;0,1,0)))</f>
        <v>-6.1629552528228659E-2</v>
      </c>
    </row>
    <row r="9" spans="1:8" s="73" customFormat="1" ht="31.5">
      <c r="A9" s="25" t="s">
        <v>19</v>
      </c>
      <c r="B9" s="26">
        <f>'SU BOS'!B9+SUAg!B9+SUBR!B9+'SU Law'!B9+SUNO!B9+SUSLA!B9</f>
        <v>3858183</v>
      </c>
      <c r="C9" s="26">
        <f>'SU BOS'!C9+SUAg!C9+SUBR!C9+'SU Law'!C9+SUNO!C9+SUSLA!C9</f>
        <v>3858183</v>
      </c>
      <c r="D9" s="26">
        <f>'SU BOS'!D9+SUAg!D9+SUBR!D9+'SU Law'!D9+SUNO!D9+SUSLA!D9</f>
        <v>0</v>
      </c>
      <c r="E9" s="26">
        <f t="shared" si="0"/>
        <v>-3858183</v>
      </c>
      <c r="F9" s="27">
        <f t="shared" si="1"/>
        <v>-1</v>
      </c>
      <c r="G9" s="26">
        <f t="shared" si="2"/>
        <v>-3858183</v>
      </c>
      <c r="H9" s="27">
        <f t="shared" si="3"/>
        <v>-1</v>
      </c>
    </row>
    <row r="10" spans="1:8" s="73" customFormat="1" ht="31.5">
      <c r="A10" s="28" t="s">
        <v>20</v>
      </c>
      <c r="B10" s="29">
        <f>SUM(B11:B25)</f>
        <v>4957638</v>
      </c>
      <c r="C10" s="29">
        <f>SUM(C11:C25)</f>
        <v>5302513</v>
      </c>
      <c r="D10" s="29">
        <f>SUM(D11:D25)</f>
        <v>5009030</v>
      </c>
      <c r="E10" s="29">
        <f t="shared" si="0"/>
        <v>51392</v>
      </c>
      <c r="F10" s="27">
        <f t="shared" si="1"/>
        <v>1.0366226820110706E-2</v>
      </c>
      <c r="G10" s="29">
        <f t="shared" si="2"/>
        <v>-293483</v>
      </c>
      <c r="H10" s="27">
        <f t="shared" si="3"/>
        <v>-5.5347907680754392E-2</v>
      </c>
    </row>
    <row r="11" spans="1:8" s="73" customFormat="1" ht="31.5">
      <c r="A11" s="30" t="s">
        <v>21</v>
      </c>
      <c r="B11" s="26">
        <f>'SU BOS'!B11+SUAg!B11+SUBR!B11+'SU Law'!B11+SUNO!B11+SUSLA!B11</f>
        <v>464020</v>
      </c>
      <c r="C11" s="26">
        <f>'SU BOS'!C11+SUAg!C11+SUBR!C11+'SU Law'!C11+SUNO!C11+SUSLA!C11</f>
        <v>475815</v>
      </c>
      <c r="D11" s="26">
        <f>'SU BOS'!D11+SUAg!D11+SUBR!D11+'SU Law'!D11+SUNO!D11+SUSLA!D11</f>
        <v>51242</v>
      </c>
      <c r="E11" s="29">
        <f t="shared" si="0"/>
        <v>-412778</v>
      </c>
      <c r="F11" s="27">
        <f t="shared" si="1"/>
        <v>-0.88956941511141763</v>
      </c>
      <c r="G11" s="29">
        <f t="shared" si="2"/>
        <v>-424573</v>
      </c>
      <c r="H11" s="27">
        <f t="shared" si="3"/>
        <v>-0.89230688397801672</v>
      </c>
    </row>
    <row r="12" spans="1:8" s="73" customFormat="1" ht="31.5">
      <c r="A12" s="32" t="s">
        <v>22</v>
      </c>
      <c r="B12" s="26">
        <f>'SU BOS'!B12+SUAg!B12+SUBR!B12+'SU Law'!B12+SUNO!B12+SUSLA!B12</f>
        <v>2823838</v>
      </c>
      <c r="C12" s="26">
        <f>'SU BOS'!C12+SUAg!C12+SUBR!C12+'SU Law'!C12+SUNO!C12+SUSLA!C12</f>
        <v>3026698</v>
      </c>
      <c r="D12" s="26">
        <f>'SU BOS'!D12+SUAg!D12+SUBR!D12+'SU Law'!D12+SUNO!D12+SUSLA!D12</f>
        <v>2832788</v>
      </c>
      <c r="E12" s="29">
        <f t="shared" si="0"/>
        <v>8950</v>
      </c>
      <c r="F12" s="27">
        <f t="shared" si="1"/>
        <v>3.1694452727104032E-3</v>
      </c>
      <c r="G12" s="29">
        <f t="shared" si="2"/>
        <v>-193910</v>
      </c>
      <c r="H12" s="27">
        <f t="shared" si="3"/>
        <v>-6.4066517373058032E-2</v>
      </c>
    </row>
    <row r="13" spans="1:8" s="73" customFormat="1" ht="31.5">
      <c r="A13" s="32" t="s">
        <v>23</v>
      </c>
      <c r="B13" s="26">
        <f>'SU BOS'!B13+SUAg!B13+SUBR!B13+'SU Law'!B13+SUNO!B13+SUSLA!B13</f>
        <v>922012</v>
      </c>
      <c r="C13" s="26">
        <f>'SU BOS'!C13+SUAg!C13+SUBR!C13+'SU Law'!C13+SUNO!C13+SUSLA!C13</f>
        <v>1000000</v>
      </c>
      <c r="D13" s="26">
        <f>'SU BOS'!D13+SUAg!D13+SUBR!D13+'SU Law'!D13+SUNO!D13+SUSLA!D13</f>
        <v>1000000</v>
      </c>
      <c r="E13" s="29">
        <f t="shared" si="0"/>
        <v>77988</v>
      </c>
      <c r="F13" s="27">
        <f t="shared" si="1"/>
        <v>8.4584582413244083E-2</v>
      </c>
      <c r="G13" s="29">
        <f t="shared" si="2"/>
        <v>0</v>
      </c>
      <c r="H13" s="27">
        <f t="shared" si="3"/>
        <v>0</v>
      </c>
    </row>
    <row r="14" spans="1:8" s="73" customFormat="1" ht="31.5">
      <c r="A14" s="32" t="s">
        <v>24</v>
      </c>
      <c r="B14" s="26">
        <f>'SU BOS'!B14+SUAg!B14+SUBR!B14+'SU Law'!B14+SUNO!B14+SUSLA!B14</f>
        <v>0</v>
      </c>
      <c r="C14" s="26">
        <f>'SU BOS'!C14+SUAg!C14+SUBR!C14+'SU Law'!C14+SUNO!C14+SUSLA!C14</f>
        <v>0</v>
      </c>
      <c r="D14" s="26">
        <f>'SU BOS'!D14+SUAg!D14+SUBR!D14+'SU Law'!D14+SUNO!D14+SUSLA!D14</f>
        <v>0</v>
      </c>
      <c r="E14" s="29">
        <f t="shared" si="0"/>
        <v>0</v>
      </c>
      <c r="F14" s="27">
        <f t="shared" si="1"/>
        <v>0</v>
      </c>
      <c r="G14" s="29">
        <f t="shared" si="2"/>
        <v>0</v>
      </c>
      <c r="H14" s="27">
        <f t="shared" si="3"/>
        <v>0</v>
      </c>
    </row>
    <row r="15" spans="1:8" s="73" customFormat="1" ht="31.5">
      <c r="A15" s="32" t="s">
        <v>25</v>
      </c>
      <c r="B15" s="26">
        <f>'SU BOS'!B15+SUAg!B15+SUBR!B15+'SU Law'!B15+SUNO!B15+SUSLA!B15</f>
        <v>0</v>
      </c>
      <c r="C15" s="26">
        <f>'SU BOS'!C15+SUAg!C15+SUBR!C15+'SU Law'!C15+SUNO!C15+SUSLA!C15</f>
        <v>0</v>
      </c>
      <c r="D15" s="26">
        <f>'SU BOS'!D15+SUAg!D15+SUBR!D15+'SU Law'!D15+SUNO!D15+SUSLA!D15</f>
        <v>0</v>
      </c>
      <c r="E15" s="29">
        <f t="shared" si="0"/>
        <v>0</v>
      </c>
      <c r="F15" s="27">
        <f t="shared" si="1"/>
        <v>0</v>
      </c>
      <c r="G15" s="29">
        <f t="shared" si="2"/>
        <v>0</v>
      </c>
      <c r="H15" s="27">
        <f t="shared" si="3"/>
        <v>0</v>
      </c>
    </row>
    <row r="16" spans="1:8" s="73" customFormat="1" ht="31.5">
      <c r="A16" s="32" t="s">
        <v>26</v>
      </c>
      <c r="B16" s="26">
        <f>'SU BOS'!B16+SUAg!B16+SUBR!B16+'SU Law'!B16+SUNO!B16+SUSLA!B16</f>
        <v>800000</v>
      </c>
      <c r="C16" s="26">
        <f>'SU BOS'!C16+SUAg!C16+SUBR!C16+'SU Law'!C16+SUNO!C16+SUSLA!C16</f>
        <v>800000</v>
      </c>
      <c r="D16" s="26">
        <f>'SU BOS'!D16+SUAg!D16+SUBR!D16+'SU Law'!D16+SUNO!D16+SUSLA!D16</f>
        <v>800000</v>
      </c>
      <c r="E16" s="29">
        <f t="shared" si="0"/>
        <v>0</v>
      </c>
      <c r="F16" s="27">
        <f t="shared" si="1"/>
        <v>0</v>
      </c>
      <c r="G16" s="29">
        <f t="shared" si="2"/>
        <v>0</v>
      </c>
      <c r="H16" s="27">
        <f t="shared" si="3"/>
        <v>0</v>
      </c>
    </row>
    <row r="17" spans="1:8" s="73" customFormat="1" ht="31.5">
      <c r="A17" s="32" t="s">
        <v>27</v>
      </c>
      <c r="B17" s="26">
        <f>'SU BOS'!B17+SUAg!B17+SUBR!B17+'SU Law'!B17+SUNO!B17+SUSLA!B17</f>
        <v>0</v>
      </c>
      <c r="C17" s="26">
        <f>'SU BOS'!C17+SUAg!C17+SUBR!C17+'SU Law'!C17+SUNO!C17+SUSLA!C17</f>
        <v>0</v>
      </c>
      <c r="D17" s="26">
        <f>'SU BOS'!D17+SUAg!D17+SUBR!D17+'SU Law'!D17+SUNO!D17+SUSLA!D17</f>
        <v>0</v>
      </c>
      <c r="E17" s="29">
        <f t="shared" si="0"/>
        <v>0</v>
      </c>
      <c r="F17" s="27">
        <f t="shared" si="1"/>
        <v>0</v>
      </c>
      <c r="G17" s="29">
        <f t="shared" si="2"/>
        <v>0</v>
      </c>
      <c r="H17" s="27">
        <f t="shared" si="3"/>
        <v>0</v>
      </c>
    </row>
    <row r="18" spans="1:8" s="73" customFormat="1" ht="31.5">
      <c r="A18" s="32" t="s">
        <v>28</v>
      </c>
      <c r="B18" s="26">
        <f>'SU BOS'!B18+SUAg!B18+SUBR!B18+'SU Law'!B18+SUNO!B18+SUSLA!B18</f>
        <v>0</v>
      </c>
      <c r="C18" s="26">
        <f>'SU BOS'!C18+SUAg!C18+SUBR!C18+'SU Law'!C18+SUNO!C18+SUSLA!C18</f>
        <v>0</v>
      </c>
      <c r="D18" s="26">
        <f>'SU BOS'!D18+SUAg!D18+SUBR!D18+'SU Law'!D18+SUNO!D18+SUSLA!D18</f>
        <v>0</v>
      </c>
      <c r="E18" s="29">
        <f t="shared" si="0"/>
        <v>0</v>
      </c>
      <c r="F18" s="27">
        <f t="shared" si="1"/>
        <v>0</v>
      </c>
      <c r="G18" s="29">
        <f t="shared" si="2"/>
        <v>0</v>
      </c>
      <c r="H18" s="27">
        <f t="shared" si="3"/>
        <v>0</v>
      </c>
    </row>
    <row r="19" spans="1:8" s="73" customFormat="1" ht="31.5">
      <c r="A19" s="32" t="s">
        <v>29</v>
      </c>
      <c r="B19" s="26">
        <f>'SU BOS'!B19+SUAg!B19+SUBR!B19+'SU Law'!B19+SUNO!B19+SUSLA!B19</f>
        <v>0</v>
      </c>
      <c r="C19" s="26">
        <f>'SU BOS'!C19+SUAg!C19+SUBR!C19+'SU Law'!C19+SUNO!C19+SUSLA!C19</f>
        <v>0</v>
      </c>
      <c r="D19" s="26">
        <f>'SU BOS'!D19+SUAg!D19+SUBR!D19+'SU Law'!D19+SUNO!D19+SUSLA!D19</f>
        <v>0</v>
      </c>
      <c r="E19" s="29">
        <f t="shared" si="0"/>
        <v>0</v>
      </c>
      <c r="F19" s="27">
        <f t="shared" si="1"/>
        <v>0</v>
      </c>
      <c r="G19" s="29">
        <f t="shared" si="2"/>
        <v>0</v>
      </c>
      <c r="H19" s="27">
        <f t="shared" si="3"/>
        <v>0</v>
      </c>
    </row>
    <row r="20" spans="1:8" s="73" customFormat="1" ht="31.5">
      <c r="A20" s="32" t="s">
        <v>30</v>
      </c>
      <c r="B20" s="26">
        <f>'SU BOS'!B20+SUAg!B20+SUBR!B20+'SU Law'!B20+SUNO!B20+SUSLA!B20</f>
        <v>0</v>
      </c>
      <c r="C20" s="26">
        <f>'SU BOS'!C20+SUAg!C20+SUBR!C20+'SU Law'!C20+SUNO!C20+SUSLA!C20</f>
        <v>0</v>
      </c>
      <c r="D20" s="26">
        <f>'SU BOS'!D20+SUAg!D20+SUBR!D20+'SU Law'!D20+SUNO!D20+SUSLA!D20</f>
        <v>0</v>
      </c>
      <c r="E20" s="29">
        <f t="shared" si="0"/>
        <v>0</v>
      </c>
      <c r="F20" s="27">
        <f t="shared" si="1"/>
        <v>0</v>
      </c>
      <c r="G20" s="29">
        <f t="shared" si="2"/>
        <v>0</v>
      </c>
      <c r="H20" s="27">
        <f t="shared" si="3"/>
        <v>0</v>
      </c>
    </row>
    <row r="21" spans="1:8" s="73" customFormat="1" ht="31.5">
      <c r="A21" s="32" t="s">
        <v>31</v>
      </c>
      <c r="B21" s="26">
        <f>'SU BOS'!B21+SUAg!B21+SUBR!B21+'SU Law'!B21+SUNO!B21+SUSLA!B21</f>
        <v>0</v>
      </c>
      <c r="C21" s="26">
        <f>'SU BOS'!C21+SUAg!C21+SUBR!C21+'SU Law'!C21+SUNO!C21+SUSLA!C21</f>
        <v>0</v>
      </c>
      <c r="D21" s="26">
        <f>'SU BOS'!D21+SUAg!D21+SUBR!D21+'SU Law'!D21+SUNO!D21+SUSLA!D21</f>
        <v>0</v>
      </c>
      <c r="E21" s="29">
        <f t="shared" si="0"/>
        <v>0</v>
      </c>
      <c r="F21" s="27">
        <f t="shared" si="1"/>
        <v>0</v>
      </c>
      <c r="G21" s="29">
        <f t="shared" si="2"/>
        <v>0</v>
      </c>
      <c r="H21" s="27">
        <f t="shared" si="3"/>
        <v>0</v>
      </c>
    </row>
    <row r="22" spans="1:8" s="73" customFormat="1" ht="31.5">
      <c r="A22" s="32" t="s">
        <v>32</v>
      </c>
      <c r="B22" s="26">
        <f>'SU BOS'!B22+SUAg!B22+SUBR!B22+'SU Law'!B22+SUNO!B22+SUSLA!B22</f>
        <v>0</v>
      </c>
      <c r="C22" s="26">
        <f>'SU BOS'!C22+SUAg!C22+SUBR!C22+'SU Law'!C22+SUNO!C22+SUSLA!C22</f>
        <v>0</v>
      </c>
      <c r="D22" s="26">
        <f>'SU BOS'!D22+SUAg!D22+SUBR!D22+'SU Law'!D22+SUNO!D22+SUSLA!D22</f>
        <v>0</v>
      </c>
      <c r="E22" s="29">
        <f t="shared" si="0"/>
        <v>0</v>
      </c>
      <c r="F22" s="27">
        <f t="shared" si="1"/>
        <v>0</v>
      </c>
      <c r="G22" s="29">
        <f t="shared" si="2"/>
        <v>0</v>
      </c>
      <c r="H22" s="27">
        <f t="shared" si="3"/>
        <v>0</v>
      </c>
    </row>
    <row r="23" spans="1:8" s="73" customFormat="1" ht="31.5">
      <c r="A23" s="33" t="s">
        <v>33</v>
      </c>
      <c r="B23" s="26">
        <f>'SU BOS'!B23+SUAg!B23+SUBR!B23+'SU Law'!B23+SUNO!B23+SUSLA!B23</f>
        <v>0</v>
      </c>
      <c r="C23" s="26">
        <f>'SU BOS'!C23+SUAg!C23+SUBR!C23+'SU Law'!C23+SUNO!C23+SUSLA!C23</f>
        <v>0</v>
      </c>
      <c r="D23" s="26">
        <f>'SU BOS'!D23+SUAg!D23+SUBR!D23+'SU Law'!D23+SUNO!D23+SUSLA!D23</f>
        <v>0</v>
      </c>
      <c r="E23" s="29">
        <f t="shared" si="0"/>
        <v>0</v>
      </c>
      <c r="F23" s="27">
        <f t="shared" si="1"/>
        <v>0</v>
      </c>
      <c r="G23" s="29">
        <f t="shared" si="2"/>
        <v>0</v>
      </c>
      <c r="H23" s="27">
        <f t="shared" si="3"/>
        <v>0</v>
      </c>
    </row>
    <row r="24" spans="1:8" s="73" customFormat="1" ht="31.5">
      <c r="A24" s="33" t="s">
        <v>34</v>
      </c>
      <c r="B24" s="26">
        <f>'SU BOS'!B24+SUAg!B24+SUBR!B24+'SU Law'!B24+SUNO!B24+SUSLA!B24</f>
        <v>0</v>
      </c>
      <c r="C24" s="26">
        <f>'SU BOS'!C24+SUAg!C24+SUBR!C24+'SU Law'!C24+SUNO!C24+SUSLA!C24</f>
        <v>0</v>
      </c>
      <c r="D24" s="26">
        <f>'SU BOS'!D24+SUAg!D24+SUBR!D24+'SU Law'!D24+SUNO!D24+SUSLA!D24</f>
        <v>0</v>
      </c>
      <c r="E24" s="29">
        <f t="shared" si="0"/>
        <v>0</v>
      </c>
      <c r="F24" s="27">
        <f t="shared" si="1"/>
        <v>0</v>
      </c>
      <c r="G24" s="29">
        <f t="shared" si="2"/>
        <v>0</v>
      </c>
      <c r="H24" s="27">
        <f t="shared" si="3"/>
        <v>0</v>
      </c>
    </row>
    <row r="25" spans="1:8" s="73" customFormat="1" ht="31.5">
      <c r="A25" s="33" t="s">
        <v>35</v>
      </c>
      <c r="B25" s="26">
        <f>'SU BOS'!B25+SUAg!B25+SUBR!B25+'SU Law'!B25+SUNO!B25+SUSLA!B25</f>
        <v>-52232</v>
      </c>
      <c r="C25" s="26">
        <f>'SU BOS'!C25+SUAg!C25+SUBR!C25+'SU Law'!C25+SUNO!C25+SUSLA!C25</f>
        <v>0</v>
      </c>
      <c r="D25" s="26">
        <f>'SU BOS'!D25+SUAg!D25+SUBR!D25+'SU Law'!D25+SUNO!D25+SUSLA!D25</f>
        <v>325000</v>
      </c>
      <c r="E25" s="29">
        <f t="shared" si="0"/>
        <v>377232</v>
      </c>
      <c r="F25" s="27">
        <f t="shared" si="1"/>
        <v>1</v>
      </c>
      <c r="G25" s="29">
        <f t="shared" si="2"/>
        <v>325000</v>
      </c>
      <c r="H25" s="27">
        <f t="shared" si="3"/>
        <v>1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f>'SU BOS'!B27+SUAg!B27+SUBR!B27+'SU Law'!B27+SUNO!B27+SUSLA!B27</f>
        <v>0</v>
      </c>
      <c r="C27" s="26">
        <f>'SU BOS'!C27+SUAg!C27+SUBR!C27+'SU Law'!C27+SUNO!C27+SUSLA!C27</f>
        <v>0</v>
      </c>
      <c r="D27" s="26">
        <f>'SU BOS'!D27+SUAg!D27+SUBR!D27+'SU Law'!D27+SUNO!D27+SUSLA!D27</f>
        <v>0</v>
      </c>
      <c r="E27" s="26">
        <f>D27-B27</f>
        <v>0</v>
      </c>
      <c r="F27" s="27">
        <f>IF(ISBLANK(E27),"  ",IF(B27&gt;0,E27/B27,IF(E27&gt;0,1,0)))</f>
        <v>0</v>
      </c>
      <c r="G27" s="26">
        <f>D27-C27</f>
        <v>0</v>
      </c>
      <c r="H27" s="27">
        <f>IF(ISBLANK(G27),"  ",IF(C27&gt;0,G27/C27,IF(G27&gt;0,1,0)))</f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6">
        <f>'SU BOS'!B29+SUAg!B29+SUBR!B29+'SU Law'!B29+SUNO!B29+SUSLA!B29</f>
        <v>0</v>
      </c>
      <c r="C29" s="26">
        <f>'SU BOS'!C29+SUAg!C29+SUBR!C29+'SU Law'!C29+SUNO!C29+SUSLA!C29</f>
        <v>0</v>
      </c>
      <c r="D29" s="26">
        <f>'SU BOS'!D29+SUAg!D29+SUBR!D29+'SU Law'!D29+SUNO!D29+SUSLA!D29</f>
        <v>0</v>
      </c>
      <c r="E29" s="26">
        <f>D29-B29</f>
        <v>0</v>
      </c>
      <c r="F29" s="27">
        <f>IF(ISBLANK(E29),"  ",IF(B29&gt;0,E29/B29,IF(E29&gt;0,1,0)))</f>
        <v>0</v>
      </c>
      <c r="G29" s="26">
        <f>D29-C29</f>
        <v>0</v>
      </c>
      <c r="H29" s="27">
        <f>IF(ISBLANK(G29),"  ",IF(C29&gt;0,G29/C29,IF(G29&gt;0,1,0)))</f>
        <v>0</v>
      </c>
    </row>
    <row r="30" spans="1:8" s="73" customFormat="1" ht="31.5">
      <c r="A30" s="32" t="s">
        <v>39</v>
      </c>
      <c r="B30" s="26">
        <f>'SU BOS'!B30+SUAg!B30+SUBR!B30+'SU Law'!B30+SUNO!B30+SUSLA!B30</f>
        <v>0</v>
      </c>
      <c r="C30" s="26">
        <f>'SU BOS'!C30+SUAg!C30+SUBR!C30+'SU Law'!C30+SUNO!C30+SUSLA!C30</f>
        <v>0</v>
      </c>
      <c r="D30" s="26">
        <f>'SU BOS'!D30+SUAg!D30+SUBR!D30+'SU Law'!D30+SUNO!D30+SUSLA!D30</f>
        <v>0</v>
      </c>
      <c r="E30" s="29"/>
      <c r="F30" s="27" t="str">
        <f>IF(ISBLANK(E30),"  ",IF(C30&gt;0,E30/C30,IF(E30&gt;0,1,0)))</f>
        <v xml:space="preserve">  </v>
      </c>
      <c r="G30" s="29"/>
      <c r="H30" s="27" t="str">
        <f>IF(ISBLANK(G30),"  ",IF(C30&gt;0,G30/C30,IF(G30&gt;0,1,0)))</f>
        <v xml:space="preserve">  </v>
      </c>
    </row>
    <row r="31" spans="1:8" s="75" customFormat="1" ht="31.5">
      <c r="A31" s="35" t="s">
        <v>41</v>
      </c>
      <c r="B31" s="36">
        <f>B30+B29+B27+B10+B9+B8</f>
        <v>66148689</v>
      </c>
      <c r="C31" s="36">
        <f>C30+C29+C27+C10+C9+C8</f>
        <v>66493564</v>
      </c>
      <c r="D31" s="36">
        <f>D30+D29+D27+D10+D9+D8</f>
        <v>58808499</v>
      </c>
      <c r="E31" s="36">
        <f>D31-B31</f>
        <v>-7340190</v>
      </c>
      <c r="F31" s="37">
        <f>IF(ISBLANK(E31),"  ",IF(B31&gt;0,E31/B31,IF(E31&gt;0,1,0)))</f>
        <v>-0.11096501096189526</v>
      </c>
      <c r="G31" s="36">
        <f>D31-C31</f>
        <v>-7685065</v>
      </c>
      <c r="H31" s="37">
        <f>IF(ISBLANK(G31),"  ",IF(C31&gt;0,G31/C31,IF(G31&gt;0,1,0)))</f>
        <v>-0.1155760728963182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41">
        <f>'SU BOS'!B33+SUAg!B33+SUBR!B33+'SU Law'!B33+SUNO!B33+SUSLA!B33</f>
        <v>1</v>
      </c>
      <c r="C33" s="41">
        <f>'SU BOS'!C33+SUAg!C33+SUBR!C33+'SU Law'!C33+SUNO!C33+SUSLA!C33</f>
        <v>0</v>
      </c>
      <c r="D33" s="41">
        <f>'SU BOS'!D33+SUAg!D33+SUBR!D33+'SU Law'!D33+SUNO!D33+SUSLA!D33</f>
        <v>0</v>
      </c>
      <c r="E33" s="39">
        <f>D33-B33</f>
        <v>-1</v>
      </c>
      <c r="F33" s="37">
        <f>IF(ISBLANK(E33),"  ",IF(B33&gt;0,E33/B33,IF(E33&gt;0,1,0)))</f>
        <v>-1</v>
      </c>
      <c r="G33" s="39">
        <f>D33-C33</f>
        <v>0</v>
      </c>
      <c r="H33" s="37">
        <f>IF(ISBLANK(G33),"  ",IF(C33&gt;0,G33/C33,IF(G33&gt;0,1,0)))</f>
        <v>0</v>
      </c>
    </row>
    <row r="34" spans="1:8" s="73" customFormat="1" ht="31.5">
      <c r="A34" s="32" t="s">
        <v>43</v>
      </c>
      <c r="B34" s="36"/>
      <c r="C34" s="36"/>
      <c r="D34" s="36"/>
      <c r="E34" s="31"/>
      <c r="F34" s="23"/>
      <c r="G34" s="31"/>
      <c r="H34" s="23"/>
    </row>
    <row r="35" spans="1:8" s="75" customFormat="1" ht="31.5">
      <c r="A35" s="40" t="s">
        <v>44</v>
      </c>
      <c r="B35" s="41">
        <f>'SU BOS'!B35+SUAg!B35+SUBR!B35+'SU Law'!B35+SUNO!B35+SUSLA!B35</f>
        <v>1748130</v>
      </c>
      <c r="C35" s="41">
        <f>'SU BOS'!C35+SUAg!C35+SUBR!C35+'SU Law'!C35+SUNO!C35+SUSLA!C35</f>
        <v>2181188</v>
      </c>
      <c r="D35" s="41">
        <f>'SU BOS'!D35+SUAg!D35+SUBR!D35+'SU Law'!D35+SUNO!D35+SUSLA!D35</f>
        <v>3350479</v>
      </c>
      <c r="E35" s="41">
        <f>D35-B35</f>
        <v>1602349</v>
      </c>
      <c r="F35" s="37">
        <f>IF(ISBLANK(E35),"  ",IF(B35&gt;0,E35/B35,IF(E35&gt;0,1,0)))</f>
        <v>0.91660746054355224</v>
      </c>
      <c r="G35" s="41">
        <f>D35-C35</f>
        <v>1169291</v>
      </c>
      <c r="H35" s="37">
        <f>IF(ISBLANK(G35),"  ",IF(C35&gt;0,G35/C35,IF(G35&gt;0,1,0)))</f>
        <v>0.53607987940516821</v>
      </c>
    </row>
    <row r="36" spans="1:8" s="73" customFormat="1" ht="31.5">
      <c r="A36" s="32" t="s">
        <v>43</v>
      </c>
      <c r="B36" s="36"/>
      <c r="C36" s="36"/>
      <c r="D36" s="36"/>
      <c r="E36" s="31"/>
      <c r="F36" s="23"/>
      <c r="G36" s="31"/>
      <c r="H36" s="23"/>
    </row>
    <row r="37" spans="1:8" s="75" customFormat="1" ht="31.5">
      <c r="A37" s="40" t="s">
        <v>45</v>
      </c>
      <c r="B37" s="41">
        <f>'SU BOS'!B37+SUAg!B37+SUBR!B37+'SU Law'!B37+SUNO!B37+SUSLA!B37</f>
        <v>12202908</v>
      </c>
      <c r="C37" s="41">
        <f>'SU BOS'!C37+SUAg!C37+SUBR!C37+'SU Law'!C37+SUNO!C37+SUSLA!C37</f>
        <v>12202908</v>
      </c>
      <c r="D37" s="41">
        <f>'SU BOS'!D37+SUAg!D37+SUBR!D37+'SU Law'!D37+SUNO!D37+SUSLA!D37</f>
        <v>18662014</v>
      </c>
      <c r="E37" s="41">
        <f>D37-B37</f>
        <v>6459106</v>
      </c>
      <c r="F37" s="37">
        <f>IF(ISBLANK(E37),"  ",IF(B37&gt;0,E37/B37,IF(E37&gt;0,1,0)))</f>
        <v>0.52930875165165547</v>
      </c>
      <c r="G37" s="41">
        <f>D37-C37</f>
        <v>6459106</v>
      </c>
      <c r="H37" s="37">
        <f>IF(ISBLANK(G37),"  ",IF(C37&gt;0,G37/C37,IF(G37&gt;0,1,0)))</f>
        <v>0.52930875165165547</v>
      </c>
    </row>
    <row r="38" spans="1:8" s="73" customFormat="1" ht="31.5">
      <c r="A38" s="32" t="s">
        <v>43</v>
      </c>
      <c r="B38" s="36"/>
      <c r="C38" s="36"/>
      <c r="D38" s="36"/>
      <c r="E38" s="31"/>
      <c r="F38" s="23"/>
      <c r="G38" s="31"/>
      <c r="H38" s="23"/>
    </row>
    <row r="39" spans="1:8" s="75" customFormat="1" ht="31.5">
      <c r="A39" s="34" t="s">
        <v>46</v>
      </c>
      <c r="B39" s="41">
        <f>'SU BOS'!B39+SUAg!B39+SUBR!B39+'SU Law'!B39+SUNO!B39+SUSLA!B39</f>
        <v>55608751</v>
      </c>
      <c r="C39" s="41">
        <f>'SU BOS'!C39+SUAg!C39+SUBR!C39+'SU Law'!C39+SUNO!C39+SUSLA!C39</f>
        <v>54686520</v>
      </c>
      <c r="D39" s="41">
        <f>'SU BOS'!D39+SUAg!D39+SUBR!D39+'SU Law'!D39+SUNO!D39+SUSLA!D39</f>
        <v>58964418</v>
      </c>
      <c r="E39" s="39">
        <f>D39-B39</f>
        <v>3355667</v>
      </c>
      <c r="F39" s="37">
        <f>IF(ISBLANK(E39),"  ",IF(B39&gt;0,E39/B39,IF(E39&gt;0,1,0)))</f>
        <v>6.0344225318061898E-2</v>
      </c>
      <c r="G39" s="39">
        <f>D39-C39</f>
        <v>4277898</v>
      </c>
      <c r="H39" s="37">
        <f>IF(ISBLANK(G39),"  ",IF(C39&gt;0,G39/C39,IF(G39&gt;0,1,0)))</f>
        <v>7.8225822378165583E-2</v>
      </c>
    </row>
    <row r="40" spans="1:8" s="73" customFormat="1" ht="31.5">
      <c r="A40" s="32" t="s">
        <v>43</v>
      </c>
      <c r="B40" s="36"/>
      <c r="C40" s="36"/>
      <c r="D40" s="36"/>
      <c r="E40" s="31"/>
      <c r="F40" s="23"/>
      <c r="G40" s="31"/>
      <c r="H40" s="23"/>
    </row>
    <row r="41" spans="1:8" s="75" customFormat="1" ht="31.5">
      <c r="A41" s="42" t="s">
        <v>47</v>
      </c>
      <c r="B41" s="41">
        <f>'SU BOS'!B41+SUAg!B41+SUBR!B41+'SU Law'!B41+SUNO!B41+SUSLA!B41</f>
        <v>3347993</v>
      </c>
      <c r="C41" s="41">
        <f>'SU BOS'!C41+SUAg!C41+SUBR!C41+'SU Law'!C41+SUNO!C41+SUSLA!C41</f>
        <v>3379752</v>
      </c>
      <c r="D41" s="41">
        <f>'SU BOS'!D41+SUAg!D41+SUBR!D41+'SU Law'!D41+SUNO!D41+SUSLA!D41</f>
        <v>3379752</v>
      </c>
      <c r="E41" s="43">
        <f>D41-B41</f>
        <v>31759</v>
      </c>
      <c r="F41" s="37">
        <f>IF(ISBLANK(E41),"  ",IF(B41&gt;0,E41/B41,IF(E41&gt;0,1,0)))</f>
        <v>9.4859816015146984E-3</v>
      </c>
      <c r="G41" s="43">
        <f>D41-C41</f>
        <v>0</v>
      </c>
      <c r="H41" s="37">
        <f>IF(ISBLANK(G41),"  ",IF(C41&gt;0,G41/C41,IF(G41&gt;0,1,0)))</f>
        <v>0</v>
      </c>
    </row>
    <row r="42" spans="1:8" s="73" customFormat="1" ht="31.5">
      <c r="A42" s="34"/>
      <c r="B42" s="39"/>
      <c r="C42" s="39"/>
      <c r="D42" s="39"/>
      <c r="E42" s="22"/>
      <c r="F42" s="44"/>
      <c r="G42" s="22"/>
      <c r="H42" s="44"/>
    </row>
    <row r="43" spans="1:8" s="75" customFormat="1" ht="31.5">
      <c r="A43" s="34" t="s">
        <v>48</v>
      </c>
      <c r="B43" s="41">
        <f>'SU BOS'!B43+SUAg!B43+SUBR!B43+'SU Law'!B43+SUNO!B43+SUSLA!B43</f>
        <v>0</v>
      </c>
      <c r="C43" s="41">
        <f>'SU BOS'!C43+SUAg!C43+SUBR!C43+'SU Law'!C43+SUNO!C43+SUSLA!C43</f>
        <v>0</v>
      </c>
      <c r="D43" s="41">
        <f>'SU BOS'!D43+SUAg!D43+SUBR!D43+'SU Law'!D43+SUNO!D43+SUSLA!D43</f>
        <v>0</v>
      </c>
      <c r="E43" s="43">
        <f>D43-B43</f>
        <v>0</v>
      </c>
      <c r="F43" s="37">
        <f>IF(ISBLANK(E43),"  ",IF(B43&gt;0,E43/B43,IF(E43&gt;0,1,0)))</f>
        <v>0</v>
      </c>
      <c r="G43" s="43">
        <f>D43-C43</f>
        <v>0</v>
      </c>
      <c r="H43" s="37">
        <f>IF(ISBLANK(G43),"  ",IF(C43&gt;0,G43/C43,IF(G43&gt;0,1,0)))</f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f>B41+B39+B37+B35+B31-B33</f>
        <v>139056470</v>
      </c>
      <c r="C45" s="39">
        <f>C41+C39+C37+C35+C31-C33</f>
        <v>138943932</v>
      </c>
      <c r="D45" s="39">
        <f>D41+D39+D37+D35+D31-D33</f>
        <v>143165162</v>
      </c>
      <c r="E45" s="39">
        <f>D45-B45</f>
        <v>4108692</v>
      </c>
      <c r="F45" s="37">
        <f>IF(ISBLANK(E45),"  ",IF(B45&gt;0,E45/B45,IF(E45&gt;0,1,0)))</f>
        <v>2.9546931545148529E-2</v>
      </c>
      <c r="G45" s="39">
        <f>D45-C45</f>
        <v>4221230</v>
      </c>
      <c r="H45" s="37">
        <f>IF(ISBLANK(G45),"  ",IF(C45&gt;0,G45/C45,IF(G45&gt;0,1,0)))</f>
        <v>3.0380815766751154E-2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6">
        <f>'SU BOS'!B49+SUAg!B49+SUBR!B49+'SU Law'!B49+SUNO!B49+SUSLA!B49</f>
        <v>52446036</v>
      </c>
      <c r="C49" s="26">
        <f>'SU BOS'!C49+SUAg!C49+SUBR!C49+'SU Law'!C49+SUNO!C49+SUSLA!C49</f>
        <v>56695295</v>
      </c>
      <c r="D49" s="26">
        <f>'SU BOS'!D49+SUAg!D49+SUBR!D49+'SU Law'!D49+SUNO!D49+SUSLA!D49</f>
        <v>57697244</v>
      </c>
      <c r="E49" s="22">
        <f t="shared" ref="E49:E62" si="4">D49-B49</f>
        <v>5251208</v>
      </c>
      <c r="F49" s="27">
        <f t="shared" ref="F49:F62" si="5">IF(ISBLANK(E49),"  ",IF(B49&gt;0,E49/B49,IF(E49&gt;0,1,0)))</f>
        <v>0.10012592753435169</v>
      </c>
      <c r="G49" s="22">
        <f t="shared" ref="G49:G62" si="6">D49-C49</f>
        <v>1001949</v>
      </c>
      <c r="H49" s="27">
        <f t="shared" ref="H49:H62" si="7">IF(ISBLANK(G49),"  ",IF(C49&gt;0,G49/C49,IF(G49&gt;0,1,0)))</f>
        <v>1.7672524677753241E-2</v>
      </c>
    </row>
    <row r="50" spans="1:8" s="73" customFormat="1" ht="31.5">
      <c r="A50" s="32" t="s">
        <v>52</v>
      </c>
      <c r="B50" s="26">
        <f>'SU BOS'!B50+SUAg!B50+SUBR!B50+'SU Law'!B50+SUNO!B50+SUSLA!B50</f>
        <v>2707022</v>
      </c>
      <c r="C50" s="26">
        <f>'SU BOS'!C50+SUAg!C50+SUBR!C50+'SU Law'!C50+SUNO!C50+SUSLA!C50</f>
        <v>2438368</v>
      </c>
      <c r="D50" s="26">
        <f>'SU BOS'!D50+SUAg!D50+SUBR!D50+'SU Law'!D50+SUNO!D50+SUSLA!D50</f>
        <v>2749245</v>
      </c>
      <c r="E50" s="31">
        <f t="shared" si="4"/>
        <v>42223</v>
      </c>
      <c r="F50" s="27">
        <f t="shared" si="5"/>
        <v>1.5597582878897918E-2</v>
      </c>
      <c r="G50" s="31">
        <f t="shared" si="6"/>
        <v>310877</v>
      </c>
      <c r="H50" s="27">
        <f t="shared" si="7"/>
        <v>0.12749388115329596</v>
      </c>
    </row>
    <row r="51" spans="1:8" s="73" customFormat="1" ht="31.5">
      <c r="A51" s="32" t="s">
        <v>53</v>
      </c>
      <c r="B51" s="26">
        <f>'SU BOS'!B51+SUAg!B51+SUBR!B51+'SU Law'!B51+SUNO!B51+SUSLA!B51</f>
        <v>3439190</v>
      </c>
      <c r="C51" s="26">
        <f>'SU BOS'!C51+SUAg!C51+SUBR!C51+'SU Law'!C51+SUNO!C51+SUSLA!C51</f>
        <v>4120250</v>
      </c>
      <c r="D51" s="26">
        <f>'SU BOS'!D51+SUAg!D51+SUBR!D51+'SU Law'!D51+SUNO!D51+SUSLA!D51</f>
        <v>3991929</v>
      </c>
      <c r="E51" s="31">
        <f t="shared" si="4"/>
        <v>552739</v>
      </c>
      <c r="F51" s="27">
        <f t="shared" si="5"/>
        <v>0.16071778529246711</v>
      </c>
      <c r="G51" s="31">
        <f t="shared" si="6"/>
        <v>-128321</v>
      </c>
      <c r="H51" s="27">
        <f t="shared" si="7"/>
        <v>-3.1143983981554518E-2</v>
      </c>
    </row>
    <row r="52" spans="1:8" s="73" customFormat="1" ht="31.5">
      <c r="A52" s="32" t="s">
        <v>54</v>
      </c>
      <c r="B52" s="26">
        <f>'SU BOS'!B52+SUAg!B52+SUBR!B52+'SU Law'!B52+SUNO!B52+SUSLA!B52</f>
        <v>13434501</v>
      </c>
      <c r="C52" s="26">
        <f>'SU BOS'!C52+SUAg!C52+SUBR!C52+'SU Law'!C52+SUNO!C52+SUSLA!C52</f>
        <v>15229269</v>
      </c>
      <c r="D52" s="26">
        <f>'SU BOS'!D52+SUAg!D52+SUBR!D52+'SU Law'!D52+SUNO!D52+SUSLA!D52</f>
        <v>14663105</v>
      </c>
      <c r="E52" s="31">
        <f t="shared" si="4"/>
        <v>1228604</v>
      </c>
      <c r="F52" s="27">
        <f t="shared" si="5"/>
        <v>9.1451405601145883E-2</v>
      </c>
      <c r="G52" s="31">
        <f t="shared" si="6"/>
        <v>-566164</v>
      </c>
      <c r="H52" s="27">
        <f t="shared" si="7"/>
        <v>-3.7176045678883211E-2</v>
      </c>
    </row>
    <row r="53" spans="1:8" s="73" customFormat="1" ht="31.5">
      <c r="A53" s="32" t="s">
        <v>55</v>
      </c>
      <c r="B53" s="26">
        <f>'SU BOS'!B53+SUAg!B53+SUBR!B53+'SU Law'!B53+SUNO!B53+SUSLA!B53</f>
        <v>6176098</v>
      </c>
      <c r="C53" s="26">
        <f>'SU BOS'!C53+SUAg!C53+SUBR!C53+'SU Law'!C53+SUNO!C53+SUSLA!C53</f>
        <v>6697738</v>
      </c>
      <c r="D53" s="26">
        <f>'SU BOS'!D53+SUAg!D53+SUBR!D53+'SU Law'!D53+SUNO!D53+SUSLA!D53</f>
        <v>6653474</v>
      </c>
      <c r="E53" s="31">
        <f t="shared" si="4"/>
        <v>477376</v>
      </c>
      <c r="F53" s="27">
        <f t="shared" si="5"/>
        <v>7.7294110294234317E-2</v>
      </c>
      <c r="G53" s="31">
        <f t="shared" si="6"/>
        <v>-44264</v>
      </c>
      <c r="H53" s="27">
        <f t="shared" si="7"/>
        <v>-6.6087983734209972E-3</v>
      </c>
    </row>
    <row r="54" spans="1:8" s="73" customFormat="1" ht="31.5">
      <c r="A54" s="32" t="s">
        <v>56</v>
      </c>
      <c r="B54" s="26">
        <f>'SU BOS'!B54+SUAg!B54+SUBR!B54+'SU Law'!B54+SUNO!B54+SUSLA!B54</f>
        <v>31021327</v>
      </c>
      <c r="C54" s="26">
        <f>'SU BOS'!C54+SUAg!C54+SUBR!C54+'SU Law'!C54+SUNO!C54+SUSLA!C54</f>
        <v>28346475</v>
      </c>
      <c r="D54" s="26">
        <f>'SU BOS'!D54+SUAg!D54+SUBR!D54+'SU Law'!D54+SUNO!D54+SUSLA!D54</f>
        <v>29833837</v>
      </c>
      <c r="E54" s="31">
        <f t="shared" si="4"/>
        <v>-1187490</v>
      </c>
      <c r="F54" s="27">
        <f t="shared" si="5"/>
        <v>-3.8279793768977062E-2</v>
      </c>
      <c r="G54" s="31">
        <f t="shared" si="6"/>
        <v>1487362</v>
      </c>
      <c r="H54" s="27">
        <f t="shared" si="7"/>
        <v>5.2470792223724465E-2</v>
      </c>
    </row>
    <row r="55" spans="1:8" s="73" customFormat="1" ht="31.5">
      <c r="A55" s="32" t="s">
        <v>57</v>
      </c>
      <c r="B55" s="26">
        <f>'SU BOS'!B55+SUAg!B55+SUBR!B55+'SU Law'!B55+SUNO!B55+SUSLA!B55</f>
        <v>5089320</v>
      </c>
      <c r="C55" s="26">
        <f>'SU BOS'!C55+SUAg!C55+SUBR!C55+'SU Law'!C55+SUNO!C55+SUSLA!C55</f>
        <v>4996350</v>
      </c>
      <c r="D55" s="26">
        <f>'SU BOS'!D55+SUAg!D55+SUBR!D55+'SU Law'!D55+SUNO!D55+SUSLA!D55</f>
        <v>5117350</v>
      </c>
      <c r="E55" s="31">
        <f t="shared" si="4"/>
        <v>28030</v>
      </c>
      <c r="F55" s="27">
        <f t="shared" si="5"/>
        <v>5.5076120188944696E-3</v>
      </c>
      <c r="G55" s="31">
        <f t="shared" si="6"/>
        <v>121000</v>
      </c>
      <c r="H55" s="27">
        <f t="shared" si="7"/>
        <v>2.421767890560109E-2</v>
      </c>
    </row>
    <row r="56" spans="1:8" s="73" customFormat="1" ht="31.5">
      <c r="A56" s="32" t="s">
        <v>58</v>
      </c>
      <c r="B56" s="26">
        <f>'SU BOS'!B56+SUAg!B56+SUBR!B56+'SU Law'!B56+SUNO!B56+SUSLA!B56</f>
        <v>19299778</v>
      </c>
      <c r="C56" s="26">
        <f>'SU BOS'!C56+SUAg!C56+SUBR!C56+'SU Law'!C56+SUNO!C56+SUSLA!C56</f>
        <v>17356689</v>
      </c>
      <c r="D56" s="26">
        <f>'SU BOS'!D56+SUAg!D56+SUBR!D56+'SU Law'!D56+SUNO!D56+SUSLA!D56</f>
        <v>18047497</v>
      </c>
      <c r="E56" s="31">
        <f t="shared" si="4"/>
        <v>-1252281</v>
      </c>
      <c r="F56" s="27">
        <f t="shared" si="5"/>
        <v>-6.4885772261214614E-2</v>
      </c>
      <c r="G56" s="31">
        <f t="shared" si="6"/>
        <v>690808</v>
      </c>
      <c r="H56" s="27">
        <f t="shared" si="7"/>
        <v>3.9800678574122055E-2</v>
      </c>
    </row>
    <row r="57" spans="1:8" s="75" customFormat="1" ht="31.5">
      <c r="A57" s="48" t="s">
        <v>59</v>
      </c>
      <c r="B57" s="173">
        <f>SUM(B49:B56)</f>
        <v>133613272</v>
      </c>
      <c r="C57" s="173">
        <f>SUM(C49:C56)</f>
        <v>135880434</v>
      </c>
      <c r="D57" s="173">
        <f>SUM(D49:D56)</f>
        <v>138753681</v>
      </c>
      <c r="E57" s="36">
        <f t="shared" si="4"/>
        <v>5140409</v>
      </c>
      <c r="F57" s="37">
        <f t="shared" si="5"/>
        <v>3.8472293381154529E-2</v>
      </c>
      <c r="G57" s="36">
        <f t="shared" si="6"/>
        <v>2873247</v>
      </c>
      <c r="H57" s="37">
        <f t="shared" si="7"/>
        <v>2.1145406409284799E-2</v>
      </c>
    </row>
    <row r="58" spans="1:8" s="73" customFormat="1" ht="31.5">
      <c r="A58" s="32" t="s">
        <v>60</v>
      </c>
      <c r="B58" s="26">
        <f>'SU BOS'!B58+SUAg!B58+SUBR!B58+'SU Law'!B58+SUNO!B58+SUSLA!B58</f>
        <v>0</v>
      </c>
      <c r="C58" s="26">
        <f>'SU BOS'!C58+SUAg!C58+SUBR!C58+'SU Law'!C58+SUNO!C58+SUSLA!C58</f>
        <v>0</v>
      </c>
      <c r="D58" s="26">
        <f>'SU BOS'!D58+SUAg!D58+SUBR!D58+'SU Law'!D58+SUNO!D58+SUSLA!D58</f>
        <v>0</v>
      </c>
      <c r="E58" s="31">
        <f t="shared" si="4"/>
        <v>0</v>
      </c>
      <c r="F58" s="27">
        <f t="shared" si="5"/>
        <v>0</v>
      </c>
      <c r="G58" s="31">
        <f t="shared" si="6"/>
        <v>0</v>
      </c>
      <c r="H58" s="27">
        <f t="shared" si="7"/>
        <v>0</v>
      </c>
    </row>
    <row r="59" spans="1:8" s="73" customFormat="1" ht="31.5">
      <c r="A59" s="32" t="s">
        <v>61</v>
      </c>
      <c r="B59" s="26">
        <f>'SU BOS'!B59+SUAg!B59+SUBR!B59+'SU Law'!B59+SUNO!B59+SUSLA!B59</f>
        <v>4228961</v>
      </c>
      <c r="C59" s="26">
        <f>'SU BOS'!C59+SUAg!C59+SUBR!C59+'SU Law'!C59+SUNO!C59+SUSLA!C59</f>
        <v>2251158</v>
      </c>
      <c r="D59" s="26">
        <f>'SU BOS'!D59+SUAg!D59+SUBR!D59+'SU Law'!D59+SUNO!D59+SUSLA!D59</f>
        <v>2504192</v>
      </c>
      <c r="E59" s="31">
        <f t="shared" si="4"/>
        <v>-1724769</v>
      </c>
      <c r="F59" s="27">
        <f t="shared" si="5"/>
        <v>-0.40784698652931534</v>
      </c>
      <c r="G59" s="31">
        <f t="shared" si="6"/>
        <v>253034</v>
      </c>
      <c r="H59" s="27">
        <f t="shared" si="7"/>
        <v>0.11240170614412671</v>
      </c>
    </row>
    <row r="60" spans="1:8" s="73" customFormat="1" ht="31.5">
      <c r="A60" s="32" t="s">
        <v>62</v>
      </c>
      <c r="B60" s="26">
        <f>'SU BOS'!B60+SUAg!B60+SUBR!B60+'SU Law'!B60+SUNO!B60+SUSLA!B60</f>
        <v>1214237</v>
      </c>
      <c r="C60" s="26">
        <f>'SU BOS'!C60+SUAg!C60+SUBR!C60+'SU Law'!C60+SUNO!C60+SUSLA!C60</f>
        <v>812340</v>
      </c>
      <c r="D60" s="26">
        <f>'SU BOS'!D60+SUAg!D60+SUBR!D60+'SU Law'!D60+SUNO!D60+SUSLA!D60</f>
        <v>1907289</v>
      </c>
      <c r="E60" s="31">
        <f t="shared" si="4"/>
        <v>693052</v>
      </c>
      <c r="F60" s="27">
        <f t="shared" si="5"/>
        <v>0.57077160389610926</v>
      </c>
      <c r="G60" s="31">
        <f t="shared" si="6"/>
        <v>1094949</v>
      </c>
      <c r="H60" s="27">
        <f t="shared" si="7"/>
        <v>1.3478949700864171</v>
      </c>
    </row>
    <row r="61" spans="1:8" s="73" customFormat="1" ht="31.5">
      <c r="A61" s="32" t="s">
        <v>63</v>
      </c>
      <c r="B61" s="26">
        <f>'SU BOS'!B61+SUAg!B61+SUBR!B61+'SU Law'!B61+SUNO!B61+SUSLA!B61</f>
        <v>0</v>
      </c>
      <c r="C61" s="26">
        <f>'SU BOS'!C61+SUAg!C61+SUBR!C61+'SU Law'!C61+SUNO!C61+SUSLA!C61</f>
        <v>0</v>
      </c>
      <c r="D61" s="26">
        <f>'SU BOS'!D61+SUAg!D61+SUBR!D61+'SU Law'!D61+SUNO!D61+SUSLA!D61</f>
        <v>0</v>
      </c>
      <c r="E61" s="31">
        <f t="shared" si="4"/>
        <v>0</v>
      </c>
      <c r="F61" s="27">
        <f t="shared" si="5"/>
        <v>0</v>
      </c>
      <c r="G61" s="31">
        <f t="shared" si="6"/>
        <v>0</v>
      </c>
      <c r="H61" s="27">
        <f t="shared" si="7"/>
        <v>0</v>
      </c>
    </row>
    <row r="62" spans="1:8" s="75" customFormat="1" ht="31.5">
      <c r="A62" s="49" t="s">
        <v>64</v>
      </c>
      <c r="B62" s="50">
        <f>B61+B60+B59+B58+B57</f>
        <v>139056470</v>
      </c>
      <c r="C62" s="50">
        <f>C61+C60+C59+C58+C57</f>
        <v>138943932</v>
      </c>
      <c r="D62" s="50">
        <f>D61+D60+D59+D58+D57</f>
        <v>143165162</v>
      </c>
      <c r="E62" s="50">
        <f t="shared" si="4"/>
        <v>4108692</v>
      </c>
      <c r="F62" s="37">
        <f t="shared" si="5"/>
        <v>2.9546931545148529E-2</v>
      </c>
      <c r="G62" s="50">
        <f t="shared" si="6"/>
        <v>4221230</v>
      </c>
      <c r="H62" s="37">
        <f t="shared" si="7"/>
        <v>3.0380815766751154E-2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f>'SU BOS'!B65+SUAg!B65+SUBR!B65+'SU Law'!B65+SUNO!B65+SUSLA!B65</f>
        <v>79585843</v>
      </c>
      <c r="C65" s="26">
        <f>'SU BOS'!C65+SUAg!C65+SUBR!C65+'SU Law'!C65+SUNO!C65+SUSLA!C65</f>
        <v>80376732</v>
      </c>
      <c r="D65" s="26">
        <f>'SU BOS'!D65+SUAg!D65+SUBR!D65+'SU Law'!D65+SUNO!D65+SUSLA!D65</f>
        <v>79441108</v>
      </c>
      <c r="E65" s="22">
        <f t="shared" ref="E65:E83" si="8">D65-B65</f>
        <v>-144735</v>
      </c>
      <c r="F65" s="27">
        <f t="shared" ref="F65:F83" si="9">IF(ISBLANK(E65),"  ",IF(B65&gt;0,E65/B65,IF(E65&gt;0,1,0)))</f>
        <v>-1.8186023360963835E-3</v>
      </c>
      <c r="G65" s="22">
        <f t="shared" ref="G65:G83" si="10">D65-C65</f>
        <v>-935624</v>
      </c>
      <c r="H65" s="27">
        <f t="shared" ref="H65:H83" si="11">IF(ISBLANK(G65),"  ",IF(C65&gt;0,G65/C65,IF(G65&gt;0,1,0)))</f>
        <v>-1.1640483218451828E-2</v>
      </c>
    </row>
    <row r="66" spans="1:8" s="73" customFormat="1" ht="31.5">
      <c r="A66" s="32" t="s">
        <v>67</v>
      </c>
      <c r="B66" s="26">
        <f>'SU BOS'!B66+SUAg!B66+SUBR!B66+'SU Law'!B66+SUNO!B66+SUSLA!B66</f>
        <v>549534</v>
      </c>
      <c r="C66" s="26">
        <f>'SU BOS'!C66+SUAg!C66+SUBR!C66+'SU Law'!C66+SUNO!C66+SUSLA!C66</f>
        <v>257011</v>
      </c>
      <c r="D66" s="26">
        <f>'SU BOS'!D66+SUAg!D66+SUBR!D66+'SU Law'!D66+SUNO!D66+SUSLA!D66</f>
        <v>263559</v>
      </c>
      <c r="E66" s="31">
        <f t="shared" si="8"/>
        <v>-285975</v>
      </c>
      <c r="F66" s="27">
        <f t="shared" si="9"/>
        <v>-0.52039546233718026</v>
      </c>
      <c r="G66" s="31">
        <f t="shared" si="10"/>
        <v>6548</v>
      </c>
      <c r="H66" s="27">
        <f t="shared" si="11"/>
        <v>2.5477508744761897E-2</v>
      </c>
    </row>
    <row r="67" spans="1:8" s="73" customFormat="1" ht="31.5">
      <c r="A67" s="32" t="s">
        <v>68</v>
      </c>
      <c r="B67" s="26">
        <f>'SU BOS'!B67+SUAg!B67+SUBR!B67+'SU Law'!B67+SUNO!B67+SUSLA!B67</f>
        <v>23870042</v>
      </c>
      <c r="C67" s="26">
        <f>'SU BOS'!C67+SUAg!C67+SUBR!C67+'SU Law'!C67+SUNO!C67+SUSLA!C67</f>
        <v>25881099</v>
      </c>
      <c r="D67" s="26">
        <f>'SU BOS'!D67+SUAg!D67+SUBR!D67+'SU Law'!D67+SUNO!D67+SUSLA!D67</f>
        <v>27924737</v>
      </c>
      <c r="E67" s="31">
        <f t="shared" si="8"/>
        <v>4054695</v>
      </c>
      <c r="F67" s="27">
        <f t="shared" si="9"/>
        <v>0.16986543215969205</v>
      </c>
      <c r="G67" s="31">
        <f t="shared" si="10"/>
        <v>2043638</v>
      </c>
      <c r="H67" s="27">
        <f t="shared" si="11"/>
        <v>7.8962566465975811E-2</v>
      </c>
    </row>
    <row r="68" spans="1:8" s="75" customFormat="1" ht="31.5">
      <c r="A68" s="48" t="s">
        <v>69</v>
      </c>
      <c r="B68" s="50">
        <f>SUM(B65:B67)</f>
        <v>104005419</v>
      </c>
      <c r="C68" s="50">
        <f>SUM(C65:C67)</f>
        <v>106514842</v>
      </c>
      <c r="D68" s="50">
        <f>SUM(D65:D67)</f>
        <v>107629404</v>
      </c>
      <c r="E68" s="36">
        <f t="shared" si="8"/>
        <v>3623985</v>
      </c>
      <c r="F68" s="37">
        <f t="shared" si="9"/>
        <v>3.4844194031851357E-2</v>
      </c>
      <c r="G68" s="36">
        <f t="shared" si="10"/>
        <v>1114562</v>
      </c>
      <c r="H68" s="37">
        <f t="shared" si="11"/>
        <v>1.0463912625434866E-2</v>
      </c>
    </row>
    <row r="69" spans="1:8" s="73" customFormat="1" ht="31.5">
      <c r="A69" s="32" t="s">
        <v>70</v>
      </c>
      <c r="B69" s="26">
        <f>'SU BOS'!B69+SUAg!B69+SUBR!B69+'SU Law'!B69+SUNO!B69+SUSLA!B69</f>
        <v>627210</v>
      </c>
      <c r="C69" s="26">
        <f>'SU BOS'!C69+SUAg!C69+SUBR!C69+'SU Law'!C69+SUNO!C69+SUSLA!C69</f>
        <v>1028514</v>
      </c>
      <c r="D69" s="26">
        <f>'SU BOS'!D69+SUAg!D69+SUBR!D69+'SU Law'!D69+SUNO!D69+SUSLA!D69</f>
        <v>740329</v>
      </c>
      <c r="E69" s="31">
        <f t="shared" si="8"/>
        <v>113119</v>
      </c>
      <c r="F69" s="27">
        <f t="shared" si="9"/>
        <v>0.18035267294845428</v>
      </c>
      <c r="G69" s="31">
        <f t="shared" si="10"/>
        <v>-288185</v>
      </c>
      <c r="H69" s="27">
        <f t="shared" si="11"/>
        <v>-0.28019550536016041</v>
      </c>
    </row>
    <row r="70" spans="1:8" s="73" customFormat="1" ht="31.5">
      <c r="A70" s="32" t="s">
        <v>71</v>
      </c>
      <c r="B70" s="26">
        <f>'SU BOS'!B70+SUAg!B70+SUBR!B70+'SU Law'!B70+SUNO!B70+SUSLA!B70</f>
        <v>15209411</v>
      </c>
      <c r="C70" s="26">
        <f>'SU BOS'!C70+SUAg!C70+SUBR!C70+'SU Law'!C70+SUNO!C70+SUSLA!C70</f>
        <v>14923399</v>
      </c>
      <c r="D70" s="26">
        <f>'SU BOS'!D70+SUAg!D70+SUBR!D70+'SU Law'!D70+SUNO!D70+SUSLA!D70</f>
        <v>15391464</v>
      </c>
      <c r="E70" s="31">
        <f t="shared" si="8"/>
        <v>182053</v>
      </c>
      <c r="F70" s="27">
        <f t="shared" si="9"/>
        <v>1.1969760038702353E-2</v>
      </c>
      <c r="G70" s="31">
        <f t="shared" si="10"/>
        <v>468065</v>
      </c>
      <c r="H70" s="27">
        <f t="shared" si="11"/>
        <v>3.1364503488782954E-2</v>
      </c>
    </row>
    <row r="71" spans="1:8" s="73" customFormat="1" ht="31.5">
      <c r="A71" s="32" t="s">
        <v>72</v>
      </c>
      <c r="B71" s="26">
        <f>'SU BOS'!B71+SUAg!B71+SUBR!B71+'SU Law'!B71+SUNO!B71+SUSLA!B71</f>
        <v>1916424</v>
      </c>
      <c r="C71" s="26">
        <f>'SU BOS'!C71+SUAg!C71+SUBR!C71+'SU Law'!C71+SUNO!C71+SUSLA!C71</f>
        <v>1568220</v>
      </c>
      <c r="D71" s="26">
        <f>'SU BOS'!D71+SUAg!D71+SUBR!D71+'SU Law'!D71+SUNO!D71+SUSLA!D71</f>
        <v>1357065</v>
      </c>
      <c r="E71" s="31">
        <f t="shared" si="8"/>
        <v>-559359</v>
      </c>
      <c r="F71" s="27">
        <f t="shared" si="9"/>
        <v>-0.29187643235526167</v>
      </c>
      <c r="G71" s="31">
        <f t="shared" si="10"/>
        <v>-211155</v>
      </c>
      <c r="H71" s="27">
        <f t="shared" si="11"/>
        <v>-0.13464628687301528</v>
      </c>
    </row>
    <row r="72" spans="1:8" s="75" customFormat="1" ht="31.5">
      <c r="A72" s="35" t="s">
        <v>73</v>
      </c>
      <c r="B72" s="50">
        <f>SUM(B69:B71)</f>
        <v>17753045</v>
      </c>
      <c r="C72" s="50">
        <f>SUM(C69:C71)</f>
        <v>17520133</v>
      </c>
      <c r="D72" s="50">
        <f>SUM(D69:D71)</f>
        <v>17488858</v>
      </c>
      <c r="E72" s="36">
        <f t="shared" si="8"/>
        <v>-264187</v>
      </c>
      <c r="F72" s="37">
        <f t="shared" si="9"/>
        <v>-1.4881221784769881E-2</v>
      </c>
      <c r="G72" s="36">
        <f t="shared" si="10"/>
        <v>-31275</v>
      </c>
      <c r="H72" s="37">
        <f t="shared" si="11"/>
        <v>-1.7850891885352698E-3</v>
      </c>
    </row>
    <row r="73" spans="1:8" s="73" customFormat="1" ht="31.5">
      <c r="A73" s="32" t="s">
        <v>74</v>
      </c>
      <c r="B73" s="26">
        <f>'SU BOS'!B73+SUAg!B73+SUBR!B73+'SU Law'!B73+SUNO!B73+SUSLA!B73</f>
        <v>499768</v>
      </c>
      <c r="C73" s="26">
        <f>'SU BOS'!C73+SUAg!C73+SUBR!C73+'SU Law'!C73+SUNO!C73+SUSLA!C73</f>
        <v>357161</v>
      </c>
      <c r="D73" s="26">
        <f>'SU BOS'!D73+SUAg!D73+SUBR!D73+'SU Law'!D73+SUNO!D73+SUSLA!D73</f>
        <v>437741</v>
      </c>
      <c r="E73" s="31">
        <f t="shared" si="8"/>
        <v>-62027</v>
      </c>
      <c r="F73" s="27">
        <f t="shared" si="9"/>
        <v>-0.1241115877767284</v>
      </c>
      <c r="G73" s="31">
        <f t="shared" si="10"/>
        <v>80580</v>
      </c>
      <c r="H73" s="27">
        <f t="shared" si="11"/>
        <v>0.22561253888302474</v>
      </c>
    </row>
    <row r="74" spans="1:8" s="73" customFormat="1" ht="31.5">
      <c r="A74" s="32" t="s">
        <v>75</v>
      </c>
      <c r="B74" s="26">
        <f>'SU BOS'!B74+SUAg!B74+SUBR!B74+'SU Law'!B74+SUNO!B74+SUSLA!B74</f>
        <v>12008962</v>
      </c>
      <c r="C74" s="26">
        <f>'SU BOS'!C74+SUAg!C74+SUBR!C74+'SU Law'!C74+SUNO!C74+SUSLA!C74</f>
        <v>11581023</v>
      </c>
      <c r="D74" s="26">
        <f>'SU BOS'!D74+SUAg!D74+SUBR!D74+'SU Law'!D74+SUNO!D74+SUSLA!D74</f>
        <v>12273837</v>
      </c>
      <c r="E74" s="31">
        <f t="shared" si="8"/>
        <v>264875</v>
      </c>
      <c r="F74" s="27">
        <f t="shared" si="9"/>
        <v>2.2056444178939028E-2</v>
      </c>
      <c r="G74" s="31">
        <f t="shared" si="10"/>
        <v>692814</v>
      </c>
      <c r="H74" s="27">
        <f t="shared" si="11"/>
        <v>5.9823212508946746E-2</v>
      </c>
    </row>
    <row r="75" spans="1:8" s="73" customFormat="1" ht="31.5">
      <c r="A75" s="32" t="s">
        <v>76</v>
      </c>
      <c r="B75" s="26">
        <f>'SU BOS'!B75+SUAg!B75+SUBR!B75+'SU Law'!B75+SUNO!B75+SUSLA!B75</f>
        <v>0</v>
      </c>
      <c r="C75" s="26">
        <f>'SU BOS'!C75+SUAg!C75+SUBR!C75+'SU Law'!C75+SUNO!C75+SUSLA!C75</f>
        <v>75542</v>
      </c>
      <c r="D75" s="26">
        <f>'SU BOS'!D75+SUAg!D75+SUBR!D75+'SU Law'!D75+SUNO!D75+SUSLA!D75</f>
        <v>75542</v>
      </c>
      <c r="E75" s="31">
        <f t="shared" si="8"/>
        <v>75542</v>
      </c>
      <c r="F75" s="27">
        <f t="shared" si="9"/>
        <v>1</v>
      </c>
      <c r="G75" s="31">
        <f t="shared" si="10"/>
        <v>0</v>
      </c>
      <c r="H75" s="27">
        <f t="shared" si="11"/>
        <v>0</v>
      </c>
    </row>
    <row r="76" spans="1:8" s="73" customFormat="1" ht="31.5">
      <c r="A76" s="32" t="s">
        <v>77</v>
      </c>
      <c r="B76" s="26">
        <f>'SU BOS'!B76+SUAg!B76+SUBR!B76+'SU Law'!B76+SUNO!B76+SUSLA!B76</f>
        <v>3452697</v>
      </c>
      <c r="C76" s="26">
        <f>'SU BOS'!C76+SUAg!C76+SUBR!C76+'SU Law'!C76+SUNO!C76+SUSLA!C76</f>
        <v>1666429</v>
      </c>
      <c r="D76" s="26">
        <f>'SU BOS'!D76+SUAg!D76+SUBR!D76+'SU Law'!D76+SUNO!D76+SUSLA!D76</f>
        <v>4079955</v>
      </c>
      <c r="E76" s="31">
        <f t="shared" si="8"/>
        <v>627258</v>
      </c>
      <c r="F76" s="27">
        <f t="shared" si="9"/>
        <v>0.18167189301580763</v>
      </c>
      <c r="G76" s="31">
        <f t="shared" si="10"/>
        <v>2413526</v>
      </c>
      <c r="H76" s="27">
        <f t="shared" si="11"/>
        <v>1.4483221307358429</v>
      </c>
    </row>
    <row r="77" spans="1:8" s="75" customFormat="1" ht="31.5">
      <c r="A77" s="35" t="s">
        <v>78</v>
      </c>
      <c r="B77" s="50">
        <f>SUM(B73:B76)</f>
        <v>15961427</v>
      </c>
      <c r="C77" s="50">
        <f>SUM(C73:C76)</f>
        <v>13680155</v>
      </c>
      <c r="D77" s="50">
        <f>SUM(D73:D76)</f>
        <v>16867075</v>
      </c>
      <c r="E77" s="36">
        <f t="shared" si="8"/>
        <v>905648</v>
      </c>
      <c r="F77" s="37">
        <f t="shared" si="9"/>
        <v>5.6739788992550604E-2</v>
      </c>
      <c r="G77" s="36">
        <f t="shared" si="10"/>
        <v>3186920</v>
      </c>
      <c r="H77" s="37">
        <f t="shared" si="11"/>
        <v>0.23295934877930843</v>
      </c>
    </row>
    <row r="78" spans="1:8" s="73" customFormat="1" ht="31.5">
      <c r="A78" s="32" t="s">
        <v>79</v>
      </c>
      <c r="B78" s="26">
        <f>'SU BOS'!B78+SUAg!B78+SUBR!B78+'SU Law'!B78+SUNO!B78+SUSLA!B78</f>
        <v>498509</v>
      </c>
      <c r="C78" s="26">
        <f>'SU BOS'!C78+SUAg!C78+SUBR!C78+'SU Law'!C78+SUNO!C78+SUSLA!C78</f>
        <v>571556</v>
      </c>
      <c r="D78" s="26">
        <f>'SU BOS'!D78+SUAg!D78+SUBR!D78+'SU Law'!D78+SUNO!D78+SUSLA!D78</f>
        <v>322879</v>
      </c>
      <c r="E78" s="31">
        <f t="shared" si="8"/>
        <v>-175630</v>
      </c>
      <c r="F78" s="27">
        <f t="shared" si="9"/>
        <v>-0.35231059017991651</v>
      </c>
      <c r="G78" s="31">
        <f t="shared" si="10"/>
        <v>-248677</v>
      </c>
      <c r="H78" s="27">
        <f t="shared" si="11"/>
        <v>-0.43508772543722751</v>
      </c>
    </row>
    <row r="79" spans="1:8" s="73" customFormat="1" ht="31.5">
      <c r="A79" s="32" t="s">
        <v>80</v>
      </c>
      <c r="B79" s="26">
        <f>'SU BOS'!B79+SUAg!B79+SUBR!B79+'SU Law'!B79+SUNO!B79+SUSLA!B79</f>
        <v>654228</v>
      </c>
      <c r="C79" s="26">
        <f>'SU BOS'!C79+SUAg!C79+SUBR!C79+'SU Law'!C79+SUNO!C79+SUSLA!C79</f>
        <v>647246</v>
      </c>
      <c r="D79" s="26">
        <f>'SU BOS'!D79+SUAg!D79+SUBR!D79+'SU Law'!D79+SUNO!D79+SUSLA!D79</f>
        <v>681946</v>
      </c>
      <c r="E79" s="31">
        <f t="shared" si="8"/>
        <v>27718</v>
      </c>
      <c r="F79" s="27">
        <f t="shared" si="9"/>
        <v>4.2367492678393466E-2</v>
      </c>
      <c r="G79" s="31">
        <f t="shared" si="10"/>
        <v>34700</v>
      </c>
      <c r="H79" s="27">
        <f t="shared" si="11"/>
        <v>5.3611764305998032E-2</v>
      </c>
    </row>
    <row r="80" spans="1:8" s="73" customFormat="1" ht="31.5">
      <c r="A80" s="51" t="s">
        <v>81</v>
      </c>
      <c r="B80" s="26">
        <f>'SU BOS'!B80+SUAg!B80+SUBR!B80+'SU Law'!B80+SUNO!B80+SUSLA!B80</f>
        <v>11726</v>
      </c>
      <c r="C80" s="26">
        <f>'SU BOS'!C80+SUAg!C80+SUBR!C80+'SU Law'!C80+SUNO!C80+SUSLA!C80</f>
        <v>10000</v>
      </c>
      <c r="D80" s="26">
        <f>'SU BOS'!D80+SUAg!D80+SUBR!D80+'SU Law'!D80+SUNO!D80+SUSLA!D80</f>
        <v>175000</v>
      </c>
      <c r="E80" s="31">
        <f t="shared" si="8"/>
        <v>163274</v>
      </c>
      <c r="F80" s="27">
        <f t="shared" si="9"/>
        <v>13.924100289953948</v>
      </c>
      <c r="G80" s="31">
        <f t="shared" si="10"/>
        <v>165000</v>
      </c>
      <c r="H80" s="27">
        <f t="shared" si="11"/>
        <v>16.5</v>
      </c>
    </row>
    <row r="81" spans="1:8" s="75" customFormat="1" ht="31.5">
      <c r="A81" s="52" t="s">
        <v>82</v>
      </c>
      <c r="B81" s="50">
        <f>SUM(B78:B80)</f>
        <v>1164463</v>
      </c>
      <c r="C81" s="50">
        <f>SUM(C78:C80)</f>
        <v>1228802</v>
      </c>
      <c r="D81" s="50">
        <f>SUM(D78:D80)</f>
        <v>1179825</v>
      </c>
      <c r="E81" s="50">
        <f t="shared" si="8"/>
        <v>15362</v>
      </c>
      <c r="F81" s="37">
        <f t="shared" si="9"/>
        <v>1.3192347030347894E-2</v>
      </c>
      <c r="G81" s="50">
        <f t="shared" si="10"/>
        <v>-48977</v>
      </c>
      <c r="H81" s="37">
        <f t="shared" si="11"/>
        <v>-3.9857519763151425E-2</v>
      </c>
    </row>
    <row r="82" spans="1:8" s="73" customFormat="1" ht="31.5">
      <c r="A82" s="51" t="s">
        <v>83</v>
      </c>
      <c r="B82" s="26">
        <f>'SU BOS'!B82+SUAg!B82+SUBR!B82+'SU Law'!B82+SUNO!B82+SUSLA!B82</f>
        <v>172115</v>
      </c>
      <c r="C82" s="26">
        <f>'SU BOS'!C82+SUAg!C82+SUBR!C82+'SU Law'!C82+SUNO!C82+SUSLA!C82</f>
        <v>0</v>
      </c>
      <c r="D82" s="26">
        <f>'SU BOS'!D82+SUAg!D82+SUBR!D82+'SU Law'!D82+SUNO!D82+SUSLA!D82</f>
        <v>0</v>
      </c>
      <c r="E82" s="31">
        <f t="shared" si="8"/>
        <v>-172115</v>
      </c>
      <c r="F82" s="27">
        <f t="shared" si="9"/>
        <v>-1</v>
      </c>
      <c r="G82" s="31">
        <f t="shared" si="10"/>
        <v>0</v>
      </c>
      <c r="H82" s="27">
        <f t="shared" si="11"/>
        <v>0</v>
      </c>
    </row>
    <row r="83" spans="1:8" s="75" customFormat="1" ht="32.25" thickBot="1">
      <c r="A83" s="53" t="s">
        <v>64</v>
      </c>
      <c r="B83" s="54">
        <f>B81+B77+B72+B68+B82</f>
        <v>139056469</v>
      </c>
      <c r="C83" s="54">
        <f>C81+C77+C72+C68+C82</f>
        <v>138943932</v>
      </c>
      <c r="D83" s="54">
        <f>D81+D77+D72+D68+D82</f>
        <v>143165162</v>
      </c>
      <c r="E83" s="54">
        <f t="shared" si="8"/>
        <v>4108693</v>
      </c>
      <c r="F83" s="56">
        <f t="shared" si="9"/>
        <v>2.9546938948953178E-2</v>
      </c>
      <c r="G83" s="54">
        <f t="shared" si="10"/>
        <v>4221230</v>
      </c>
      <c r="H83" s="56">
        <f t="shared" si="11"/>
        <v>3.0380815766751154E-2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3" zoomScale="40" zoomScaleNormal="40" workbookViewId="0">
      <selection activeCell="B8" sqref="B8:H83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256" width="9.140625" style="67"/>
    <col min="257" max="257" width="121.140625" style="67" customWidth="1"/>
    <col min="258" max="258" width="39.5703125" style="67" customWidth="1"/>
    <col min="259" max="260" width="39.7109375" style="67" customWidth="1"/>
    <col min="261" max="261" width="34.85546875" style="67" customWidth="1"/>
    <col min="262" max="262" width="25" style="67" customWidth="1"/>
    <col min="263" max="263" width="35.42578125" style="67" customWidth="1"/>
    <col min="264" max="264" width="25.140625" style="67" customWidth="1"/>
    <col min="265" max="512" width="9.140625" style="67"/>
    <col min="513" max="513" width="121.140625" style="67" customWidth="1"/>
    <col min="514" max="514" width="39.5703125" style="67" customWidth="1"/>
    <col min="515" max="516" width="39.7109375" style="67" customWidth="1"/>
    <col min="517" max="517" width="34.85546875" style="67" customWidth="1"/>
    <col min="518" max="518" width="25" style="67" customWidth="1"/>
    <col min="519" max="519" width="35.42578125" style="67" customWidth="1"/>
    <col min="520" max="520" width="25.140625" style="67" customWidth="1"/>
    <col min="521" max="768" width="9.140625" style="67"/>
    <col min="769" max="769" width="121.140625" style="67" customWidth="1"/>
    <col min="770" max="770" width="39.5703125" style="67" customWidth="1"/>
    <col min="771" max="772" width="39.7109375" style="67" customWidth="1"/>
    <col min="773" max="773" width="34.85546875" style="67" customWidth="1"/>
    <col min="774" max="774" width="25" style="67" customWidth="1"/>
    <col min="775" max="775" width="35.42578125" style="67" customWidth="1"/>
    <col min="776" max="776" width="25.140625" style="67" customWidth="1"/>
    <col min="777" max="1024" width="9.140625" style="67"/>
    <col min="1025" max="1025" width="121.140625" style="67" customWidth="1"/>
    <col min="1026" max="1026" width="39.5703125" style="67" customWidth="1"/>
    <col min="1027" max="1028" width="39.7109375" style="67" customWidth="1"/>
    <col min="1029" max="1029" width="34.85546875" style="67" customWidth="1"/>
    <col min="1030" max="1030" width="25" style="67" customWidth="1"/>
    <col min="1031" max="1031" width="35.42578125" style="67" customWidth="1"/>
    <col min="1032" max="1032" width="25.140625" style="67" customWidth="1"/>
    <col min="1033" max="1280" width="9.140625" style="67"/>
    <col min="1281" max="1281" width="121.140625" style="67" customWidth="1"/>
    <col min="1282" max="1282" width="39.5703125" style="67" customWidth="1"/>
    <col min="1283" max="1284" width="39.7109375" style="67" customWidth="1"/>
    <col min="1285" max="1285" width="34.85546875" style="67" customWidth="1"/>
    <col min="1286" max="1286" width="25" style="67" customWidth="1"/>
    <col min="1287" max="1287" width="35.42578125" style="67" customWidth="1"/>
    <col min="1288" max="1288" width="25.140625" style="67" customWidth="1"/>
    <col min="1289" max="1536" width="9.140625" style="67"/>
    <col min="1537" max="1537" width="121.140625" style="67" customWidth="1"/>
    <col min="1538" max="1538" width="39.5703125" style="67" customWidth="1"/>
    <col min="1539" max="1540" width="39.7109375" style="67" customWidth="1"/>
    <col min="1541" max="1541" width="34.85546875" style="67" customWidth="1"/>
    <col min="1542" max="1542" width="25" style="67" customWidth="1"/>
    <col min="1543" max="1543" width="35.42578125" style="67" customWidth="1"/>
    <col min="1544" max="1544" width="25.140625" style="67" customWidth="1"/>
    <col min="1545" max="1792" width="9.140625" style="67"/>
    <col min="1793" max="1793" width="121.140625" style="67" customWidth="1"/>
    <col min="1794" max="1794" width="39.5703125" style="67" customWidth="1"/>
    <col min="1795" max="1796" width="39.7109375" style="67" customWidth="1"/>
    <col min="1797" max="1797" width="34.85546875" style="67" customWidth="1"/>
    <col min="1798" max="1798" width="25" style="67" customWidth="1"/>
    <col min="1799" max="1799" width="35.42578125" style="67" customWidth="1"/>
    <col min="1800" max="1800" width="25.140625" style="67" customWidth="1"/>
    <col min="1801" max="2048" width="9.140625" style="67"/>
    <col min="2049" max="2049" width="121.140625" style="67" customWidth="1"/>
    <col min="2050" max="2050" width="39.5703125" style="67" customWidth="1"/>
    <col min="2051" max="2052" width="39.7109375" style="67" customWidth="1"/>
    <col min="2053" max="2053" width="34.85546875" style="67" customWidth="1"/>
    <col min="2054" max="2054" width="25" style="67" customWidth="1"/>
    <col min="2055" max="2055" width="35.42578125" style="67" customWidth="1"/>
    <col min="2056" max="2056" width="25.140625" style="67" customWidth="1"/>
    <col min="2057" max="2304" width="9.140625" style="67"/>
    <col min="2305" max="2305" width="121.140625" style="67" customWidth="1"/>
    <col min="2306" max="2306" width="39.5703125" style="67" customWidth="1"/>
    <col min="2307" max="2308" width="39.7109375" style="67" customWidth="1"/>
    <col min="2309" max="2309" width="34.85546875" style="67" customWidth="1"/>
    <col min="2310" max="2310" width="25" style="67" customWidth="1"/>
    <col min="2311" max="2311" width="35.42578125" style="67" customWidth="1"/>
    <col min="2312" max="2312" width="25.140625" style="67" customWidth="1"/>
    <col min="2313" max="2560" width="9.140625" style="67"/>
    <col min="2561" max="2561" width="121.140625" style="67" customWidth="1"/>
    <col min="2562" max="2562" width="39.5703125" style="67" customWidth="1"/>
    <col min="2563" max="2564" width="39.7109375" style="67" customWidth="1"/>
    <col min="2565" max="2565" width="34.85546875" style="67" customWidth="1"/>
    <col min="2566" max="2566" width="25" style="67" customWidth="1"/>
    <col min="2567" max="2567" width="35.42578125" style="67" customWidth="1"/>
    <col min="2568" max="2568" width="25.140625" style="67" customWidth="1"/>
    <col min="2569" max="2816" width="9.140625" style="67"/>
    <col min="2817" max="2817" width="121.140625" style="67" customWidth="1"/>
    <col min="2818" max="2818" width="39.5703125" style="67" customWidth="1"/>
    <col min="2819" max="2820" width="39.7109375" style="67" customWidth="1"/>
    <col min="2821" max="2821" width="34.85546875" style="67" customWidth="1"/>
    <col min="2822" max="2822" width="25" style="67" customWidth="1"/>
    <col min="2823" max="2823" width="35.42578125" style="67" customWidth="1"/>
    <col min="2824" max="2824" width="25.140625" style="67" customWidth="1"/>
    <col min="2825" max="3072" width="9.140625" style="67"/>
    <col min="3073" max="3073" width="121.140625" style="67" customWidth="1"/>
    <col min="3074" max="3074" width="39.5703125" style="67" customWidth="1"/>
    <col min="3075" max="3076" width="39.7109375" style="67" customWidth="1"/>
    <col min="3077" max="3077" width="34.85546875" style="67" customWidth="1"/>
    <col min="3078" max="3078" width="25" style="67" customWidth="1"/>
    <col min="3079" max="3079" width="35.42578125" style="67" customWidth="1"/>
    <col min="3080" max="3080" width="25.140625" style="67" customWidth="1"/>
    <col min="3081" max="3328" width="9.140625" style="67"/>
    <col min="3329" max="3329" width="121.140625" style="67" customWidth="1"/>
    <col min="3330" max="3330" width="39.5703125" style="67" customWidth="1"/>
    <col min="3331" max="3332" width="39.7109375" style="67" customWidth="1"/>
    <col min="3333" max="3333" width="34.85546875" style="67" customWidth="1"/>
    <col min="3334" max="3334" width="25" style="67" customWidth="1"/>
    <col min="3335" max="3335" width="35.42578125" style="67" customWidth="1"/>
    <col min="3336" max="3336" width="25.140625" style="67" customWidth="1"/>
    <col min="3337" max="3584" width="9.140625" style="67"/>
    <col min="3585" max="3585" width="121.140625" style="67" customWidth="1"/>
    <col min="3586" max="3586" width="39.5703125" style="67" customWidth="1"/>
    <col min="3587" max="3588" width="39.7109375" style="67" customWidth="1"/>
    <col min="3589" max="3589" width="34.85546875" style="67" customWidth="1"/>
    <col min="3590" max="3590" width="25" style="67" customWidth="1"/>
    <col min="3591" max="3591" width="35.42578125" style="67" customWidth="1"/>
    <col min="3592" max="3592" width="25.140625" style="67" customWidth="1"/>
    <col min="3593" max="3840" width="9.140625" style="67"/>
    <col min="3841" max="3841" width="121.140625" style="67" customWidth="1"/>
    <col min="3842" max="3842" width="39.5703125" style="67" customWidth="1"/>
    <col min="3843" max="3844" width="39.7109375" style="67" customWidth="1"/>
    <col min="3845" max="3845" width="34.85546875" style="67" customWidth="1"/>
    <col min="3846" max="3846" width="25" style="67" customWidth="1"/>
    <col min="3847" max="3847" width="35.42578125" style="67" customWidth="1"/>
    <col min="3848" max="3848" width="25.140625" style="67" customWidth="1"/>
    <col min="3849" max="4096" width="9.140625" style="67"/>
    <col min="4097" max="4097" width="121.140625" style="67" customWidth="1"/>
    <col min="4098" max="4098" width="39.5703125" style="67" customWidth="1"/>
    <col min="4099" max="4100" width="39.7109375" style="67" customWidth="1"/>
    <col min="4101" max="4101" width="34.85546875" style="67" customWidth="1"/>
    <col min="4102" max="4102" width="25" style="67" customWidth="1"/>
    <col min="4103" max="4103" width="35.42578125" style="67" customWidth="1"/>
    <col min="4104" max="4104" width="25.140625" style="67" customWidth="1"/>
    <col min="4105" max="4352" width="9.140625" style="67"/>
    <col min="4353" max="4353" width="121.140625" style="67" customWidth="1"/>
    <col min="4354" max="4354" width="39.5703125" style="67" customWidth="1"/>
    <col min="4355" max="4356" width="39.7109375" style="67" customWidth="1"/>
    <col min="4357" max="4357" width="34.85546875" style="67" customWidth="1"/>
    <col min="4358" max="4358" width="25" style="67" customWidth="1"/>
    <col min="4359" max="4359" width="35.42578125" style="67" customWidth="1"/>
    <col min="4360" max="4360" width="25.140625" style="67" customWidth="1"/>
    <col min="4361" max="4608" width="9.140625" style="67"/>
    <col min="4609" max="4609" width="121.140625" style="67" customWidth="1"/>
    <col min="4610" max="4610" width="39.5703125" style="67" customWidth="1"/>
    <col min="4611" max="4612" width="39.7109375" style="67" customWidth="1"/>
    <col min="4613" max="4613" width="34.85546875" style="67" customWidth="1"/>
    <col min="4614" max="4614" width="25" style="67" customWidth="1"/>
    <col min="4615" max="4615" width="35.42578125" style="67" customWidth="1"/>
    <col min="4616" max="4616" width="25.140625" style="67" customWidth="1"/>
    <col min="4617" max="4864" width="9.140625" style="67"/>
    <col min="4865" max="4865" width="121.140625" style="67" customWidth="1"/>
    <col min="4866" max="4866" width="39.5703125" style="67" customWidth="1"/>
    <col min="4867" max="4868" width="39.7109375" style="67" customWidth="1"/>
    <col min="4869" max="4869" width="34.85546875" style="67" customWidth="1"/>
    <col min="4870" max="4870" width="25" style="67" customWidth="1"/>
    <col min="4871" max="4871" width="35.42578125" style="67" customWidth="1"/>
    <col min="4872" max="4872" width="25.140625" style="67" customWidth="1"/>
    <col min="4873" max="5120" width="9.140625" style="67"/>
    <col min="5121" max="5121" width="121.140625" style="67" customWidth="1"/>
    <col min="5122" max="5122" width="39.5703125" style="67" customWidth="1"/>
    <col min="5123" max="5124" width="39.7109375" style="67" customWidth="1"/>
    <col min="5125" max="5125" width="34.85546875" style="67" customWidth="1"/>
    <col min="5126" max="5126" width="25" style="67" customWidth="1"/>
    <col min="5127" max="5127" width="35.42578125" style="67" customWidth="1"/>
    <col min="5128" max="5128" width="25.140625" style="67" customWidth="1"/>
    <col min="5129" max="5376" width="9.140625" style="67"/>
    <col min="5377" max="5377" width="121.140625" style="67" customWidth="1"/>
    <col min="5378" max="5378" width="39.5703125" style="67" customWidth="1"/>
    <col min="5379" max="5380" width="39.7109375" style="67" customWidth="1"/>
    <col min="5381" max="5381" width="34.85546875" style="67" customWidth="1"/>
    <col min="5382" max="5382" width="25" style="67" customWidth="1"/>
    <col min="5383" max="5383" width="35.42578125" style="67" customWidth="1"/>
    <col min="5384" max="5384" width="25.140625" style="67" customWidth="1"/>
    <col min="5385" max="5632" width="9.140625" style="67"/>
    <col min="5633" max="5633" width="121.140625" style="67" customWidth="1"/>
    <col min="5634" max="5634" width="39.5703125" style="67" customWidth="1"/>
    <col min="5635" max="5636" width="39.7109375" style="67" customWidth="1"/>
    <col min="5637" max="5637" width="34.85546875" style="67" customWidth="1"/>
    <col min="5638" max="5638" width="25" style="67" customWidth="1"/>
    <col min="5639" max="5639" width="35.42578125" style="67" customWidth="1"/>
    <col min="5640" max="5640" width="25.140625" style="67" customWidth="1"/>
    <col min="5641" max="5888" width="9.140625" style="67"/>
    <col min="5889" max="5889" width="121.140625" style="67" customWidth="1"/>
    <col min="5890" max="5890" width="39.5703125" style="67" customWidth="1"/>
    <col min="5891" max="5892" width="39.7109375" style="67" customWidth="1"/>
    <col min="5893" max="5893" width="34.85546875" style="67" customWidth="1"/>
    <col min="5894" max="5894" width="25" style="67" customWidth="1"/>
    <col min="5895" max="5895" width="35.42578125" style="67" customWidth="1"/>
    <col min="5896" max="5896" width="25.140625" style="67" customWidth="1"/>
    <col min="5897" max="6144" width="9.140625" style="67"/>
    <col min="6145" max="6145" width="121.140625" style="67" customWidth="1"/>
    <col min="6146" max="6146" width="39.5703125" style="67" customWidth="1"/>
    <col min="6147" max="6148" width="39.7109375" style="67" customWidth="1"/>
    <col min="6149" max="6149" width="34.85546875" style="67" customWidth="1"/>
    <col min="6150" max="6150" width="25" style="67" customWidth="1"/>
    <col min="6151" max="6151" width="35.42578125" style="67" customWidth="1"/>
    <col min="6152" max="6152" width="25.140625" style="67" customWidth="1"/>
    <col min="6153" max="6400" width="9.140625" style="67"/>
    <col min="6401" max="6401" width="121.140625" style="67" customWidth="1"/>
    <col min="6402" max="6402" width="39.5703125" style="67" customWidth="1"/>
    <col min="6403" max="6404" width="39.7109375" style="67" customWidth="1"/>
    <col min="6405" max="6405" width="34.85546875" style="67" customWidth="1"/>
    <col min="6406" max="6406" width="25" style="67" customWidth="1"/>
    <col min="6407" max="6407" width="35.42578125" style="67" customWidth="1"/>
    <col min="6408" max="6408" width="25.140625" style="67" customWidth="1"/>
    <col min="6409" max="6656" width="9.140625" style="67"/>
    <col min="6657" max="6657" width="121.140625" style="67" customWidth="1"/>
    <col min="6658" max="6658" width="39.5703125" style="67" customWidth="1"/>
    <col min="6659" max="6660" width="39.7109375" style="67" customWidth="1"/>
    <col min="6661" max="6661" width="34.85546875" style="67" customWidth="1"/>
    <col min="6662" max="6662" width="25" style="67" customWidth="1"/>
    <col min="6663" max="6663" width="35.42578125" style="67" customWidth="1"/>
    <col min="6664" max="6664" width="25.140625" style="67" customWidth="1"/>
    <col min="6665" max="6912" width="9.140625" style="67"/>
    <col min="6913" max="6913" width="121.140625" style="67" customWidth="1"/>
    <col min="6914" max="6914" width="39.5703125" style="67" customWidth="1"/>
    <col min="6915" max="6916" width="39.7109375" style="67" customWidth="1"/>
    <col min="6917" max="6917" width="34.85546875" style="67" customWidth="1"/>
    <col min="6918" max="6918" width="25" style="67" customWidth="1"/>
    <col min="6919" max="6919" width="35.42578125" style="67" customWidth="1"/>
    <col min="6920" max="6920" width="25.140625" style="67" customWidth="1"/>
    <col min="6921" max="7168" width="9.140625" style="67"/>
    <col min="7169" max="7169" width="121.140625" style="67" customWidth="1"/>
    <col min="7170" max="7170" width="39.5703125" style="67" customWidth="1"/>
    <col min="7171" max="7172" width="39.7109375" style="67" customWidth="1"/>
    <col min="7173" max="7173" width="34.85546875" style="67" customWidth="1"/>
    <col min="7174" max="7174" width="25" style="67" customWidth="1"/>
    <col min="7175" max="7175" width="35.42578125" style="67" customWidth="1"/>
    <col min="7176" max="7176" width="25.140625" style="67" customWidth="1"/>
    <col min="7177" max="7424" width="9.140625" style="67"/>
    <col min="7425" max="7425" width="121.140625" style="67" customWidth="1"/>
    <col min="7426" max="7426" width="39.5703125" style="67" customWidth="1"/>
    <col min="7427" max="7428" width="39.7109375" style="67" customWidth="1"/>
    <col min="7429" max="7429" width="34.85546875" style="67" customWidth="1"/>
    <col min="7430" max="7430" width="25" style="67" customWidth="1"/>
    <col min="7431" max="7431" width="35.42578125" style="67" customWidth="1"/>
    <col min="7432" max="7432" width="25.140625" style="67" customWidth="1"/>
    <col min="7433" max="7680" width="9.140625" style="67"/>
    <col min="7681" max="7681" width="121.140625" style="67" customWidth="1"/>
    <col min="7682" max="7682" width="39.5703125" style="67" customWidth="1"/>
    <col min="7683" max="7684" width="39.7109375" style="67" customWidth="1"/>
    <col min="7685" max="7685" width="34.85546875" style="67" customWidth="1"/>
    <col min="7686" max="7686" width="25" style="67" customWidth="1"/>
    <col min="7687" max="7687" width="35.42578125" style="67" customWidth="1"/>
    <col min="7688" max="7688" width="25.140625" style="67" customWidth="1"/>
    <col min="7689" max="7936" width="9.140625" style="67"/>
    <col min="7937" max="7937" width="121.140625" style="67" customWidth="1"/>
    <col min="7938" max="7938" width="39.5703125" style="67" customWidth="1"/>
    <col min="7939" max="7940" width="39.7109375" style="67" customWidth="1"/>
    <col min="7941" max="7941" width="34.85546875" style="67" customWidth="1"/>
    <col min="7942" max="7942" width="25" style="67" customWidth="1"/>
    <col min="7943" max="7943" width="35.42578125" style="67" customWidth="1"/>
    <col min="7944" max="7944" width="25.140625" style="67" customWidth="1"/>
    <col min="7945" max="8192" width="9.140625" style="67"/>
    <col min="8193" max="8193" width="121.140625" style="67" customWidth="1"/>
    <col min="8194" max="8194" width="39.5703125" style="67" customWidth="1"/>
    <col min="8195" max="8196" width="39.7109375" style="67" customWidth="1"/>
    <col min="8197" max="8197" width="34.85546875" style="67" customWidth="1"/>
    <col min="8198" max="8198" width="25" style="67" customWidth="1"/>
    <col min="8199" max="8199" width="35.42578125" style="67" customWidth="1"/>
    <col min="8200" max="8200" width="25.140625" style="67" customWidth="1"/>
    <col min="8201" max="8448" width="9.140625" style="67"/>
    <col min="8449" max="8449" width="121.140625" style="67" customWidth="1"/>
    <col min="8450" max="8450" width="39.5703125" style="67" customWidth="1"/>
    <col min="8451" max="8452" width="39.7109375" style="67" customWidth="1"/>
    <col min="8453" max="8453" width="34.85546875" style="67" customWidth="1"/>
    <col min="8454" max="8454" width="25" style="67" customWidth="1"/>
    <col min="8455" max="8455" width="35.42578125" style="67" customWidth="1"/>
    <col min="8456" max="8456" width="25.140625" style="67" customWidth="1"/>
    <col min="8457" max="8704" width="9.140625" style="67"/>
    <col min="8705" max="8705" width="121.140625" style="67" customWidth="1"/>
    <col min="8706" max="8706" width="39.5703125" style="67" customWidth="1"/>
    <col min="8707" max="8708" width="39.7109375" style="67" customWidth="1"/>
    <col min="8709" max="8709" width="34.85546875" style="67" customWidth="1"/>
    <col min="8710" max="8710" width="25" style="67" customWidth="1"/>
    <col min="8711" max="8711" width="35.42578125" style="67" customWidth="1"/>
    <col min="8712" max="8712" width="25.140625" style="67" customWidth="1"/>
    <col min="8713" max="8960" width="9.140625" style="67"/>
    <col min="8961" max="8961" width="121.140625" style="67" customWidth="1"/>
    <col min="8962" max="8962" width="39.5703125" style="67" customWidth="1"/>
    <col min="8963" max="8964" width="39.7109375" style="67" customWidth="1"/>
    <col min="8965" max="8965" width="34.85546875" style="67" customWidth="1"/>
    <col min="8966" max="8966" width="25" style="67" customWidth="1"/>
    <col min="8967" max="8967" width="35.42578125" style="67" customWidth="1"/>
    <col min="8968" max="8968" width="25.140625" style="67" customWidth="1"/>
    <col min="8969" max="9216" width="9.140625" style="67"/>
    <col min="9217" max="9217" width="121.140625" style="67" customWidth="1"/>
    <col min="9218" max="9218" width="39.5703125" style="67" customWidth="1"/>
    <col min="9219" max="9220" width="39.7109375" style="67" customWidth="1"/>
    <col min="9221" max="9221" width="34.85546875" style="67" customWidth="1"/>
    <col min="9222" max="9222" width="25" style="67" customWidth="1"/>
    <col min="9223" max="9223" width="35.42578125" style="67" customWidth="1"/>
    <col min="9224" max="9224" width="25.140625" style="67" customWidth="1"/>
    <col min="9225" max="9472" width="9.140625" style="67"/>
    <col min="9473" max="9473" width="121.140625" style="67" customWidth="1"/>
    <col min="9474" max="9474" width="39.5703125" style="67" customWidth="1"/>
    <col min="9475" max="9476" width="39.7109375" style="67" customWidth="1"/>
    <col min="9477" max="9477" width="34.85546875" style="67" customWidth="1"/>
    <col min="9478" max="9478" width="25" style="67" customWidth="1"/>
    <col min="9479" max="9479" width="35.42578125" style="67" customWidth="1"/>
    <col min="9480" max="9480" width="25.140625" style="67" customWidth="1"/>
    <col min="9481" max="9728" width="9.140625" style="67"/>
    <col min="9729" max="9729" width="121.140625" style="67" customWidth="1"/>
    <col min="9730" max="9730" width="39.5703125" style="67" customWidth="1"/>
    <col min="9731" max="9732" width="39.7109375" style="67" customWidth="1"/>
    <col min="9733" max="9733" width="34.85546875" style="67" customWidth="1"/>
    <col min="9734" max="9734" width="25" style="67" customWidth="1"/>
    <col min="9735" max="9735" width="35.42578125" style="67" customWidth="1"/>
    <col min="9736" max="9736" width="25.140625" style="67" customWidth="1"/>
    <col min="9737" max="9984" width="9.140625" style="67"/>
    <col min="9985" max="9985" width="121.140625" style="67" customWidth="1"/>
    <col min="9986" max="9986" width="39.5703125" style="67" customWidth="1"/>
    <col min="9987" max="9988" width="39.7109375" style="67" customWidth="1"/>
    <col min="9989" max="9989" width="34.85546875" style="67" customWidth="1"/>
    <col min="9990" max="9990" width="25" style="67" customWidth="1"/>
    <col min="9991" max="9991" width="35.42578125" style="67" customWidth="1"/>
    <col min="9992" max="9992" width="25.140625" style="67" customWidth="1"/>
    <col min="9993" max="10240" width="9.140625" style="67"/>
    <col min="10241" max="10241" width="121.140625" style="67" customWidth="1"/>
    <col min="10242" max="10242" width="39.5703125" style="67" customWidth="1"/>
    <col min="10243" max="10244" width="39.7109375" style="67" customWidth="1"/>
    <col min="10245" max="10245" width="34.85546875" style="67" customWidth="1"/>
    <col min="10246" max="10246" width="25" style="67" customWidth="1"/>
    <col min="10247" max="10247" width="35.42578125" style="67" customWidth="1"/>
    <col min="10248" max="10248" width="25.140625" style="67" customWidth="1"/>
    <col min="10249" max="10496" width="9.140625" style="67"/>
    <col min="10497" max="10497" width="121.140625" style="67" customWidth="1"/>
    <col min="10498" max="10498" width="39.5703125" style="67" customWidth="1"/>
    <col min="10499" max="10500" width="39.7109375" style="67" customWidth="1"/>
    <col min="10501" max="10501" width="34.85546875" style="67" customWidth="1"/>
    <col min="10502" max="10502" width="25" style="67" customWidth="1"/>
    <col min="10503" max="10503" width="35.42578125" style="67" customWidth="1"/>
    <col min="10504" max="10504" width="25.140625" style="67" customWidth="1"/>
    <col min="10505" max="10752" width="9.140625" style="67"/>
    <col min="10753" max="10753" width="121.140625" style="67" customWidth="1"/>
    <col min="10754" max="10754" width="39.5703125" style="67" customWidth="1"/>
    <col min="10755" max="10756" width="39.7109375" style="67" customWidth="1"/>
    <col min="10757" max="10757" width="34.85546875" style="67" customWidth="1"/>
    <col min="10758" max="10758" width="25" style="67" customWidth="1"/>
    <col min="10759" max="10759" width="35.42578125" style="67" customWidth="1"/>
    <col min="10760" max="10760" width="25.140625" style="67" customWidth="1"/>
    <col min="10761" max="11008" width="9.140625" style="67"/>
    <col min="11009" max="11009" width="121.140625" style="67" customWidth="1"/>
    <col min="11010" max="11010" width="39.5703125" style="67" customWidth="1"/>
    <col min="11011" max="11012" width="39.7109375" style="67" customWidth="1"/>
    <col min="11013" max="11013" width="34.85546875" style="67" customWidth="1"/>
    <col min="11014" max="11014" width="25" style="67" customWidth="1"/>
    <col min="11015" max="11015" width="35.42578125" style="67" customWidth="1"/>
    <col min="11016" max="11016" width="25.140625" style="67" customWidth="1"/>
    <col min="11017" max="11264" width="9.140625" style="67"/>
    <col min="11265" max="11265" width="121.140625" style="67" customWidth="1"/>
    <col min="11266" max="11266" width="39.5703125" style="67" customWidth="1"/>
    <col min="11267" max="11268" width="39.7109375" style="67" customWidth="1"/>
    <col min="11269" max="11269" width="34.85546875" style="67" customWidth="1"/>
    <col min="11270" max="11270" width="25" style="67" customWidth="1"/>
    <col min="11271" max="11271" width="35.42578125" style="67" customWidth="1"/>
    <col min="11272" max="11272" width="25.140625" style="67" customWidth="1"/>
    <col min="11273" max="11520" width="9.140625" style="67"/>
    <col min="11521" max="11521" width="121.140625" style="67" customWidth="1"/>
    <col min="11522" max="11522" width="39.5703125" style="67" customWidth="1"/>
    <col min="11523" max="11524" width="39.7109375" style="67" customWidth="1"/>
    <col min="11525" max="11525" width="34.85546875" style="67" customWidth="1"/>
    <col min="11526" max="11526" width="25" style="67" customWidth="1"/>
    <col min="11527" max="11527" width="35.42578125" style="67" customWidth="1"/>
    <col min="11528" max="11528" width="25.140625" style="67" customWidth="1"/>
    <col min="11529" max="11776" width="9.140625" style="67"/>
    <col min="11777" max="11777" width="121.140625" style="67" customWidth="1"/>
    <col min="11778" max="11778" width="39.5703125" style="67" customWidth="1"/>
    <col min="11779" max="11780" width="39.7109375" style="67" customWidth="1"/>
    <col min="11781" max="11781" width="34.85546875" style="67" customWidth="1"/>
    <col min="11782" max="11782" width="25" style="67" customWidth="1"/>
    <col min="11783" max="11783" width="35.42578125" style="67" customWidth="1"/>
    <col min="11784" max="11784" width="25.140625" style="67" customWidth="1"/>
    <col min="11785" max="12032" width="9.140625" style="67"/>
    <col min="12033" max="12033" width="121.140625" style="67" customWidth="1"/>
    <col min="12034" max="12034" width="39.5703125" style="67" customWidth="1"/>
    <col min="12035" max="12036" width="39.7109375" style="67" customWidth="1"/>
    <col min="12037" max="12037" width="34.85546875" style="67" customWidth="1"/>
    <col min="12038" max="12038" width="25" style="67" customWidth="1"/>
    <col min="12039" max="12039" width="35.42578125" style="67" customWidth="1"/>
    <col min="12040" max="12040" width="25.140625" style="67" customWidth="1"/>
    <col min="12041" max="12288" width="9.140625" style="67"/>
    <col min="12289" max="12289" width="121.140625" style="67" customWidth="1"/>
    <col min="12290" max="12290" width="39.5703125" style="67" customWidth="1"/>
    <col min="12291" max="12292" width="39.7109375" style="67" customWidth="1"/>
    <col min="12293" max="12293" width="34.85546875" style="67" customWidth="1"/>
    <col min="12294" max="12294" width="25" style="67" customWidth="1"/>
    <col min="12295" max="12295" width="35.42578125" style="67" customWidth="1"/>
    <col min="12296" max="12296" width="25.140625" style="67" customWidth="1"/>
    <col min="12297" max="12544" width="9.140625" style="67"/>
    <col min="12545" max="12545" width="121.140625" style="67" customWidth="1"/>
    <col min="12546" max="12546" width="39.5703125" style="67" customWidth="1"/>
    <col min="12547" max="12548" width="39.7109375" style="67" customWidth="1"/>
    <col min="12549" max="12549" width="34.85546875" style="67" customWidth="1"/>
    <col min="12550" max="12550" width="25" style="67" customWidth="1"/>
    <col min="12551" max="12551" width="35.42578125" style="67" customWidth="1"/>
    <col min="12552" max="12552" width="25.140625" style="67" customWidth="1"/>
    <col min="12553" max="12800" width="9.140625" style="67"/>
    <col min="12801" max="12801" width="121.140625" style="67" customWidth="1"/>
    <col min="12802" max="12802" width="39.5703125" style="67" customWidth="1"/>
    <col min="12803" max="12804" width="39.7109375" style="67" customWidth="1"/>
    <col min="12805" max="12805" width="34.85546875" style="67" customWidth="1"/>
    <col min="12806" max="12806" width="25" style="67" customWidth="1"/>
    <col min="12807" max="12807" width="35.42578125" style="67" customWidth="1"/>
    <col min="12808" max="12808" width="25.140625" style="67" customWidth="1"/>
    <col min="12809" max="13056" width="9.140625" style="67"/>
    <col min="13057" max="13057" width="121.140625" style="67" customWidth="1"/>
    <col min="13058" max="13058" width="39.5703125" style="67" customWidth="1"/>
    <col min="13059" max="13060" width="39.7109375" style="67" customWidth="1"/>
    <col min="13061" max="13061" width="34.85546875" style="67" customWidth="1"/>
    <col min="13062" max="13062" width="25" style="67" customWidth="1"/>
    <col min="13063" max="13063" width="35.42578125" style="67" customWidth="1"/>
    <col min="13064" max="13064" width="25.140625" style="67" customWidth="1"/>
    <col min="13065" max="13312" width="9.140625" style="67"/>
    <col min="13313" max="13313" width="121.140625" style="67" customWidth="1"/>
    <col min="13314" max="13314" width="39.5703125" style="67" customWidth="1"/>
    <col min="13315" max="13316" width="39.7109375" style="67" customWidth="1"/>
    <col min="13317" max="13317" width="34.85546875" style="67" customWidth="1"/>
    <col min="13318" max="13318" width="25" style="67" customWidth="1"/>
    <col min="13319" max="13319" width="35.42578125" style="67" customWidth="1"/>
    <col min="13320" max="13320" width="25.140625" style="67" customWidth="1"/>
    <col min="13321" max="13568" width="9.140625" style="67"/>
    <col min="13569" max="13569" width="121.140625" style="67" customWidth="1"/>
    <col min="13570" max="13570" width="39.5703125" style="67" customWidth="1"/>
    <col min="13571" max="13572" width="39.7109375" style="67" customWidth="1"/>
    <col min="13573" max="13573" width="34.85546875" style="67" customWidth="1"/>
    <col min="13574" max="13574" width="25" style="67" customWidth="1"/>
    <col min="13575" max="13575" width="35.42578125" style="67" customWidth="1"/>
    <col min="13576" max="13576" width="25.140625" style="67" customWidth="1"/>
    <col min="13577" max="13824" width="9.140625" style="67"/>
    <col min="13825" max="13825" width="121.140625" style="67" customWidth="1"/>
    <col min="13826" max="13826" width="39.5703125" style="67" customWidth="1"/>
    <col min="13827" max="13828" width="39.7109375" style="67" customWidth="1"/>
    <col min="13829" max="13829" width="34.85546875" style="67" customWidth="1"/>
    <col min="13830" max="13830" width="25" style="67" customWidth="1"/>
    <col min="13831" max="13831" width="35.42578125" style="67" customWidth="1"/>
    <col min="13832" max="13832" width="25.140625" style="67" customWidth="1"/>
    <col min="13833" max="14080" width="9.140625" style="67"/>
    <col min="14081" max="14081" width="121.140625" style="67" customWidth="1"/>
    <col min="14082" max="14082" width="39.5703125" style="67" customWidth="1"/>
    <col min="14083" max="14084" width="39.7109375" style="67" customWidth="1"/>
    <col min="14085" max="14085" width="34.85546875" style="67" customWidth="1"/>
    <col min="14086" max="14086" width="25" style="67" customWidth="1"/>
    <col min="14087" max="14087" width="35.42578125" style="67" customWidth="1"/>
    <col min="14088" max="14088" width="25.140625" style="67" customWidth="1"/>
    <col min="14089" max="14336" width="9.140625" style="67"/>
    <col min="14337" max="14337" width="121.140625" style="67" customWidth="1"/>
    <col min="14338" max="14338" width="39.5703125" style="67" customWidth="1"/>
    <col min="14339" max="14340" width="39.7109375" style="67" customWidth="1"/>
    <col min="14341" max="14341" width="34.85546875" style="67" customWidth="1"/>
    <col min="14342" max="14342" width="25" style="67" customWidth="1"/>
    <col min="14343" max="14343" width="35.42578125" style="67" customWidth="1"/>
    <col min="14344" max="14344" width="25.140625" style="67" customWidth="1"/>
    <col min="14345" max="14592" width="9.140625" style="67"/>
    <col min="14593" max="14593" width="121.140625" style="67" customWidth="1"/>
    <col min="14594" max="14594" width="39.5703125" style="67" customWidth="1"/>
    <col min="14595" max="14596" width="39.7109375" style="67" customWidth="1"/>
    <col min="14597" max="14597" width="34.85546875" style="67" customWidth="1"/>
    <col min="14598" max="14598" width="25" style="67" customWidth="1"/>
    <col min="14599" max="14599" width="35.42578125" style="67" customWidth="1"/>
    <col min="14600" max="14600" width="25.140625" style="67" customWidth="1"/>
    <col min="14601" max="14848" width="9.140625" style="67"/>
    <col min="14849" max="14849" width="121.140625" style="67" customWidth="1"/>
    <col min="14850" max="14850" width="39.5703125" style="67" customWidth="1"/>
    <col min="14851" max="14852" width="39.7109375" style="67" customWidth="1"/>
    <col min="14853" max="14853" width="34.85546875" style="67" customWidth="1"/>
    <col min="14854" max="14854" width="25" style="67" customWidth="1"/>
    <col min="14855" max="14855" width="35.42578125" style="67" customWidth="1"/>
    <col min="14856" max="14856" width="25.140625" style="67" customWidth="1"/>
    <col min="14857" max="15104" width="9.140625" style="67"/>
    <col min="15105" max="15105" width="121.140625" style="67" customWidth="1"/>
    <col min="15106" max="15106" width="39.5703125" style="67" customWidth="1"/>
    <col min="15107" max="15108" width="39.7109375" style="67" customWidth="1"/>
    <col min="15109" max="15109" width="34.85546875" style="67" customWidth="1"/>
    <col min="15110" max="15110" width="25" style="67" customWidth="1"/>
    <col min="15111" max="15111" width="35.42578125" style="67" customWidth="1"/>
    <col min="15112" max="15112" width="25.140625" style="67" customWidth="1"/>
    <col min="15113" max="15360" width="9.140625" style="67"/>
    <col min="15361" max="15361" width="121.140625" style="67" customWidth="1"/>
    <col min="15362" max="15362" width="39.5703125" style="67" customWidth="1"/>
    <col min="15363" max="15364" width="39.7109375" style="67" customWidth="1"/>
    <col min="15365" max="15365" width="34.85546875" style="67" customWidth="1"/>
    <col min="15366" max="15366" width="25" style="67" customWidth="1"/>
    <col min="15367" max="15367" width="35.42578125" style="67" customWidth="1"/>
    <col min="15368" max="15368" width="25.140625" style="67" customWidth="1"/>
    <col min="15369" max="15616" width="9.140625" style="67"/>
    <col min="15617" max="15617" width="121.140625" style="67" customWidth="1"/>
    <col min="15618" max="15618" width="39.5703125" style="67" customWidth="1"/>
    <col min="15619" max="15620" width="39.7109375" style="67" customWidth="1"/>
    <col min="15621" max="15621" width="34.85546875" style="67" customWidth="1"/>
    <col min="15622" max="15622" width="25" style="67" customWidth="1"/>
    <col min="15623" max="15623" width="35.42578125" style="67" customWidth="1"/>
    <col min="15624" max="15624" width="25.140625" style="67" customWidth="1"/>
    <col min="15625" max="15872" width="9.140625" style="67"/>
    <col min="15873" max="15873" width="121.140625" style="67" customWidth="1"/>
    <col min="15874" max="15874" width="39.5703125" style="67" customWidth="1"/>
    <col min="15875" max="15876" width="39.7109375" style="67" customWidth="1"/>
    <col min="15877" max="15877" width="34.85546875" style="67" customWidth="1"/>
    <col min="15878" max="15878" width="25" style="67" customWidth="1"/>
    <col min="15879" max="15879" width="35.42578125" style="67" customWidth="1"/>
    <col min="15880" max="15880" width="25.140625" style="67" customWidth="1"/>
    <col min="15881" max="16128" width="9.140625" style="67"/>
    <col min="16129" max="16129" width="121.140625" style="67" customWidth="1"/>
    <col min="16130" max="16130" width="39.5703125" style="67" customWidth="1"/>
    <col min="16131" max="16132" width="39.7109375" style="67" customWidth="1"/>
    <col min="16133" max="16133" width="34.85546875" style="67" customWidth="1"/>
    <col min="16134" max="16134" width="25" style="67" customWidth="1"/>
    <col min="16135" max="16135" width="35.42578125" style="67" customWidth="1"/>
    <col min="16136" max="16136" width="25.140625" style="67" customWidth="1"/>
    <col min="16137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111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2605391</v>
      </c>
      <c r="C8" s="26">
        <v>2605391</v>
      </c>
      <c r="D8" s="26">
        <v>2380818</v>
      </c>
      <c r="E8" s="26">
        <v>-224573</v>
      </c>
      <c r="F8" s="27">
        <v>-8.6199999999999999E-2</v>
      </c>
      <c r="G8" s="26">
        <v>-224573</v>
      </c>
      <c r="H8" s="27">
        <v>-8.6199999999999999E-2</v>
      </c>
    </row>
    <row r="9" spans="1:8" s="16" customFormat="1" ht="31.5">
      <c r="A9" s="25" t="s">
        <v>19</v>
      </c>
      <c r="B9" s="26">
        <v>96691</v>
      </c>
      <c r="C9" s="26">
        <v>96691</v>
      </c>
      <c r="D9" s="26">
        <v>0</v>
      </c>
      <c r="E9" s="26">
        <v>-96691</v>
      </c>
      <c r="F9" s="27">
        <v>-1</v>
      </c>
      <c r="G9" s="26">
        <v>-96691</v>
      </c>
      <c r="H9" s="27">
        <v>-1</v>
      </c>
    </row>
    <row r="10" spans="1:8" s="16" customFormat="1" ht="31.5">
      <c r="A10" s="28" t="s">
        <v>20</v>
      </c>
      <c r="B10" s="29">
        <v>0</v>
      </c>
      <c r="C10" s="29">
        <v>0</v>
      </c>
      <c r="D10" s="29">
        <v>0</v>
      </c>
      <c r="E10" s="29">
        <v>0</v>
      </c>
      <c r="F10" s="27">
        <v>0</v>
      </c>
      <c r="G10" s="29">
        <v>0</v>
      </c>
      <c r="H10" s="27">
        <v>0</v>
      </c>
    </row>
    <row r="11" spans="1:8" s="16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16" customFormat="1" ht="31.5">
      <c r="A12" s="32" t="s">
        <v>22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  <c r="G12" s="29">
        <v>0</v>
      </c>
      <c r="H12" s="27">
        <v>0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2702082</v>
      </c>
      <c r="C31" s="36">
        <v>2702082</v>
      </c>
      <c r="D31" s="36">
        <v>2380818</v>
      </c>
      <c r="E31" s="36">
        <v>-321264</v>
      </c>
      <c r="F31" s="37">
        <v>-0.11890000000000001</v>
      </c>
      <c r="G31" s="36">
        <v>-321264</v>
      </c>
      <c r="H31" s="37">
        <v>-0.11890000000000001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1169291</v>
      </c>
      <c r="E35" s="41">
        <v>1169291</v>
      </c>
      <c r="F35" s="37">
        <v>1</v>
      </c>
      <c r="G35" s="41">
        <v>1169291</v>
      </c>
      <c r="H35" s="37">
        <v>1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0</v>
      </c>
      <c r="C39" s="39">
        <v>0</v>
      </c>
      <c r="D39" s="39">
        <v>0</v>
      </c>
      <c r="E39" s="39">
        <v>0</v>
      </c>
      <c r="F39" s="37">
        <v>0</v>
      </c>
      <c r="G39" s="39">
        <v>0</v>
      </c>
      <c r="H39" s="37">
        <v>0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2702082</v>
      </c>
      <c r="C45" s="39">
        <v>2702082</v>
      </c>
      <c r="D45" s="39">
        <v>3550109</v>
      </c>
      <c r="E45" s="39">
        <v>848027</v>
      </c>
      <c r="F45" s="37">
        <v>0.31380000000000002</v>
      </c>
      <c r="G45" s="39">
        <v>848027</v>
      </c>
      <c r="H45" s="37">
        <v>0.31380000000000002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0</v>
      </c>
      <c r="C49" s="22">
        <v>0</v>
      </c>
      <c r="D49" s="22">
        <v>0</v>
      </c>
      <c r="E49" s="22">
        <v>0</v>
      </c>
      <c r="F49" s="27">
        <v>0</v>
      </c>
      <c r="G49" s="22">
        <v>0</v>
      </c>
      <c r="H49" s="27">
        <v>0</v>
      </c>
    </row>
    <row r="50" spans="1:8" s="16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16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0</v>
      </c>
      <c r="C52" s="31">
        <v>0</v>
      </c>
      <c r="D52" s="31">
        <v>0</v>
      </c>
      <c r="E52" s="31">
        <v>0</v>
      </c>
      <c r="F52" s="27">
        <v>0</v>
      </c>
      <c r="G52" s="31">
        <v>0</v>
      </c>
      <c r="H52" s="27">
        <v>0</v>
      </c>
    </row>
    <row r="53" spans="1:8" s="16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16" customFormat="1" ht="31.5">
      <c r="A54" s="32" t="s">
        <v>56</v>
      </c>
      <c r="B54" s="31">
        <v>2702082</v>
      </c>
      <c r="C54" s="31">
        <v>2702082</v>
      </c>
      <c r="D54" s="31">
        <v>3550109</v>
      </c>
      <c r="E54" s="31">
        <v>848027</v>
      </c>
      <c r="F54" s="27">
        <v>0.31380000000000002</v>
      </c>
      <c r="G54" s="31">
        <v>848027</v>
      </c>
      <c r="H54" s="27">
        <v>0.31380000000000002</v>
      </c>
    </row>
    <row r="55" spans="1:8" s="16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16" customFormat="1" ht="31.5">
      <c r="A56" s="32" t="s">
        <v>58</v>
      </c>
      <c r="B56" s="31">
        <v>0</v>
      </c>
      <c r="C56" s="31">
        <v>0</v>
      </c>
      <c r="D56" s="31">
        <v>0</v>
      </c>
      <c r="E56" s="31">
        <v>0</v>
      </c>
      <c r="F56" s="27">
        <v>0</v>
      </c>
      <c r="G56" s="31">
        <v>0</v>
      </c>
      <c r="H56" s="27">
        <v>0</v>
      </c>
    </row>
    <row r="57" spans="1:8" s="38" customFormat="1" ht="31.5">
      <c r="A57" s="48" t="s">
        <v>59</v>
      </c>
      <c r="B57" s="36">
        <v>2702082</v>
      </c>
      <c r="C57" s="36">
        <v>2702082</v>
      </c>
      <c r="D57" s="36">
        <v>3550109</v>
      </c>
      <c r="E57" s="36">
        <v>848027</v>
      </c>
      <c r="F57" s="37">
        <v>0.31380000000000002</v>
      </c>
      <c r="G57" s="36">
        <v>848027</v>
      </c>
      <c r="H57" s="37">
        <v>0.31380000000000002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2702082</v>
      </c>
      <c r="C62" s="50">
        <v>2702082</v>
      </c>
      <c r="D62" s="50">
        <v>3550109</v>
      </c>
      <c r="E62" s="50">
        <v>848027</v>
      </c>
      <c r="F62" s="37">
        <v>0.31380000000000002</v>
      </c>
      <c r="G62" s="50">
        <v>848027</v>
      </c>
      <c r="H62" s="37">
        <v>0.31380000000000002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1546979</v>
      </c>
      <c r="C65" s="26">
        <v>1309761</v>
      </c>
      <c r="D65" s="26">
        <v>1273725</v>
      </c>
      <c r="E65" s="22">
        <v>-273254</v>
      </c>
      <c r="F65" s="27">
        <v>-0.17660000000000001</v>
      </c>
      <c r="G65" s="22">
        <v>-36036</v>
      </c>
      <c r="H65" s="27">
        <v>-2.75E-2</v>
      </c>
    </row>
    <row r="66" spans="1:8" s="16" customFormat="1" ht="31.5">
      <c r="A66" s="32" t="s">
        <v>67</v>
      </c>
      <c r="B66" s="29">
        <v>50000</v>
      </c>
      <c r="C66" s="26">
        <v>54534</v>
      </c>
      <c r="D66" s="26">
        <v>52000</v>
      </c>
      <c r="E66" s="31">
        <v>2000</v>
      </c>
      <c r="F66" s="27">
        <v>0.04</v>
      </c>
      <c r="G66" s="31">
        <v>-2534</v>
      </c>
      <c r="H66" s="27">
        <v>-4.65E-2</v>
      </c>
    </row>
    <row r="67" spans="1:8" s="16" customFormat="1" ht="31.5">
      <c r="A67" s="32" t="s">
        <v>68</v>
      </c>
      <c r="B67" s="22">
        <v>102945</v>
      </c>
      <c r="C67" s="26">
        <v>445573</v>
      </c>
      <c r="D67" s="26">
        <v>437887</v>
      </c>
      <c r="E67" s="31">
        <v>334942</v>
      </c>
      <c r="F67" s="27">
        <v>3.2536</v>
      </c>
      <c r="G67" s="31">
        <v>-7686</v>
      </c>
      <c r="H67" s="27">
        <v>-1.72E-2</v>
      </c>
    </row>
    <row r="68" spans="1:8" s="38" customFormat="1" ht="31.5">
      <c r="A68" s="48" t="s">
        <v>69</v>
      </c>
      <c r="B68" s="50">
        <v>1699924</v>
      </c>
      <c r="C68" s="50">
        <v>1809868</v>
      </c>
      <c r="D68" s="50">
        <v>1763612</v>
      </c>
      <c r="E68" s="36">
        <v>63688</v>
      </c>
      <c r="F68" s="37">
        <v>3.7499999999999999E-2</v>
      </c>
      <c r="G68" s="36">
        <v>-46256</v>
      </c>
      <c r="H68" s="37">
        <v>-2.5600000000000001E-2</v>
      </c>
    </row>
    <row r="69" spans="1:8" s="16" customFormat="1" ht="31.5">
      <c r="A69" s="32" t="s">
        <v>70</v>
      </c>
      <c r="B69" s="29">
        <v>5911</v>
      </c>
      <c r="C69" s="29">
        <v>29000</v>
      </c>
      <c r="D69" s="29">
        <v>58000</v>
      </c>
      <c r="E69" s="31">
        <v>52089</v>
      </c>
      <c r="F69" s="27">
        <v>8.8122000000000007</v>
      </c>
      <c r="G69" s="31">
        <v>29000</v>
      </c>
      <c r="H69" s="27">
        <v>1</v>
      </c>
    </row>
    <row r="70" spans="1:8" s="16" customFormat="1" ht="31.5">
      <c r="A70" s="32" t="s">
        <v>71</v>
      </c>
      <c r="B70" s="26">
        <v>23414</v>
      </c>
      <c r="C70" s="26">
        <v>19100</v>
      </c>
      <c r="D70" s="26">
        <v>38000</v>
      </c>
      <c r="E70" s="31">
        <v>14586</v>
      </c>
      <c r="F70" s="27">
        <v>0.623</v>
      </c>
      <c r="G70" s="31">
        <v>18900</v>
      </c>
      <c r="H70" s="27">
        <v>0.98950000000000005</v>
      </c>
    </row>
    <row r="71" spans="1:8" s="16" customFormat="1" ht="31.5">
      <c r="A71" s="32" t="s">
        <v>72</v>
      </c>
      <c r="B71" s="22">
        <v>8965</v>
      </c>
      <c r="C71" s="22">
        <v>17900</v>
      </c>
      <c r="D71" s="22">
        <v>9000</v>
      </c>
      <c r="E71" s="31">
        <v>35</v>
      </c>
      <c r="F71" s="27">
        <v>3.8999999999999998E-3</v>
      </c>
      <c r="G71" s="31">
        <v>-8900</v>
      </c>
      <c r="H71" s="27">
        <v>-0.49719999999999998</v>
      </c>
    </row>
    <row r="72" spans="1:8" s="38" customFormat="1" ht="31.5">
      <c r="A72" s="35" t="s">
        <v>73</v>
      </c>
      <c r="B72" s="50">
        <v>38290</v>
      </c>
      <c r="C72" s="50">
        <v>66000</v>
      </c>
      <c r="D72" s="50">
        <v>105000</v>
      </c>
      <c r="E72" s="36">
        <v>66710</v>
      </c>
      <c r="F72" s="37">
        <v>1.7422</v>
      </c>
      <c r="G72" s="36">
        <v>39000</v>
      </c>
      <c r="H72" s="37">
        <v>0.59089999999999998</v>
      </c>
    </row>
    <row r="73" spans="1:8" s="16" customFormat="1" ht="31.5">
      <c r="A73" s="32" t="s">
        <v>74</v>
      </c>
      <c r="B73" s="22">
        <v>0</v>
      </c>
      <c r="C73" s="22">
        <v>25000</v>
      </c>
      <c r="D73" s="22">
        <v>0</v>
      </c>
      <c r="E73" s="31">
        <v>0</v>
      </c>
      <c r="F73" s="27">
        <v>0</v>
      </c>
      <c r="G73" s="31">
        <v>-25000</v>
      </c>
      <c r="H73" s="27">
        <v>-1</v>
      </c>
    </row>
    <row r="74" spans="1:8" s="16" customFormat="1" ht="31.5">
      <c r="A74" s="32" t="s">
        <v>75</v>
      </c>
      <c r="B74" s="31">
        <v>3050</v>
      </c>
      <c r="C74" s="31">
        <v>801214</v>
      </c>
      <c r="D74" s="31">
        <v>512206</v>
      </c>
      <c r="E74" s="31">
        <v>509156</v>
      </c>
      <c r="F74" s="27">
        <v>166.93639999999999</v>
      </c>
      <c r="G74" s="31">
        <v>-289008</v>
      </c>
      <c r="H74" s="27">
        <v>-0.36070000000000002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960568</v>
      </c>
      <c r="C76" s="31">
        <v>0</v>
      </c>
      <c r="D76" s="31">
        <v>1169291</v>
      </c>
      <c r="E76" s="31">
        <v>208723</v>
      </c>
      <c r="F76" s="27">
        <v>0.21729999999999999</v>
      </c>
      <c r="G76" s="31">
        <v>1169291</v>
      </c>
      <c r="H76" s="27">
        <v>1</v>
      </c>
    </row>
    <row r="77" spans="1:8" s="38" customFormat="1" ht="31.5">
      <c r="A77" s="35" t="s">
        <v>78</v>
      </c>
      <c r="B77" s="36">
        <v>963618</v>
      </c>
      <c r="C77" s="36">
        <v>826214</v>
      </c>
      <c r="D77" s="36">
        <v>1681497</v>
      </c>
      <c r="E77" s="36">
        <v>717879</v>
      </c>
      <c r="F77" s="37">
        <v>0.745</v>
      </c>
      <c r="G77" s="36">
        <v>855283</v>
      </c>
      <c r="H77" s="37">
        <v>1.0351999999999999</v>
      </c>
    </row>
    <row r="78" spans="1:8" s="16" customFormat="1" ht="31.5">
      <c r="A78" s="32" t="s">
        <v>79</v>
      </c>
      <c r="B78" s="31">
        <v>0</v>
      </c>
      <c r="C78" s="31">
        <v>0</v>
      </c>
      <c r="D78" s="31">
        <v>0</v>
      </c>
      <c r="E78" s="31">
        <v>0</v>
      </c>
      <c r="F78" s="27">
        <v>0</v>
      </c>
      <c r="G78" s="31">
        <v>0</v>
      </c>
      <c r="H78" s="27">
        <v>0</v>
      </c>
    </row>
    <row r="79" spans="1:8" s="16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0</v>
      </c>
      <c r="C81" s="50">
        <v>0</v>
      </c>
      <c r="D81" s="50">
        <v>0</v>
      </c>
      <c r="E81" s="50">
        <v>0</v>
      </c>
      <c r="F81" s="37">
        <v>0</v>
      </c>
      <c r="G81" s="50">
        <v>0</v>
      </c>
      <c r="H81" s="37">
        <v>0</v>
      </c>
    </row>
    <row r="82" spans="1:8" s="16" customFormat="1" ht="31.5">
      <c r="A82" s="51" t="s">
        <v>83</v>
      </c>
      <c r="B82" s="31">
        <v>250</v>
      </c>
      <c r="C82" s="31">
        <v>0</v>
      </c>
      <c r="D82" s="29">
        <v>0</v>
      </c>
      <c r="E82" s="31">
        <v>-250</v>
      </c>
      <c r="F82" s="27">
        <v>-1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2702082</v>
      </c>
      <c r="C83" s="54">
        <v>2702082</v>
      </c>
      <c r="D83" s="55">
        <v>3550109</v>
      </c>
      <c r="E83" s="54">
        <v>848027</v>
      </c>
      <c r="F83" s="56">
        <v>0.31380000000000002</v>
      </c>
      <c r="G83" s="54">
        <v>848027</v>
      </c>
      <c r="H83" s="56">
        <v>0.31380000000000002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6" zoomScale="50" zoomScaleNormal="50" workbookViewId="0">
      <selection activeCell="B8" sqref="B8:H83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256" width="9.140625" style="67"/>
    <col min="257" max="257" width="121.140625" style="67" customWidth="1"/>
    <col min="258" max="258" width="39.5703125" style="67" customWidth="1"/>
    <col min="259" max="260" width="39.7109375" style="67" customWidth="1"/>
    <col min="261" max="261" width="34.85546875" style="67" customWidth="1"/>
    <col min="262" max="262" width="25" style="67" customWidth="1"/>
    <col min="263" max="263" width="35.42578125" style="67" customWidth="1"/>
    <col min="264" max="264" width="25.140625" style="67" customWidth="1"/>
    <col min="265" max="512" width="9.140625" style="67"/>
    <col min="513" max="513" width="121.140625" style="67" customWidth="1"/>
    <col min="514" max="514" width="39.5703125" style="67" customWidth="1"/>
    <col min="515" max="516" width="39.7109375" style="67" customWidth="1"/>
    <col min="517" max="517" width="34.85546875" style="67" customWidth="1"/>
    <col min="518" max="518" width="25" style="67" customWidth="1"/>
    <col min="519" max="519" width="35.42578125" style="67" customWidth="1"/>
    <col min="520" max="520" width="25.140625" style="67" customWidth="1"/>
    <col min="521" max="768" width="9.140625" style="67"/>
    <col min="769" max="769" width="121.140625" style="67" customWidth="1"/>
    <col min="770" max="770" width="39.5703125" style="67" customWidth="1"/>
    <col min="771" max="772" width="39.7109375" style="67" customWidth="1"/>
    <col min="773" max="773" width="34.85546875" style="67" customWidth="1"/>
    <col min="774" max="774" width="25" style="67" customWidth="1"/>
    <col min="775" max="775" width="35.42578125" style="67" customWidth="1"/>
    <col min="776" max="776" width="25.140625" style="67" customWidth="1"/>
    <col min="777" max="1024" width="9.140625" style="67"/>
    <col min="1025" max="1025" width="121.140625" style="67" customWidth="1"/>
    <col min="1026" max="1026" width="39.5703125" style="67" customWidth="1"/>
    <col min="1027" max="1028" width="39.7109375" style="67" customWidth="1"/>
    <col min="1029" max="1029" width="34.85546875" style="67" customWidth="1"/>
    <col min="1030" max="1030" width="25" style="67" customWidth="1"/>
    <col min="1031" max="1031" width="35.42578125" style="67" customWidth="1"/>
    <col min="1032" max="1032" width="25.140625" style="67" customWidth="1"/>
    <col min="1033" max="1280" width="9.140625" style="67"/>
    <col min="1281" max="1281" width="121.140625" style="67" customWidth="1"/>
    <col min="1282" max="1282" width="39.5703125" style="67" customWidth="1"/>
    <col min="1283" max="1284" width="39.7109375" style="67" customWidth="1"/>
    <col min="1285" max="1285" width="34.85546875" style="67" customWidth="1"/>
    <col min="1286" max="1286" width="25" style="67" customWidth="1"/>
    <col min="1287" max="1287" width="35.42578125" style="67" customWidth="1"/>
    <col min="1288" max="1288" width="25.140625" style="67" customWidth="1"/>
    <col min="1289" max="1536" width="9.140625" style="67"/>
    <col min="1537" max="1537" width="121.140625" style="67" customWidth="1"/>
    <col min="1538" max="1538" width="39.5703125" style="67" customWidth="1"/>
    <col min="1539" max="1540" width="39.7109375" style="67" customWidth="1"/>
    <col min="1541" max="1541" width="34.85546875" style="67" customWidth="1"/>
    <col min="1542" max="1542" width="25" style="67" customWidth="1"/>
    <col min="1543" max="1543" width="35.42578125" style="67" customWidth="1"/>
    <col min="1544" max="1544" width="25.140625" style="67" customWidth="1"/>
    <col min="1545" max="1792" width="9.140625" style="67"/>
    <col min="1793" max="1793" width="121.140625" style="67" customWidth="1"/>
    <col min="1794" max="1794" width="39.5703125" style="67" customWidth="1"/>
    <col min="1795" max="1796" width="39.7109375" style="67" customWidth="1"/>
    <col min="1797" max="1797" width="34.85546875" style="67" customWidth="1"/>
    <col min="1798" max="1798" width="25" style="67" customWidth="1"/>
    <col min="1799" max="1799" width="35.42578125" style="67" customWidth="1"/>
    <col min="1800" max="1800" width="25.140625" style="67" customWidth="1"/>
    <col min="1801" max="2048" width="9.140625" style="67"/>
    <col min="2049" max="2049" width="121.140625" style="67" customWidth="1"/>
    <col min="2050" max="2050" width="39.5703125" style="67" customWidth="1"/>
    <col min="2051" max="2052" width="39.7109375" style="67" customWidth="1"/>
    <col min="2053" max="2053" width="34.85546875" style="67" customWidth="1"/>
    <col min="2054" max="2054" width="25" style="67" customWidth="1"/>
    <col min="2055" max="2055" width="35.42578125" style="67" customWidth="1"/>
    <col min="2056" max="2056" width="25.140625" style="67" customWidth="1"/>
    <col min="2057" max="2304" width="9.140625" style="67"/>
    <col min="2305" max="2305" width="121.140625" style="67" customWidth="1"/>
    <col min="2306" max="2306" width="39.5703125" style="67" customWidth="1"/>
    <col min="2307" max="2308" width="39.7109375" style="67" customWidth="1"/>
    <col min="2309" max="2309" width="34.85546875" style="67" customWidth="1"/>
    <col min="2310" max="2310" width="25" style="67" customWidth="1"/>
    <col min="2311" max="2311" width="35.42578125" style="67" customWidth="1"/>
    <col min="2312" max="2312" width="25.140625" style="67" customWidth="1"/>
    <col min="2313" max="2560" width="9.140625" style="67"/>
    <col min="2561" max="2561" width="121.140625" style="67" customWidth="1"/>
    <col min="2562" max="2562" width="39.5703125" style="67" customWidth="1"/>
    <col min="2563" max="2564" width="39.7109375" style="67" customWidth="1"/>
    <col min="2565" max="2565" width="34.85546875" style="67" customWidth="1"/>
    <col min="2566" max="2566" width="25" style="67" customWidth="1"/>
    <col min="2567" max="2567" width="35.42578125" style="67" customWidth="1"/>
    <col min="2568" max="2568" width="25.140625" style="67" customWidth="1"/>
    <col min="2569" max="2816" width="9.140625" style="67"/>
    <col min="2817" max="2817" width="121.140625" style="67" customWidth="1"/>
    <col min="2818" max="2818" width="39.5703125" style="67" customWidth="1"/>
    <col min="2819" max="2820" width="39.7109375" style="67" customWidth="1"/>
    <col min="2821" max="2821" width="34.85546875" style="67" customWidth="1"/>
    <col min="2822" max="2822" width="25" style="67" customWidth="1"/>
    <col min="2823" max="2823" width="35.42578125" style="67" customWidth="1"/>
    <col min="2824" max="2824" width="25.140625" style="67" customWidth="1"/>
    <col min="2825" max="3072" width="9.140625" style="67"/>
    <col min="3073" max="3073" width="121.140625" style="67" customWidth="1"/>
    <col min="3074" max="3074" width="39.5703125" style="67" customWidth="1"/>
    <col min="3075" max="3076" width="39.7109375" style="67" customWidth="1"/>
    <col min="3077" max="3077" width="34.85546875" style="67" customWidth="1"/>
    <col min="3078" max="3078" width="25" style="67" customWidth="1"/>
    <col min="3079" max="3079" width="35.42578125" style="67" customWidth="1"/>
    <col min="3080" max="3080" width="25.140625" style="67" customWidth="1"/>
    <col min="3081" max="3328" width="9.140625" style="67"/>
    <col min="3329" max="3329" width="121.140625" style="67" customWidth="1"/>
    <col min="3330" max="3330" width="39.5703125" style="67" customWidth="1"/>
    <col min="3331" max="3332" width="39.7109375" style="67" customWidth="1"/>
    <col min="3333" max="3333" width="34.85546875" style="67" customWidth="1"/>
    <col min="3334" max="3334" width="25" style="67" customWidth="1"/>
    <col min="3335" max="3335" width="35.42578125" style="67" customWidth="1"/>
    <col min="3336" max="3336" width="25.140625" style="67" customWidth="1"/>
    <col min="3337" max="3584" width="9.140625" style="67"/>
    <col min="3585" max="3585" width="121.140625" style="67" customWidth="1"/>
    <col min="3586" max="3586" width="39.5703125" style="67" customWidth="1"/>
    <col min="3587" max="3588" width="39.7109375" style="67" customWidth="1"/>
    <col min="3589" max="3589" width="34.85546875" style="67" customWidth="1"/>
    <col min="3590" max="3590" width="25" style="67" customWidth="1"/>
    <col min="3591" max="3591" width="35.42578125" style="67" customWidth="1"/>
    <col min="3592" max="3592" width="25.140625" style="67" customWidth="1"/>
    <col min="3593" max="3840" width="9.140625" style="67"/>
    <col min="3841" max="3841" width="121.140625" style="67" customWidth="1"/>
    <col min="3842" max="3842" width="39.5703125" style="67" customWidth="1"/>
    <col min="3843" max="3844" width="39.7109375" style="67" customWidth="1"/>
    <col min="3845" max="3845" width="34.85546875" style="67" customWidth="1"/>
    <col min="3846" max="3846" width="25" style="67" customWidth="1"/>
    <col min="3847" max="3847" width="35.42578125" style="67" customWidth="1"/>
    <col min="3848" max="3848" width="25.140625" style="67" customWidth="1"/>
    <col min="3849" max="4096" width="9.140625" style="67"/>
    <col min="4097" max="4097" width="121.140625" style="67" customWidth="1"/>
    <col min="4098" max="4098" width="39.5703125" style="67" customWidth="1"/>
    <col min="4099" max="4100" width="39.7109375" style="67" customWidth="1"/>
    <col min="4101" max="4101" width="34.85546875" style="67" customWidth="1"/>
    <col min="4102" max="4102" width="25" style="67" customWidth="1"/>
    <col min="4103" max="4103" width="35.42578125" style="67" customWidth="1"/>
    <col min="4104" max="4104" width="25.140625" style="67" customWidth="1"/>
    <col min="4105" max="4352" width="9.140625" style="67"/>
    <col min="4353" max="4353" width="121.140625" style="67" customWidth="1"/>
    <col min="4354" max="4354" width="39.5703125" style="67" customWidth="1"/>
    <col min="4355" max="4356" width="39.7109375" style="67" customWidth="1"/>
    <col min="4357" max="4357" width="34.85546875" style="67" customWidth="1"/>
    <col min="4358" max="4358" width="25" style="67" customWidth="1"/>
    <col min="4359" max="4359" width="35.42578125" style="67" customWidth="1"/>
    <col min="4360" max="4360" width="25.140625" style="67" customWidth="1"/>
    <col min="4361" max="4608" width="9.140625" style="67"/>
    <col min="4609" max="4609" width="121.140625" style="67" customWidth="1"/>
    <col min="4610" max="4610" width="39.5703125" style="67" customWidth="1"/>
    <col min="4611" max="4612" width="39.7109375" style="67" customWidth="1"/>
    <col min="4613" max="4613" width="34.85546875" style="67" customWidth="1"/>
    <col min="4614" max="4614" width="25" style="67" customWidth="1"/>
    <col min="4615" max="4615" width="35.42578125" style="67" customWidth="1"/>
    <col min="4616" max="4616" width="25.140625" style="67" customWidth="1"/>
    <col min="4617" max="4864" width="9.140625" style="67"/>
    <col min="4865" max="4865" width="121.140625" style="67" customWidth="1"/>
    <col min="4866" max="4866" width="39.5703125" style="67" customWidth="1"/>
    <col min="4867" max="4868" width="39.7109375" style="67" customWidth="1"/>
    <col min="4869" max="4869" width="34.85546875" style="67" customWidth="1"/>
    <col min="4870" max="4870" width="25" style="67" customWidth="1"/>
    <col min="4871" max="4871" width="35.42578125" style="67" customWidth="1"/>
    <col min="4872" max="4872" width="25.140625" style="67" customWidth="1"/>
    <col min="4873" max="5120" width="9.140625" style="67"/>
    <col min="5121" max="5121" width="121.140625" style="67" customWidth="1"/>
    <col min="5122" max="5122" width="39.5703125" style="67" customWidth="1"/>
    <col min="5123" max="5124" width="39.7109375" style="67" customWidth="1"/>
    <col min="5125" max="5125" width="34.85546875" style="67" customWidth="1"/>
    <col min="5126" max="5126" width="25" style="67" customWidth="1"/>
    <col min="5127" max="5127" width="35.42578125" style="67" customWidth="1"/>
    <col min="5128" max="5128" width="25.140625" style="67" customWidth="1"/>
    <col min="5129" max="5376" width="9.140625" style="67"/>
    <col min="5377" max="5377" width="121.140625" style="67" customWidth="1"/>
    <col min="5378" max="5378" width="39.5703125" style="67" customWidth="1"/>
    <col min="5379" max="5380" width="39.7109375" style="67" customWidth="1"/>
    <col min="5381" max="5381" width="34.85546875" style="67" customWidth="1"/>
    <col min="5382" max="5382" width="25" style="67" customWidth="1"/>
    <col min="5383" max="5383" width="35.42578125" style="67" customWidth="1"/>
    <col min="5384" max="5384" width="25.140625" style="67" customWidth="1"/>
    <col min="5385" max="5632" width="9.140625" style="67"/>
    <col min="5633" max="5633" width="121.140625" style="67" customWidth="1"/>
    <col min="5634" max="5634" width="39.5703125" style="67" customWidth="1"/>
    <col min="5635" max="5636" width="39.7109375" style="67" customWidth="1"/>
    <col min="5637" max="5637" width="34.85546875" style="67" customWidth="1"/>
    <col min="5638" max="5638" width="25" style="67" customWidth="1"/>
    <col min="5639" max="5639" width="35.42578125" style="67" customWidth="1"/>
    <col min="5640" max="5640" width="25.140625" style="67" customWidth="1"/>
    <col min="5641" max="5888" width="9.140625" style="67"/>
    <col min="5889" max="5889" width="121.140625" style="67" customWidth="1"/>
    <col min="5890" max="5890" width="39.5703125" style="67" customWidth="1"/>
    <col min="5891" max="5892" width="39.7109375" style="67" customWidth="1"/>
    <col min="5893" max="5893" width="34.85546875" style="67" customWidth="1"/>
    <col min="5894" max="5894" width="25" style="67" customWidth="1"/>
    <col min="5895" max="5895" width="35.42578125" style="67" customWidth="1"/>
    <col min="5896" max="5896" width="25.140625" style="67" customWidth="1"/>
    <col min="5897" max="6144" width="9.140625" style="67"/>
    <col min="6145" max="6145" width="121.140625" style="67" customWidth="1"/>
    <col min="6146" max="6146" width="39.5703125" style="67" customWidth="1"/>
    <col min="6147" max="6148" width="39.7109375" style="67" customWidth="1"/>
    <col min="6149" max="6149" width="34.85546875" style="67" customWidth="1"/>
    <col min="6150" max="6150" width="25" style="67" customWidth="1"/>
    <col min="6151" max="6151" width="35.42578125" style="67" customWidth="1"/>
    <col min="6152" max="6152" width="25.140625" style="67" customWidth="1"/>
    <col min="6153" max="6400" width="9.140625" style="67"/>
    <col min="6401" max="6401" width="121.140625" style="67" customWidth="1"/>
    <col min="6402" max="6402" width="39.5703125" style="67" customWidth="1"/>
    <col min="6403" max="6404" width="39.7109375" style="67" customWidth="1"/>
    <col min="6405" max="6405" width="34.85546875" style="67" customWidth="1"/>
    <col min="6406" max="6406" width="25" style="67" customWidth="1"/>
    <col min="6407" max="6407" width="35.42578125" style="67" customWidth="1"/>
    <col min="6408" max="6408" width="25.140625" style="67" customWidth="1"/>
    <col min="6409" max="6656" width="9.140625" style="67"/>
    <col min="6657" max="6657" width="121.140625" style="67" customWidth="1"/>
    <col min="6658" max="6658" width="39.5703125" style="67" customWidth="1"/>
    <col min="6659" max="6660" width="39.7109375" style="67" customWidth="1"/>
    <col min="6661" max="6661" width="34.85546875" style="67" customWidth="1"/>
    <col min="6662" max="6662" width="25" style="67" customWidth="1"/>
    <col min="6663" max="6663" width="35.42578125" style="67" customWidth="1"/>
    <col min="6664" max="6664" width="25.140625" style="67" customWidth="1"/>
    <col min="6665" max="6912" width="9.140625" style="67"/>
    <col min="6913" max="6913" width="121.140625" style="67" customWidth="1"/>
    <col min="6914" max="6914" width="39.5703125" style="67" customWidth="1"/>
    <col min="6915" max="6916" width="39.7109375" style="67" customWidth="1"/>
    <col min="6917" max="6917" width="34.85546875" style="67" customWidth="1"/>
    <col min="6918" max="6918" width="25" style="67" customWidth="1"/>
    <col min="6919" max="6919" width="35.42578125" style="67" customWidth="1"/>
    <col min="6920" max="6920" width="25.140625" style="67" customWidth="1"/>
    <col min="6921" max="7168" width="9.140625" style="67"/>
    <col min="7169" max="7169" width="121.140625" style="67" customWidth="1"/>
    <col min="7170" max="7170" width="39.5703125" style="67" customWidth="1"/>
    <col min="7171" max="7172" width="39.7109375" style="67" customWidth="1"/>
    <col min="7173" max="7173" width="34.85546875" style="67" customWidth="1"/>
    <col min="7174" max="7174" width="25" style="67" customWidth="1"/>
    <col min="7175" max="7175" width="35.42578125" style="67" customWidth="1"/>
    <col min="7176" max="7176" width="25.140625" style="67" customWidth="1"/>
    <col min="7177" max="7424" width="9.140625" style="67"/>
    <col min="7425" max="7425" width="121.140625" style="67" customWidth="1"/>
    <col min="7426" max="7426" width="39.5703125" style="67" customWidth="1"/>
    <col min="7427" max="7428" width="39.7109375" style="67" customWidth="1"/>
    <col min="7429" max="7429" width="34.85546875" style="67" customWidth="1"/>
    <col min="7430" max="7430" width="25" style="67" customWidth="1"/>
    <col min="7431" max="7431" width="35.42578125" style="67" customWidth="1"/>
    <col min="7432" max="7432" width="25.140625" style="67" customWidth="1"/>
    <col min="7433" max="7680" width="9.140625" style="67"/>
    <col min="7681" max="7681" width="121.140625" style="67" customWidth="1"/>
    <col min="7682" max="7682" width="39.5703125" style="67" customWidth="1"/>
    <col min="7683" max="7684" width="39.7109375" style="67" customWidth="1"/>
    <col min="7685" max="7685" width="34.85546875" style="67" customWidth="1"/>
    <col min="7686" max="7686" width="25" style="67" customWidth="1"/>
    <col min="7687" max="7687" width="35.42578125" style="67" customWidth="1"/>
    <col min="7688" max="7688" width="25.140625" style="67" customWidth="1"/>
    <col min="7689" max="7936" width="9.140625" style="67"/>
    <col min="7937" max="7937" width="121.140625" style="67" customWidth="1"/>
    <col min="7938" max="7938" width="39.5703125" style="67" customWidth="1"/>
    <col min="7939" max="7940" width="39.7109375" style="67" customWidth="1"/>
    <col min="7941" max="7941" width="34.85546875" style="67" customWidth="1"/>
    <col min="7942" max="7942" width="25" style="67" customWidth="1"/>
    <col min="7943" max="7943" width="35.42578125" style="67" customWidth="1"/>
    <col min="7944" max="7944" width="25.140625" style="67" customWidth="1"/>
    <col min="7945" max="8192" width="9.140625" style="67"/>
    <col min="8193" max="8193" width="121.140625" style="67" customWidth="1"/>
    <col min="8194" max="8194" width="39.5703125" style="67" customWidth="1"/>
    <col min="8195" max="8196" width="39.7109375" style="67" customWidth="1"/>
    <col min="8197" max="8197" width="34.85546875" style="67" customWidth="1"/>
    <col min="8198" max="8198" width="25" style="67" customWidth="1"/>
    <col min="8199" max="8199" width="35.42578125" style="67" customWidth="1"/>
    <col min="8200" max="8200" width="25.140625" style="67" customWidth="1"/>
    <col min="8201" max="8448" width="9.140625" style="67"/>
    <col min="8449" max="8449" width="121.140625" style="67" customWidth="1"/>
    <col min="8450" max="8450" width="39.5703125" style="67" customWidth="1"/>
    <col min="8451" max="8452" width="39.7109375" style="67" customWidth="1"/>
    <col min="8453" max="8453" width="34.85546875" style="67" customWidth="1"/>
    <col min="8454" max="8454" width="25" style="67" customWidth="1"/>
    <col min="8455" max="8455" width="35.42578125" style="67" customWidth="1"/>
    <col min="8456" max="8456" width="25.140625" style="67" customWidth="1"/>
    <col min="8457" max="8704" width="9.140625" style="67"/>
    <col min="8705" max="8705" width="121.140625" style="67" customWidth="1"/>
    <col min="8706" max="8706" width="39.5703125" style="67" customWidth="1"/>
    <col min="8707" max="8708" width="39.7109375" style="67" customWidth="1"/>
    <col min="8709" max="8709" width="34.85546875" style="67" customWidth="1"/>
    <col min="8710" max="8710" width="25" style="67" customWidth="1"/>
    <col min="8711" max="8711" width="35.42578125" style="67" customWidth="1"/>
    <col min="8712" max="8712" width="25.140625" style="67" customWidth="1"/>
    <col min="8713" max="8960" width="9.140625" style="67"/>
    <col min="8961" max="8961" width="121.140625" style="67" customWidth="1"/>
    <col min="8962" max="8962" width="39.5703125" style="67" customWidth="1"/>
    <col min="8963" max="8964" width="39.7109375" style="67" customWidth="1"/>
    <col min="8965" max="8965" width="34.85546875" style="67" customWidth="1"/>
    <col min="8966" max="8966" width="25" style="67" customWidth="1"/>
    <col min="8967" max="8967" width="35.42578125" style="67" customWidth="1"/>
    <col min="8968" max="8968" width="25.140625" style="67" customWidth="1"/>
    <col min="8969" max="9216" width="9.140625" style="67"/>
    <col min="9217" max="9217" width="121.140625" style="67" customWidth="1"/>
    <col min="9218" max="9218" width="39.5703125" style="67" customWidth="1"/>
    <col min="9219" max="9220" width="39.7109375" style="67" customWidth="1"/>
    <col min="9221" max="9221" width="34.85546875" style="67" customWidth="1"/>
    <col min="9222" max="9222" width="25" style="67" customWidth="1"/>
    <col min="9223" max="9223" width="35.42578125" style="67" customWidth="1"/>
    <col min="9224" max="9224" width="25.140625" style="67" customWidth="1"/>
    <col min="9225" max="9472" width="9.140625" style="67"/>
    <col min="9473" max="9473" width="121.140625" style="67" customWidth="1"/>
    <col min="9474" max="9474" width="39.5703125" style="67" customWidth="1"/>
    <col min="9475" max="9476" width="39.7109375" style="67" customWidth="1"/>
    <col min="9477" max="9477" width="34.85546875" style="67" customWidth="1"/>
    <col min="9478" max="9478" width="25" style="67" customWidth="1"/>
    <col min="9479" max="9479" width="35.42578125" style="67" customWidth="1"/>
    <col min="9480" max="9480" width="25.140625" style="67" customWidth="1"/>
    <col min="9481" max="9728" width="9.140625" style="67"/>
    <col min="9729" max="9729" width="121.140625" style="67" customWidth="1"/>
    <col min="9730" max="9730" width="39.5703125" style="67" customWidth="1"/>
    <col min="9731" max="9732" width="39.7109375" style="67" customWidth="1"/>
    <col min="9733" max="9733" width="34.85546875" style="67" customWidth="1"/>
    <col min="9734" max="9734" width="25" style="67" customWidth="1"/>
    <col min="9735" max="9735" width="35.42578125" style="67" customWidth="1"/>
    <col min="9736" max="9736" width="25.140625" style="67" customWidth="1"/>
    <col min="9737" max="9984" width="9.140625" style="67"/>
    <col min="9985" max="9985" width="121.140625" style="67" customWidth="1"/>
    <col min="9986" max="9986" width="39.5703125" style="67" customWidth="1"/>
    <col min="9987" max="9988" width="39.7109375" style="67" customWidth="1"/>
    <col min="9989" max="9989" width="34.85546875" style="67" customWidth="1"/>
    <col min="9990" max="9990" width="25" style="67" customWidth="1"/>
    <col min="9991" max="9991" width="35.42578125" style="67" customWidth="1"/>
    <col min="9992" max="9992" width="25.140625" style="67" customWidth="1"/>
    <col min="9993" max="10240" width="9.140625" style="67"/>
    <col min="10241" max="10241" width="121.140625" style="67" customWidth="1"/>
    <col min="10242" max="10242" width="39.5703125" style="67" customWidth="1"/>
    <col min="10243" max="10244" width="39.7109375" style="67" customWidth="1"/>
    <col min="10245" max="10245" width="34.85546875" style="67" customWidth="1"/>
    <col min="10246" max="10246" width="25" style="67" customWidth="1"/>
    <col min="10247" max="10247" width="35.42578125" style="67" customWidth="1"/>
    <col min="10248" max="10248" width="25.140625" style="67" customWidth="1"/>
    <col min="10249" max="10496" width="9.140625" style="67"/>
    <col min="10497" max="10497" width="121.140625" style="67" customWidth="1"/>
    <col min="10498" max="10498" width="39.5703125" style="67" customWidth="1"/>
    <col min="10499" max="10500" width="39.7109375" style="67" customWidth="1"/>
    <col min="10501" max="10501" width="34.85546875" style="67" customWidth="1"/>
    <col min="10502" max="10502" width="25" style="67" customWidth="1"/>
    <col min="10503" max="10503" width="35.42578125" style="67" customWidth="1"/>
    <col min="10504" max="10504" width="25.140625" style="67" customWidth="1"/>
    <col min="10505" max="10752" width="9.140625" style="67"/>
    <col min="10753" max="10753" width="121.140625" style="67" customWidth="1"/>
    <col min="10754" max="10754" width="39.5703125" style="67" customWidth="1"/>
    <col min="10755" max="10756" width="39.7109375" style="67" customWidth="1"/>
    <col min="10757" max="10757" width="34.85546875" style="67" customWidth="1"/>
    <col min="10758" max="10758" width="25" style="67" customWidth="1"/>
    <col min="10759" max="10759" width="35.42578125" style="67" customWidth="1"/>
    <col min="10760" max="10760" width="25.140625" style="67" customWidth="1"/>
    <col min="10761" max="11008" width="9.140625" style="67"/>
    <col min="11009" max="11009" width="121.140625" style="67" customWidth="1"/>
    <col min="11010" max="11010" width="39.5703125" style="67" customWidth="1"/>
    <col min="11011" max="11012" width="39.7109375" style="67" customWidth="1"/>
    <col min="11013" max="11013" width="34.85546875" style="67" customWidth="1"/>
    <col min="11014" max="11014" width="25" style="67" customWidth="1"/>
    <col min="11015" max="11015" width="35.42578125" style="67" customWidth="1"/>
    <col min="11016" max="11016" width="25.140625" style="67" customWidth="1"/>
    <col min="11017" max="11264" width="9.140625" style="67"/>
    <col min="11265" max="11265" width="121.140625" style="67" customWidth="1"/>
    <col min="11266" max="11266" width="39.5703125" style="67" customWidth="1"/>
    <col min="11267" max="11268" width="39.7109375" style="67" customWidth="1"/>
    <col min="11269" max="11269" width="34.85546875" style="67" customWidth="1"/>
    <col min="11270" max="11270" width="25" style="67" customWidth="1"/>
    <col min="11271" max="11271" width="35.42578125" style="67" customWidth="1"/>
    <col min="11272" max="11272" width="25.140625" style="67" customWidth="1"/>
    <col min="11273" max="11520" width="9.140625" style="67"/>
    <col min="11521" max="11521" width="121.140625" style="67" customWidth="1"/>
    <col min="11522" max="11522" width="39.5703125" style="67" customWidth="1"/>
    <col min="11523" max="11524" width="39.7109375" style="67" customWidth="1"/>
    <col min="11525" max="11525" width="34.85546875" style="67" customWidth="1"/>
    <col min="11526" max="11526" width="25" style="67" customWidth="1"/>
    <col min="11527" max="11527" width="35.42578125" style="67" customWidth="1"/>
    <col min="11528" max="11528" width="25.140625" style="67" customWidth="1"/>
    <col min="11529" max="11776" width="9.140625" style="67"/>
    <col min="11777" max="11777" width="121.140625" style="67" customWidth="1"/>
    <col min="11778" max="11778" width="39.5703125" style="67" customWidth="1"/>
    <col min="11779" max="11780" width="39.7109375" style="67" customWidth="1"/>
    <col min="11781" max="11781" width="34.85546875" style="67" customWidth="1"/>
    <col min="11782" max="11782" width="25" style="67" customWidth="1"/>
    <col min="11783" max="11783" width="35.42578125" style="67" customWidth="1"/>
    <col min="11784" max="11784" width="25.140625" style="67" customWidth="1"/>
    <col min="11785" max="12032" width="9.140625" style="67"/>
    <col min="12033" max="12033" width="121.140625" style="67" customWidth="1"/>
    <col min="12034" max="12034" width="39.5703125" style="67" customWidth="1"/>
    <col min="12035" max="12036" width="39.7109375" style="67" customWidth="1"/>
    <col min="12037" max="12037" width="34.85546875" style="67" customWidth="1"/>
    <col min="12038" max="12038" width="25" style="67" customWidth="1"/>
    <col min="12039" max="12039" width="35.42578125" style="67" customWidth="1"/>
    <col min="12040" max="12040" width="25.140625" style="67" customWidth="1"/>
    <col min="12041" max="12288" width="9.140625" style="67"/>
    <col min="12289" max="12289" width="121.140625" style="67" customWidth="1"/>
    <col min="12290" max="12290" width="39.5703125" style="67" customWidth="1"/>
    <col min="12291" max="12292" width="39.7109375" style="67" customWidth="1"/>
    <col min="12293" max="12293" width="34.85546875" style="67" customWidth="1"/>
    <col min="12294" max="12294" width="25" style="67" customWidth="1"/>
    <col min="12295" max="12295" width="35.42578125" style="67" customWidth="1"/>
    <col min="12296" max="12296" width="25.140625" style="67" customWidth="1"/>
    <col min="12297" max="12544" width="9.140625" style="67"/>
    <col min="12545" max="12545" width="121.140625" style="67" customWidth="1"/>
    <col min="12546" max="12546" width="39.5703125" style="67" customWidth="1"/>
    <col min="12547" max="12548" width="39.7109375" style="67" customWidth="1"/>
    <col min="12549" max="12549" width="34.85546875" style="67" customWidth="1"/>
    <col min="12550" max="12550" width="25" style="67" customWidth="1"/>
    <col min="12551" max="12551" width="35.42578125" style="67" customWidth="1"/>
    <col min="12552" max="12552" width="25.140625" style="67" customWidth="1"/>
    <col min="12553" max="12800" width="9.140625" style="67"/>
    <col min="12801" max="12801" width="121.140625" style="67" customWidth="1"/>
    <col min="12802" max="12802" width="39.5703125" style="67" customWidth="1"/>
    <col min="12803" max="12804" width="39.7109375" style="67" customWidth="1"/>
    <col min="12805" max="12805" width="34.85546875" style="67" customWidth="1"/>
    <col min="12806" max="12806" width="25" style="67" customWidth="1"/>
    <col min="12807" max="12807" width="35.42578125" style="67" customWidth="1"/>
    <col min="12808" max="12808" width="25.140625" style="67" customWidth="1"/>
    <col min="12809" max="13056" width="9.140625" style="67"/>
    <col min="13057" max="13057" width="121.140625" style="67" customWidth="1"/>
    <col min="13058" max="13058" width="39.5703125" style="67" customWidth="1"/>
    <col min="13059" max="13060" width="39.7109375" style="67" customWidth="1"/>
    <col min="13061" max="13061" width="34.85546875" style="67" customWidth="1"/>
    <col min="13062" max="13062" width="25" style="67" customWidth="1"/>
    <col min="13063" max="13063" width="35.42578125" style="67" customWidth="1"/>
    <col min="13064" max="13064" width="25.140625" style="67" customWidth="1"/>
    <col min="13065" max="13312" width="9.140625" style="67"/>
    <col min="13313" max="13313" width="121.140625" style="67" customWidth="1"/>
    <col min="13314" max="13314" width="39.5703125" style="67" customWidth="1"/>
    <col min="13315" max="13316" width="39.7109375" style="67" customWidth="1"/>
    <col min="13317" max="13317" width="34.85546875" style="67" customWidth="1"/>
    <col min="13318" max="13318" width="25" style="67" customWidth="1"/>
    <col min="13319" max="13319" width="35.42578125" style="67" customWidth="1"/>
    <col min="13320" max="13320" width="25.140625" style="67" customWidth="1"/>
    <col min="13321" max="13568" width="9.140625" style="67"/>
    <col min="13569" max="13569" width="121.140625" style="67" customWidth="1"/>
    <col min="13570" max="13570" width="39.5703125" style="67" customWidth="1"/>
    <col min="13571" max="13572" width="39.7109375" style="67" customWidth="1"/>
    <col min="13573" max="13573" width="34.85546875" style="67" customWidth="1"/>
    <col min="13574" max="13574" width="25" style="67" customWidth="1"/>
    <col min="13575" max="13575" width="35.42578125" style="67" customWidth="1"/>
    <col min="13576" max="13576" width="25.140625" style="67" customWidth="1"/>
    <col min="13577" max="13824" width="9.140625" style="67"/>
    <col min="13825" max="13825" width="121.140625" style="67" customWidth="1"/>
    <col min="13826" max="13826" width="39.5703125" style="67" customWidth="1"/>
    <col min="13827" max="13828" width="39.7109375" style="67" customWidth="1"/>
    <col min="13829" max="13829" width="34.85546875" style="67" customWidth="1"/>
    <col min="13830" max="13830" width="25" style="67" customWidth="1"/>
    <col min="13831" max="13831" width="35.42578125" style="67" customWidth="1"/>
    <col min="13832" max="13832" width="25.140625" style="67" customWidth="1"/>
    <col min="13833" max="14080" width="9.140625" style="67"/>
    <col min="14081" max="14081" width="121.140625" style="67" customWidth="1"/>
    <col min="14082" max="14082" width="39.5703125" style="67" customWidth="1"/>
    <col min="14083" max="14084" width="39.7109375" style="67" customWidth="1"/>
    <col min="14085" max="14085" width="34.85546875" style="67" customWidth="1"/>
    <col min="14086" max="14086" width="25" style="67" customWidth="1"/>
    <col min="14087" max="14087" width="35.42578125" style="67" customWidth="1"/>
    <col min="14088" max="14088" width="25.140625" style="67" customWidth="1"/>
    <col min="14089" max="14336" width="9.140625" style="67"/>
    <col min="14337" max="14337" width="121.140625" style="67" customWidth="1"/>
    <col min="14338" max="14338" width="39.5703125" style="67" customWidth="1"/>
    <col min="14339" max="14340" width="39.7109375" style="67" customWidth="1"/>
    <col min="14341" max="14341" width="34.85546875" style="67" customWidth="1"/>
    <col min="14342" max="14342" width="25" style="67" customWidth="1"/>
    <col min="14343" max="14343" width="35.42578125" style="67" customWidth="1"/>
    <col min="14344" max="14344" width="25.140625" style="67" customWidth="1"/>
    <col min="14345" max="14592" width="9.140625" style="67"/>
    <col min="14593" max="14593" width="121.140625" style="67" customWidth="1"/>
    <col min="14594" max="14594" width="39.5703125" style="67" customWidth="1"/>
    <col min="14595" max="14596" width="39.7109375" style="67" customWidth="1"/>
    <col min="14597" max="14597" width="34.85546875" style="67" customWidth="1"/>
    <col min="14598" max="14598" width="25" style="67" customWidth="1"/>
    <col min="14599" max="14599" width="35.42578125" style="67" customWidth="1"/>
    <col min="14600" max="14600" width="25.140625" style="67" customWidth="1"/>
    <col min="14601" max="14848" width="9.140625" style="67"/>
    <col min="14849" max="14849" width="121.140625" style="67" customWidth="1"/>
    <col min="14850" max="14850" width="39.5703125" style="67" customWidth="1"/>
    <col min="14851" max="14852" width="39.7109375" style="67" customWidth="1"/>
    <col min="14853" max="14853" width="34.85546875" style="67" customWidth="1"/>
    <col min="14854" max="14854" width="25" style="67" customWidth="1"/>
    <col min="14855" max="14855" width="35.42578125" style="67" customWidth="1"/>
    <col min="14856" max="14856" width="25.140625" style="67" customWidth="1"/>
    <col min="14857" max="15104" width="9.140625" style="67"/>
    <col min="15105" max="15105" width="121.140625" style="67" customWidth="1"/>
    <col min="15106" max="15106" width="39.5703125" style="67" customWidth="1"/>
    <col min="15107" max="15108" width="39.7109375" style="67" customWidth="1"/>
    <col min="15109" max="15109" width="34.85546875" style="67" customWidth="1"/>
    <col min="15110" max="15110" width="25" style="67" customWidth="1"/>
    <col min="15111" max="15111" width="35.42578125" style="67" customWidth="1"/>
    <col min="15112" max="15112" width="25.140625" style="67" customWidth="1"/>
    <col min="15113" max="15360" width="9.140625" style="67"/>
    <col min="15361" max="15361" width="121.140625" style="67" customWidth="1"/>
    <col min="15362" max="15362" width="39.5703125" style="67" customWidth="1"/>
    <col min="15363" max="15364" width="39.7109375" style="67" customWidth="1"/>
    <col min="15365" max="15365" width="34.85546875" style="67" customWidth="1"/>
    <col min="15366" max="15366" width="25" style="67" customWidth="1"/>
    <col min="15367" max="15367" width="35.42578125" style="67" customWidth="1"/>
    <col min="15368" max="15368" width="25.140625" style="67" customWidth="1"/>
    <col min="15369" max="15616" width="9.140625" style="67"/>
    <col min="15617" max="15617" width="121.140625" style="67" customWidth="1"/>
    <col min="15618" max="15618" width="39.5703125" style="67" customWidth="1"/>
    <col min="15619" max="15620" width="39.7109375" style="67" customWidth="1"/>
    <col min="15621" max="15621" width="34.85546875" style="67" customWidth="1"/>
    <col min="15622" max="15622" width="25" style="67" customWidth="1"/>
    <col min="15623" max="15623" width="35.42578125" style="67" customWidth="1"/>
    <col min="15624" max="15624" width="25.140625" style="67" customWidth="1"/>
    <col min="15625" max="15872" width="9.140625" style="67"/>
    <col min="15873" max="15873" width="121.140625" style="67" customWidth="1"/>
    <col min="15874" max="15874" width="39.5703125" style="67" customWidth="1"/>
    <col min="15875" max="15876" width="39.7109375" style="67" customWidth="1"/>
    <col min="15877" max="15877" width="34.85546875" style="67" customWidth="1"/>
    <col min="15878" max="15878" width="25" style="67" customWidth="1"/>
    <col min="15879" max="15879" width="35.42578125" style="67" customWidth="1"/>
    <col min="15880" max="15880" width="25.140625" style="67" customWidth="1"/>
    <col min="15881" max="16128" width="9.140625" style="67"/>
    <col min="16129" max="16129" width="121.140625" style="67" customWidth="1"/>
    <col min="16130" max="16130" width="39.5703125" style="67" customWidth="1"/>
    <col min="16131" max="16132" width="39.7109375" style="67" customWidth="1"/>
    <col min="16133" max="16133" width="34.85546875" style="67" customWidth="1"/>
    <col min="16134" max="16134" width="25" style="67" customWidth="1"/>
    <col min="16135" max="16135" width="35.42578125" style="67" customWidth="1"/>
    <col min="16136" max="16136" width="25.140625" style="67" customWidth="1"/>
    <col min="16137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112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2646625</v>
      </c>
      <c r="C8" s="26">
        <v>2646625</v>
      </c>
      <c r="D8" s="26">
        <v>2776603</v>
      </c>
      <c r="E8" s="26">
        <v>129978</v>
      </c>
      <c r="F8" s="27">
        <v>4.9099999999999998E-2</v>
      </c>
      <c r="G8" s="26">
        <v>129978</v>
      </c>
      <c r="H8" s="27">
        <v>4.9099999999999998E-2</v>
      </c>
    </row>
    <row r="9" spans="1:8" s="16" customFormat="1" ht="31.5">
      <c r="A9" s="25" t="s">
        <v>19</v>
      </c>
      <c r="B9" s="26">
        <v>126665</v>
      </c>
      <c r="C9" s="26">
        <v>126665</v>
      </c>
      <c r="D9" s="26">
        <v>0</v>
      </c>
      <c r="E9" s="26">
        <v>-126665</v>
      </c>
      <c r="F9" s="27">
        <v>-1</v>
      </c>
      <c r="G9" s="26">
        <v>-126665</v>
      </c>
      <c r="H9" s="27">
        <v>-1</v>
      </c>
    </row>
    <row r="10" spans="1:8" s="16" customFormat="1" ht="31.5">
      <c r="A10" s="28" t="s">
        <v>20</v>
      </c>
      <c r="B10" s="29">
        <v>1727512</v>
      </c>
      <c r="C10" s="29">
        <v>1809387</v>
      </c>
      <c r="D10" s="29">
        <v>1805582</v>
      </c>
      <c r="E10" s="29">
        <v>78070</v>
      </c>
      <c r="F10" s="27">
        <v>4.5199999999999997E-2</v>
      </c>
      <c r="G10" s="29">
        <v>-3805</v>
      </c>
      <c r="H10" s="27">
        <v>-2.0999999999999999E-3</v>
      </c>
    </row>
    <row r="11" spans="1:8" s="16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16" customFormat="1" ht="31.5">
      <c r="A12" s="32" t="s">
        <v>22</v>
      </c>
      <c r="B12" s="31">
        <v>55500</v>
      </c>
      <c r="C12" s="31">
        <v>59387</v>
      </c>
      <c r="D12" s="31">
        <v>55582</v>
      </c>
      <c r="E12" s="29">
        <v>82</v>
      </c>
      <c r="F12" s="27">
        <v>1.5E-3</v>
      </c>
      <c r="G12" s="29">
        <v>-3805</v>
      </c>
      <c r="H12" s="27">
        <v>-6.4100000000000004E-2</v>
      </c>
    </row>
    <row r="13" spans="1:8" s="16" customFormat="1" ht="31.5">
      <c r="A13" s="32" t="s">
        <v>23</v>
      </c>
      <c r="B13" s="31">
        <v>922012</v>
      </c>
      <c r="C13" s="31">
        <v>1000000</v>
      </c>
      <c r="D13" s="31">
        <v>1000000</v>
      </c>
      <c r="E13" s="29">
        <v>77988</v>
      </c>
      <c r="F13" s="27">
        <v>8.4599999999999995E-2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750000</v>
      </c>
      <c r="C16" s="31">
        <v>750000</v>
      </c>
      <c r="D16" s="31">
        <v>750000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4500802</v>
      </c>
      <c r="C31" s="36">
        <v>4582677</v>
      </c>
      <c r="D31" s="36">
        <v>4582185</v>
      </c>
      <c r="E31" s="36">
        <v>81383</v>
      </c>
      <c r="F31" s="37">
        <v>1.8100000000000002E-2</v>
      </c>
      <c r="G31" s="36">
        <v>-492</v>
      </c>
      <c r="H31" s="37">
        <v>-1E-4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1</v>
      </c>
      <c r="C33" s="39"/>
      <c r="D33" s="39"/>
      <c r="E33" s="39">
        <v>-1</v>
      </c>
      <c r="F33" s="37">
        <v>-1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0</v>
      </c>
      <c r="C39" s="39">
        <v>0</v>
      </c>
      <c r="D39" s="39">
        <v>0</v>
      </c>
      <c r="E39" s="39">
        <v>0</v>
      </c>
      <c r="F39" s="37">
        <v>0</v>
      </c>
      <c r="G39" s="39">
        <v>0</v>
      </c>
      <c r="H39" s="37">
        <v>0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3347993</v>
      </c>
      <c r="C41" s="43">
        <v>3379752</v>
      </c>
      <c r="D41" s="43">
        <v>3379752</v>
      </c>
      <c r="E41" s="43">
        <v>31759</v>
      </c>
      <c r="F41" s="37">
        <v>9.4999999999999998E-3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7848794</v>
      </c>
      <c r="C45" s="39">
        <v>7962429</v>
      </c>
      <c r="D45" s="39">
        <v>7961937</v>
      </c>
      <c r="E45" s="39">
        <v>113143</v>
      </c>
      <c r="F45" s="37">
        <v>1.44E-2</v>
      </c>
      <c r="G45" s="39">
        <v>-492</v>
      </c>
      <c r="H45" s="37">
        <v>-1E-4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0</v>
      </c>
      <c r="C49" s="22">
        <v>0</v>
      </c>
      <c r="D49" s="22">
        <v>0</v>
      </c>
      <c r="E49" s="22">
        <v>0</v>
      </c>
      <c r="F49" s="27">
        <v>0</v>
      </c>
      <c r="G49" s="22">
        <v>0</v>
      </c>
      <c r="H49" s="27">
        <v>0</v>
      </c>
    </row>
    <row r="50" spans="1:8" s="16" customFormat="1" ht="31.5">
      <c r="A50" s="32" t="s">
        <v>52</v>
      </c>
      <c r="B50" s="31">
        <v>2401358</v>
      </c>
      <c r="C50" s="31">
        <v>2012320</v>
      </c>
      <c r="D50" s="31">
        <v>2332962</v>
      </c>
      <c r="E50" s="31">
        <v>-68396</v>
      </c>
      <c r="F50" s="27">
        <v>-2.8500000000000001E-2</v>
      </c>
      <c r="G50" s="31">
        <v>320642</v>
      </c>
      <c r="H50" s="27">
        <v>0.1593</v>
      </c>
    </row>
    <row r="51" spans="1:8" s="16" customFormat="1" ht="31.5">
      <c r="A51" s="32" t="s">
        <v>53</v>
      </c>
      <c r="B51" s="31">
        <v>3058988</v>
      </c>
      <c r="C51" s="31">
        <v>3605894</v>
      </c>
      <c r="D51" s="31">
        <v>3471140</v>
      </c>
      <c r="E51" s="31">
        <v>412152</v>
      </c>
      <c r="F51" s="27">
        <v>0.13469999999999999</v>
      </c>
      <c r="G51" s="31">
        <v>-134754</v>
      </c>
      <c r="H51" s="27">
        <v>-3.7400000000000003E-2</v>
      </c>
    </row>
    <row r="52" spans="1:8" s="16" customFormat="1" ht="31.5">
      <c r="A52" s="32" t="s">
        <v>54</v>
      </c>
      <c r="B52" s="31">
        <v>57463</v>
      </c>
      <c r="C52" s="31">
        <v>59387</v>
      </c>
      <c r="D52" s="31">
        <v>55582</v>
      </c>
      <c r="E52" s="31">
        <v>-1881</v>
      </c>
      <c r="F52" s="27">
        <v>-3.27E-2</v>
      </c>
      <c r="G52" s="31">
        <v>-3805</v>
      </c>
      <c r="H52" s="27">
        <v>-6.4100000000000004E-2</v>
      </c>
    </row>
    <row r="53" spans="1:8" s="16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16" customFormat="1" ht="31.5">
      <c r="A54" s="32" t="s">
        <v>56</v>
      </c>
      <c r="B54" s="31">
        <v>1458263</v>
      </c>
      <c r="C54" s="31">
        <v>1420552</v>
      </c>
      <c r="D54" s="31">
        <v>1198501</v>
      </c>
      <c r="E54" s="31">
        <v>-259762</v>
      </c>
      <c r="F54" s="27">
        <v>-0.17810000000000001</v>
      </c>
      <c r="G54" s="31">
        <v>-222051</v>
      </c>
      <c r="H54" s="27">
        <v>-0.15629999999999999</v>
      </c>
    </row>
    <row r="55" spans="1:8" s="16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16" customFormat="1" ht="31.5">
      <c r="A56" s="32" t="s">
        <v>58</v>
      </c>
      <c r="B56" s="31">
        <v>872722</v>
      </c>
      <c r="C56" s="31">
        <v>864276</v>
      </c>
      <c r="D56" s="31">
        <v>903752</v>
      </c>
      <c r="E56" s="31">
        <v>31030</v>
      </c>
      <c r="F56" s="27">
        <v>3.56E-2</v>
      </c>
      <c r="G56" s="31">
        <v>39476</v>
      </c>
      <c r="H56" s="27">
        <v>4.5699999999999998E-2</v>
      </c>
    </row>
    <row r="57" spans="1:8" s="38" customFormat="1" ht="31.5">
      <c r="A57" s="48" t="s">
        <v>59</v>
      </c>
      <c r="B57" s="36">
        <v>7848794</v>
      </c>
      <c r="C57" s="36">
        <v>7962429</v>
      </c>
      <c r="D57" s="36">
        <v>7961937</v>
      </c>
      <c r="E57" s="36">
        <v>113144</v>
      </c>
      <c r="F57" s="37">
        <v>1.44E-2</v>
      </c>
      <c r="G57" s="36">
        <v>-492</v>
      </c>
      <c r="H57" s="37">
        <v>-1E-4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7848794</v>
      </c>
      <c r="C62" s="50">
        <v>7962429</v>
      </c>
      <c r="D62" s="50">
        <v>7961937</v>
      </c>
      <c r="E62" s="50">
        <v>113144</v>
      </c>
      <c r="F62" s="37">
        <v>1.44E-2</v>
      </c>
      <c r="G62" s="50">
        <v>-492</v>
      </c>
      <c r="H62" s="37">
        <v>-1E-4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4558498</v>
      </c>
      <c r="C65" s="26">
        <v>4173575</v>
      </c>
      <c r="D65" s="26">
        <v>4349696</v>
      </c>
      <c r="E65" s="22">
        <v>-208802</v>
      </c>
      <c r="F65" s="27">
        <v>-4.58E-2</v>
      </c>
      <c r="G65" s="22">
        <v>176121</v>
      </c>
      <c r="H65" s="27">
        <v>4.2200000000000001E-2</v>
      </c>
    </row>
    <row r="66" spans="1:8" s="16" customFormat="1" ht="31.5">
      <c r="A66" s="32" t="s">
        <v>67</v>
      </c>
      <c r="B66" s="29">
        <v>0</v>
      </c>
      <c r="C66" s="26">
        <v>98000</v>
      </c>
      <c r="D66" s="26">
        <v>105082</v>
      </c>
      <c r="E66" s="31">
        <v>105082</v>
      </c>
      <c r="F66" s="27">
        <v>1</v>
      </c>
      <c r="G66" s="31">
        <v>7082</v>
      </c>
      <c r="H66" s="27">
        <v>7.2300000000000003E-2</v>
      </c>
    </row>
    <row r="67" spans="1:8" s="16" customFormat="1" ht="31.5">
      <c r="A67" s="32" t="s">
        <v>68</v>
      </c>
      <c r="B67" s="22">
        <v>1204272</v>
      </c>
      <c r="C67" s="26">
        <v>1342570</v>
      </c>
      <c r="D67" s="26">
        <v>1313438</v>
      </c>
      <c r="E67" s="31">
        <v>109166</v>
      </c>
      <c r="F67" s="27">
        <v>9.06E-2</v>
      </c>
      <c r="G67" s="31">
        <v>-29132</v>
      </c>
      <c r="H67" s="27">
        <v>-2.1700000000000001E-2</v>
      </c>
    </row>
    <row r="68" spans="1:8" s="38" customFormat="1" ht="31.5">
      <c r="A68" s="48" t="s">
        <v>69</v>
      </c>
      <c r="B68" s="50">
        <v>5762770</v>
      </c>
      <c r="C68" s="50">
        <v>5614145</v>
      </c>
      <c r="D68" s="50">
        <v>5768216</v>
      </c>
      <c r="E68" s="36">
        <v>5447</v>
      </c>
      <c r="F68" s="37">
        <v>8.9999999999999998E-4</v>
      </c>
      <c r="G68" s="36">
        <v>154071</v>
      </c>
      <c r="H68" s="37">
        <v>2.7400000000000001E-2</v>
      </c>
    </row>
    <row r="69" spans="1:8" s="16" customFormat="1" ht="31.5">
      <c r="A69" s="32" t="s">
        <v>70</v>
      </c>
      <c r="B69" s="29">
        <v>213838</v>
      </c>
      <c r="C69" s="29">
        <v>283900</v>
      </c>
      <c r="D69" s="29">
        <v>130895</v>
      </c>
      <c r="E69" s="31">
        <v>-82943</v>
      </c>
      <c r="F69" s="27">
        <v>-0.38790000000000002</v>
      </c>
      <c r="G69" s="31">
        <v>-153005</v>
      </c>
      <c r="H69" s="27">
        <v>-0.53890000000000005</v>
      </c>
    </row>
    <row r="70" spans="1:8" s="16" customFormat="1" ht="31.5">
      <c r="A70" s="32" t="s">
        <v>71</v>
      </c>
      <c r="B70" s="26">
        <v>1424936</v>
      </c>
      <c r="C70" s="26">
        <v>1475232</v>
      </c>
      <c r="D70" s="26">
        <v>1650392</v>
      </c>
      <c r="E70" s="31">
        <v>225456</v>
      </c>
      <c r="F70" s="27">
        <v>0.15820000000000001</v>
      </c>
      <c r="G70" s="31">
        <v>175160</v>
      </c>
      <c r="H70" s="27">
        <v>0.1187</v>
      </c>
    </row>
    <row r="71" spans="1:8" s="16" customFormat="1" ht="31.5">
      <c r="A71" s="32" t="s">
        <v>72</v>
      </c>
      <c r="B71" s="22">
        <v>258394</v>
      </c>
      <c r="C71" s="22">
        <v>228000</v>
      </c>
      <c r="D71" s="22">
        <v>141414</v>
      </c>
      <c r="E71" s="31">
        <v>-116980</v>
      </c>
      <c r="F71" s="27">
        <v>-0.45269999999999999</v>
      </c>
      <c r="G71" s="31">
        <v>-86586</v>
      </c>
      <c r="H71" s="27">
        <v>-0.37980000000000003</v>
      </c>
    </row>
    <row r="72" spans="1:8" s="38" customFormat="1" ht="31.5">
      <c r="A72" s="35" t="s">
        <v>73</v>
      </c>
      <c r="B72" s="50">
        <v>1897168</v>
      </c>
      <c r="C72" s="50">
        <v>1987132</v>
      </c>
      <c r="D72" s="50">
        <v>1922701</v>
      </c>
      <c r="E72" s="36">
        <v>25533</v>
      </c>
      <c r="F72" s="37">
        <v>1.35E-2</v>
      </c>
      <c r="G72" s="36">
        <v>-64431</v>
      </c>
      <c r="H72" s="37">
        <v>-3.2399999999999998E-2</v>
      </c>
    </row>
    <row r="73" spans="1:8" s="16" customFormat="1" ht="31.5">
      <c r="A73" s="32" t="s">
        <v>74</v>
      </c>
      <c r="B73" s="22">
        <v>124243</v>
      </c>
      <c r="C73" s="22">
        <v>45061</v>
      </c>
      <c r="D73" s="22">
        <v>23061</v>
      </c>
      <c r="E73" s="31">
        <v>-101182</v>
      </c>
      <c r="F73" s="27">
        <v>-0.81440000000000001</v>
      </c>
      <c r="G73" s="31">
        <v>-22000</v>
      </c>
      <c r="H73" s="27">
        <v>-0.48820000000000002</v>
      </c>
    </row>
    <row r="74" spans="1:8" s="16" customFormat="1" ht="31.5">
      <c r="A74" s="32" t="s">
        <v>75</v>
      </c>
      <c r="B74" s="31">
        <v>15188</v>
      </c>
      <c r="C74" s="31">
        <v>3408</v>
      </c>
      <c r="D74" s="31">
        <v>162902</v>
      </c>
      <c r="E74" s="31">
        <v>147714</v>
      </c>
      <c r="F74" s="27">
        <v>9.7256999999999998</v>
      </c>
      <c r="G74" s="31">
        <v>159494</v>
      </c>
      <c r="H74" s="27">
        <v>46.799900000000001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38" customFormat="1" ht="31.5">
      <c r="A77" s="35" t="s">
        <v>78</v>
      </c>
      <c r="B77" s="36">
        <v>139431</v>
      </c>
      <c r="C77" s="36">
        <v>48469</v>
      </c>
      <c r="D77" s="36">
        <v>185963</v>
      </c>
      <c r="E77" s="36">
        <v>46532</v>
      </c>
      <c r="F77" s="37">
        <v>0.3337</v>
      </c>
      <c r="G77" s="36">
        <v>137494</v>
      </c>
      <c r="H77" s="37">
        <v>2.8367</v>
      </c>
    </row>
    <row r="78" spans="1:8" s="16" customFormat="1" ht="31.5">
      <c r="A78" s="32" t="s">
        <v>79</v>
      </c>
      <c r="B78" s="31">
        <v>49425</v>
      </c>
      <c r="C78" s="31">
        <v>312683</v>
      </c>
      <c r="D78" s="31">
        <v>85057</v>
      </c>
      <c r="E78" s="31">
        <v>35632</v>
      </c>
      <c r="F78" s="27">
        <v>0.72089999999999999</v>
      </c>
      <c r="G78" s="31">
        <v>-227626</v>
      </c>
      <c r="H78" s="27">
        <v>-0.72799999999999998</v>
      </c>
    </row>
    <row r="79" spans="1:8" s="16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49425</v>
      </c>
      <c r="C81" s="50">
        <v>312683</v>
      </c>
      <c r="D81" s="50">
        <v>85057</v>
      </c>
      <c r="E81" s="50">
        <v>35632</v>
      </c>
      <c r="F81" s="37">
        <v>0.72089999999999999</v>
      </c>
      <c r="G81" s="50">
        <v>-227626</v>
      </c>
      <c r="H81" s="37">
        <v>-0.72799999999999998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7848794</v>
      </c>
      <c r="C83" s="54">
        <v>7962429</v>
      </c>
      <c r="D83" s="55">
        <v>7961937</v>
      </c>
      <c r="E83" s="54">
        <v>113144</v>
      </c>
      <c r="F83" s="56">
        <v>1.44E-2</v>
      </c>
      <c r="G83" s="54">
        <v>-492</v>
      </c>
      <c r="H83" s="56">
        <v>-1E-4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31" zoomScale="60" zoomScaleNormal="60" workbookViewId="0">
      <selection activeCell="B8" sqref="B8:H83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256" width="9.140625" style="67"/>
    <col min="257" max="257" width="121.140625" style="67" customWidth="1"/>
    <col min="258" max="258" width="39.5703125" style="67" customWidth="1"/>
    <col min="259" max="260" width="39.7109375" style="67" customWidth="1"/>
    <col min="261" max="261" width="34.85546875" style="67" customWidth="1"/>
    <col min="262" max="262" width="25" style="67" customWidth="1"/>
    <col min="263" max="263" width="35.42578125" style="67" customWidth="1"/>
    <col min="264" max="264" width="25.140625" style="67" customWidth="1"/>
    <col min="265" max="512" width="9.140625" style="67"/>
    <col min="513" max="513" width="121.140625" style="67" customWidth="1"/>
    <col min="514" max="514" width="39.5703125" style="67" customWidth="1"/>
    <col min="515" max="516" width="39.7109375" style="67" customWidth="1"/>
    <col min="517" max="517" width="34.85546875" style="67" customWidth="1"/>
    <col min="518" max="518" width="25" style="67" customWidth="1"/>
    <col min="519" max="519" width="35.42578125" style="67" customWidth="1"/>
    <col min="520" max="520" width="25.140625" style="67" customWidth="1"/>
    <col min="521" max="768" width="9.140625" style="67"/>
    <col min="769" max="769" width="121.140625" style="67" customWidth="1"/>
    <col min="770" max="770" width="39.5703125" style="67" customWidth="1"/>
    <col min="771" max="772" width="39.7109375" style="67" customWidth="1"/>
    <col min="773" max="773" width="34.85546875" style="67" customWidth="1"/>
    <col min="774" max="774" width="25" style="67" customWidth="1"/>
    <col min="775" max="775" width="35.42578125" style="67" customWidth="1"/>
    <col min="776" max="776" width="25.140625" style="67" customWidth="1"/>
    <col min="777" max="1024" width="9.140625" style="67"/>
    <col min="1025" max="1025" width="121.140625" style="67" customWidth="1"/>
    <col min="1026" max="1026" width="39.5703125" style="67" customWidth="1"/>
    <col min="1027" max="1028" width="39.7109375" style="67" customWidth="1"/>
    <col min="1029" max="1029" width="34.85546875" style="67" customWidth="1"/>
    <col min="1030" max="1030" width="25" style="67" customWidth="1"/>
    <col min="1031" max="1031" width="35.42578125" style="67" customWidth="1"/>
    <col min="1032" max="1032" width="25.140625" style="67" customWidth="1"/>
    <col min="1033" max="1280" width="9.140625" style="67"/>
    <col min="1281" max="1281" width="121.140625" style="67" customWidth="1"/>
    <col min="1282" max="1282" width="39.5703125" style="67" customWidth="1"/>
    <col min="1283" max="1284" width="39.7109375" style="67" customWidth="1"/>
    <col min="1285" max="1285" width="34.85546875" style="67" customWidth="1"/>
    <col min="1286" max="1286" width="25" style="67" customWidth="1"/>
    <col min="1287" max="1287" width="35.42578125" style="67" customWidth="1"/>
    <col min="1288" max="1288" width="25.140625" style="67" customWidth="1"/>
    <col min="1289" max="1536" width="9.140625" style="67"/>
    <col min="1537" max="1537" width="121.140625" style="67" customWidth="1"/>
    <col min="1538" max="1538" width="39.5703125" style="67" customWidth="1"/>
    <col min="1539" max="1540" width="39.7109375" style="67" customWidth="1"/>
    <col min="1541" max="1541" width="34.85546875" style="67" customWidth="1"/>
    <col min="1542" max="1542" width="25" style="67" customWidth="1"/>
    <col min="1543" max="1543" width="35.42578125" style="67" customWidth="1"/>
    <col min="1544" max="1544" width="25.140625" style="67" customWidth="1"/>
    <col min="1545" max="1792" width="9.140625" style="67"/>
    <col min="1793" max="1793" width="121.140625" style="67" customWidth="1"/>
    <col min="1794" max="1794" width="39.5703125" style="67" customWidth="1"/>
    <col min="1795" max="1796" width="39.7109375" style="67" customWidth="1"/>
    <col min="1797" max="1797" width="34.85546875" style="67" customWidth="1"/>
    <col min="1798" max="1798" width="25" style="67" customWidth="1"/>
    <col min="1799" max="1799" width="35.42578125" style="67" customWidth="1"/>
    <col min="1800" max="1800" width="25.140625" style="67" customWidth="1"/>
    <col min="1801" max="2048" width="9.140625" style="67"/>
    <col min="2049" max="2049" width="121.140625" style="67" customWidth="1"/>
    <col min="2050" max="2050" width="39.5703125" style="67" customWidth="1"/>
    <col min="2051" max="2052" width="39.7109375" style="67" customWidth="1"/>
    <col min="2053" max="2053" width="34.85546875" style="67" customWidth="1"/>
    <col min="2054" max="2054" width="25" style="67" customWidth="1"/>
    <col min="2055" max="2055" width="35.42578125" style="67" customWidth="1"/>
    <col min="2056" max="2056" width="25.140625" style="67" customWidth="1"/>
    <col min="2057" max="2304" width="9.140625" style="67"/>
    <col min="2305" max="2305" width="121.140625" style="67" customWidth="1"/>
    <col min="2306" max="2306" width="39.5703125" style="67" customWidth="1"/>
    <col min="2307" max="2308" width="39.7109375" style="67" customWidth="1"/>
    <col min="2309" max="2309" width="34.85546875" style="67" customWidth="1"/>
    <col min="2310" max="2310" width="25" style="67" customWidth="1"/>
    <col min="2311" max="2311" width="35.42578125" style="67" customWidth="1"/>
    <col min="2312" max="2312" width="25.140625" style="67" customWidth="1"/>
    <col min="2313" max="2560" width="9.140625" style="67"/>
    <col min="2561" max="2561" width="121.140625" style="67" customWidth="1"/>
    <col min="2562" max="2562" width="39.5703125" style="67" customWidth="1"/>
    <col min="2563" max="2564" width="39.7109375" style="67" customWidth="1"/>
    <col min="2565" max="2565" width="34.85546875" style="67" customWidth="1"/>
    <col min="2566" max="2566" width="25" style="67" customWidth="1"/>
    <col min="2567" max="2567" width="35.42578125" style="67" customWidth="1"/>
    <col min="2568" max="2568" width="25.140625" style="67" customWidth="1"/>
    <col min="2569" max="2816" width="9.140625" style="67"/>
    <col min="2817" max="2817" width="121.140625" style="67" customWidth="1"/>
    <col min="2818" max="2818" width="39.5703125" style="67" customWidth="1"/>
    <col min="2819" max="2820" width="39.7109375" style="67" customWidth="1"/>
    <col min="2821" max="2821" width="34.85546875" style="67" customWidth="1"/>
    <col min="2822" max="2822" width="25" style="67" customWidth="1"/>
    <col min="2823" max="2823" width="35.42578125" style="67" customWidth="1"/>
    <col min="2824" max="2824" width="25.140625" style="67" customWidth="1"/>
    <col min="2825" max="3072" width="9.140625" style="67"/>
    <col min="3073" max="3073" width="121.140625" style="67" customWidth="1"/>
    <col min="3074" max="3074" width="39.5703125" style="67" customWidth="1"/>
    <col min="3075" max="3076" width="39.7109375" style="67" customWidth="1"/>
    <col min="3077" max="3077" width="34.85546875" style="67" customWidth="1"/>
    <col min="3078" max="3078" width="25" style="67" customWidth="1"/>
    <col min="3079" max="3079" width="35.42578125" style="67" customWidth="1"/>
    <col min="3080" max="3080" width="25.140625" style="67" customWidth="1"/>
    <col min="3081" max="3328" width="9.140625" style="67"/>
    <col min="3329" max="3329" width="121.140625" style="67" customWidth="1"/>
    <col min="3330" max="3330" width="39.5703125" style="67" customWidth="1"/>
    <col min="3331" max="3332" width="39.7109375" style="67" customWidth="1"/>
    <col min="3333" max="3333" width="34.85546875" style="67" customWidth="1"/>
    <col min="3334" max="3334" width="25" style="67" customWidth="1"/>
    <col min="3335" max="3335" width="35.42578125" style="67" customWidth="1"/>
    <col min="3336" max="3336" width="25.140625" style="67" customWidth="1"/>
    <col min="3337" max="3584" width="9.140625" style="67"/>
    <col min="3585" max="3585" width="121.140625" style="67" customWidth="1"/>
    <col min="3586" max="3586" width="39.5703125" style="67" customWidth="1"/>
    <col min="3587" max="3588" width="39.7109375" style="67" customWidth="1"/>
    <col min="3589" max="3589" width="34.85546875" style="67" customWidth="1"/>
    <col min="3590" max="3590" width="25" style="67" customWidth="1"/>
    <col min="3591" max="3591" width="35.42578125" style="67" customWidth="1"/>
    <col min="3592" max="3592" width="25.140625" style="67" customWidth="1"/>
    <col min="3593" max="3840" width="9.140625" style="67"/>
    <col min="3841" max="3841" width="121.140625" style="67" customWidth="1"/>
    <col min="3842" max="3842" width="39.5703125" style="67" customWidth="1"/>
    <col min="3843" max="3844" width="39.7109375" style="67" customWidth="1"/>
    <col min="3845" max="3845" width="34.85546875" style="67" customWidth="1"/>
    <col min="3846" max="3846" width="25" style="67" customWidth="1"/>
    <col min="3847" max="3847" width="35.42578125" style="67" customWidth="1"/>
    <col min="3848" max="3848" width="25.140625" style="67" customWidth="1"/>
    <col min="3849" max="4096" width="9.140625" style="67"/>
    <col min="4097" max="4097" width="121.140625" style="67" customWidth="1"/>
    <col min="4098" max="4098" width="39.5703125" style="67" customWidth="1"/>
    <col min="4099" max="4100" width="39.7109375" style="67" customWidth="1"/>
    <col min="4101" max="4101" width="34.85546875" style="67" customWidth="1"/>
    <col min="4102" max="4102" width="25" style="67" customWidth="1"/>
    <col min="4103" max="4103" width="35.42578125" style="67" customWidth="1"/>
    <col min="4104" max="4104" width="25.140625" style="67" customWidth="1"/>
    <col min="4105" max="4352" width="9.140625" style="67"/>
    <col min="4353" max="4353" width="121.140625" style="67" customWidth="1"/>
    <col min="4354" max="4354" width="39.5703125" style="67" customWidth="1"/>
    <col min="4355" max="4356" width="39.7109375" style="67" customWidth="1"/>
    <col min="4357" max="4357" width="34.85546875" style="67" customWidth="1"/>
    <col min="4358" max="4358" width="25" style="67" customWidth="1"/>
    <col min="4359" max="4359" width="35.42578125" style="67" customWidth="1"/>
    <col min="4360" max="4360" width="25.140625" style="67" customWidth="1"/>
    <col min="4361" max="4608" width="9.140625" style="67"/>
    <col min="4609" max="4609" width="121.140625" style="67" customWidth="1"/>
    <col min="4610" max="4610" width="39.5703125" style="67" customWidth="1"/>
    <col min="4611" max="4612" width="39.7109375" style="67" customWidth="1"/>
    <col min="4613" max="4613" width="34.85546875" style="67" customWidth="1"/>
    <col min="4614" max="4614" width="25" style="67" customWidth="1"/>
    <col min="4615" max="4615" width="35.42578125" style="67" customWidth="1"/>
    <col min="4616" max="4616" width="25.140625" style="67" customWidth="1"/>
    <col min="4617" max="4864" width="9.140625" style="67"/>
    <col min="4865" max="4865" width="121.140625" style="67" customWidth="1"/>
    <col min="4866" max="4866" width="39.5703125" style="67" customWidth="1"/>
    <col min="4867" max="4868" width="39.7109375" style="67" customWidth="1"/>
    <col min="4869" max="4869" width="34.85546875" style="67" customWidth="1"/>
    <col min="4870" max="4870" width="25" style="67" customWidth="1"/>
    <col min="4871" max="4871" width="35.42578125" style="67" customWidth="1"/>
    <col min="4872" max="4872" width="25.140625" style="67" customWidth="1"/>
    <col min="4873" max="5120" width="9.140625" style="67"/>
    <col min="5121" max="5121" width="121.140625" style="67" customWidth="1"/>
    <col min="5122" max="5122" width="39.5703125" style="67" customWidth="1"/>
    <col min="5123" max="5124" width="39.7109375" style="67" customWidth="1"/>
    <col min="5125" max="5125" width="34.85546875" style="67" customWidth="1"/>
    <col min="5126" max="5126" width="25" style="67" customWidth="1"/>
    <col min="5127" max="5127" width="35.42578125" style="67" customWidth="1"/>
    <col min="5128" max="5128" width="25.140625" style="67" customWidth="1"/>
    <col min="5129" max="5376" width="9.140625" style="67"/>
    <col min="5377" max="5377" width="121.140625" style="67" customWidth="1"/>
    <col min="5378" max="5378" width="39.5703125" style="67" customWidth="1"/>
    <col min="5379" max="5380" width="39.7109375" style="67" customWidth="1"/>
    <col min="5381" max="5381" width="34.85546875" style="67" customWidth="1"/>
    <col min="5382" max="5382" width="25" style="67" customWidth="1"/>
    <col min="5383" max="5383" width="35.42578125" style="67" customWidth="1"/>
    <col min="5384" max="5384" width="25.140625" style="67" customWidth="1"/>
    <col min="5385" max="5632" width="9.140625" style="67"/>
    <col min="5633" max="5633" width="121.140625" style="67" customWidth="1"/>
    <col min="5634" max="5634" width="39.5703125" style="67" customWidth="1"/>
    <col min="5635" max="5636" width="39.7109375" style="67" customWidth="1"/>
    <col min="5637" max="5637" width="34.85546875" style="67" customWidth="1"/>
    <col min="5638" max="5638" width="25" style="67" customWidth="1"/>
    <col min="5639" max="5639" width="35.42578125" style="67" customWidth="1"/>
    <col min="5640" max="5640" width="25.140625" style="67" customWidth="1"/>
    <col min="5641" max="5888" width="9.140625" style="67"/>
    <col min="5889" max="5889" width="121.140625" style="67" customWidth="1"/>
    <col min="5890" max="5890" width="39.5703125" style="67" customWidth="1"/>
    <col min="5891" max="5892" width="39.7109375" style="67" customWidth="1"/>
    <col min="5893" max="5893" width="34.85546875" style="67" customWidth="1"/>
    <col min="5894" max="5894" width="25" style="67" customWidth="1"/>
    <col min="5895" max="5895" width="35.42578125" style="67" customWidth="1"/>
    <col min="5896" max="5896" width="25.140625" style="67" customWidth="1"/>
    <col min="5897" max="6144" width="9.140625" style="67"/>
    <col min="6145" max="6145" width="121.140625" style="67" customWidth="1"/>
    <col min="6146" max="6146" width="39.5703125" style="67" customWidth="1"/>
    <col min="6147" max="6148" width="39.7109375" style="67" customWidth="1"/>
    <col min="6149" max="6149" width="34.85546875" style="67" customWidth="1"/>
    <col min="6150" max="6150" width="25" style="67" customWidth="1"/>
    <col min="6151" max="6151" width="35.42578125" style="67" customWidth="1"/>
    <col min="6152" max="6152" width="25.140625" style="67" customWidth="1"/>
    <col min="6153" max="6400" width="9.140625" style="67"/>
    <col min="6401" max="6401" width="121.140625" style="67" customWidth="1"/>
    <col min="6402" max="6402" width="39.5703125" style="67" customWidth="1"/>
    <col min="6403" max="6404" width="39.7109375" style="67" customWidth="1"/>
    <col min="6405" max="6405" width="34.85546875" style="67" customWidth="1"/>
    <col min="6406" max="6406" width="25" style="67" customWidth="1"/>
    <col min="6407" max="6407" width="35.42578125" style="67" customWidth="1"/>
    <col min="6408" max="6408" width="25.140625" style="67" customWidth="1"/>
    <col min="6409" max="6656" width="9.140625" style="67"/>
    <col min="6657" max="6657" width="121.140625" style="67" customWidth="1"/>
    <col min="6658" max="6658" width="39.5703125" style="67" customWidth="1"/>
    <col min="6659" max="6660" width="39.7109375" style="67" customWidth="1"/>
    <col min="6661" max="6661" width="34.85546875" style="67" customWidth="1"/>
    <col min="6662" max="6662" width="25" style="67" customWidth="1"/>
    <col min="6663" max="6663" width="35.42578125" style="67" customWidth="1"/>
    <col min="6664" max="6664" width="25.140625" style="67" customWidth="1"/>
    <col min="6665" max="6912" width="9.140625" style="67"/>
    <col min="6913" max="6913" width="121.140625" style="67" customWidth="1"/>
    <col min="6914" max="6914" width="39.5703125" style="67" customWidth="1"/>
    <col min="6915" max="6916" width="39.7109375" style="67" customWidth="1"/>
    <col min="6917" max="6917" width="34.85546875" style="67" customWidth="1"/>
    <col min="6918" max="6918" width="25" style="67" customWidth="1"/>
    <col min="6919" max="6919" width="35.42578125" style="67" customWidth="1"/>
    <col min="6920" max="6920" width="25.140625" style="67" customWidth="1"/>
    <col min="6921" max="7168" width="9.140625" style="67"/>
    <col min="7169" max="7169" width="121.140625" style="67" customWidth="1"/>
    <col min="7170" max="7170" width="39.5703125" style="67" customWidth="1"/>
    <col min="7171" max="7172" width="39.7109375" style="67" customWidth="1"/>
    <col min="7173" max="7173" width="34.85546875" style="67" customWidth="1"/>
    <col min="7174" max="7174" width="25" style="67" customWidth="1"/>
    <col min="7175" max="7175" width="35.42578125" style="67" customWidth="1"/>
    <col min="7176" max="7176" width="25.140625" style="67" customWidth="1"/>
    <col min="7177" max="7424" width="9.140625" style="67"/>
    <col min="7425" max="7425" width="121.140625" style="67" customWidth="1"/>
    <col min="7426" max="7426" width="39.5703125" style="67" customWidth="1"/>
    <col min="7427" max="7428" width="39.7109375" style="67" customWidth="1"/>
    <col min="7429" max="7429" width="34.85546875" style="67" customWidth="1"/>
    <col min="7430" max="7430" width="25" style="67" customWidth="1"/>
    <col min="7431" max="7431" width="35.42578125" style="67" customWidth="1"/>
    <col min="7432" max="7432" width="25.140625" style="67" customWidth="1"/>
    <col min="7433" max="7680" width="9.140625" style="67"/>
    <col min="7681" max="7681" width="121.140625" style="67" customWidth="1"/>
    <col min="7682" max="7682" width="39.5703125" style="67" customWidth="1"/>
    <col min="7683" max="7684" width="39.7109375" style="67" customWidth="1"/>
    <col min="7685" max="7685" width="34.85546875" style="67" customWidth="1"/>
    <col min="7686" max="7686" width="25" style="67" customWidth="1"/>
    <col min="7687" max="7687" width="35.42578125" style="67" customWidth="1"/>
    <col min="7688" max="7688" width="25.140625" style="67" customWidth="1"/>
    <col min="7689" max="7936" width="9.140625" style="67"/>
    <col min="7937" max="7937" width="121.140625" style="67" customWidth="1"/>
    <col min="7938" max="7938" width="39.5703125" style="67" customWidth="1"/>
    <col min="7939" max="7940" width="39.7109375" style="67" customWidth="1"/>
    <col min="7941" max="7941" width="34.85546875" style="67" customWidth="1"/>
    <col min="7942" max="7942" width="25" style="67" customWidth="1"/>
    <col min="7943" max="7943" width="35.42578125" style="67" customWidth="1"/>
    <col min="7944" max="7944" width="25.140625" style="67" customWidth="1"/>
    <col min="7945" max="8192" width="9.140625" style="67"/>
    <col min="8193" max="8193" width="121.140625" style="67" customWidth="1"/>
    <col min="8194" max="8194" width="39.5703125" style="67" customWidth="1"/>
    <col min="8195" max="8196" width="39.7109375" style="67" customWidth="1"/>
    <col min="8197" max="8197" width="34.85546875" style="67" customWidth="1"/>
    <col min="8198" max="8198" width="25" style="67" customWidth="1"/>
    <col min="8199" max="8199" width="35.42578125" style="67" customWidth="1"/>
    <col min="8200" max="8200" width="25.140625" style="67" customWidth="1"/>
    <col min="8201" max="8448" width="9.140625" style="67"/>
    <col min="8449" max="8449" width="121.140625" style="67" customWidth="1"/>
    <col min="8450" max="8450" width="39.5703125" style="67" customWidth="1"/>
    <col min="8451" max="8452" width="39.7109375" style="67" customWidth="1"/>
    <col min="8453" max="8453" width="34.85546875" style="67" customWidth="1"/>
    <col min="8454" max="8454" width="25" style="67" customWidth="1"/>
    <col min="8455" max="8455" width="35.42578125" style="67" customWidth="1"/>
    <col min="8456" max="8456" width="25.140625" style="67" customWidth="1"/>
    <col min="8457" max="8704" width="9.140625" style="67"/>
    <col min="8705" max="8705" width="121.140625" style="67" customWidth="1"/>
    <col min="8706" max="8706" width="39.5703125" style="67" customWidth="1"/>
    <col min="8707" max="8708" width="39.7109375" style="67" customWidth="1"/>
    <col min="8709" max="8709" width="34.85546875" style="67" customWidth="1"/>
    <col min="8710" max="8710" width="25" style="67" customWidth="1"/>
    <col min="8711" max="8711" width="35.42578125" style="67" customWidth="1"/>
    <col min="8712" max="8712" width="25.140625" style="67" customWidth="1"/>
    <col min="8713" max="8960" width="9.140625" style="67"/>
    <col min="8961" max="8961" width="121.140625" style="67" customWidth="1"/>
    <col min="8962" max="8962" width="39.5703125" style="67" customWidth="1"/>
    <col min="8963" max="8964" width="39.7109375" style="67" customWidth="1"/>
    <col min="8965" max="8965" width="34.85546875" style="67" customWidth="1"/>
    <col min="8966" max="8966" width="25" style="67" customWidth="1"/>
    <col min="8967" max="8967" width="35.42578125" style="67" customWidth="1"/>
    <col min="8968" max="8968" width="25.140625" style="67" customWidth="1"/>
    <col min="8969" max="9216" width="9.140625" style="67"/>
    <col min="9217" max="9217" width="121.140625" style="67" customWidth="1"/>
    <col min="9218" max="9218" width="39.5703125" style="67" customWidth="1"/>
    <col min="9219" max="9220" width="39.7109375" style="67" customWidth="1"/>
    <col min="9221" max="9221" width="34.85546875" style="67" customWidth="1"/>
    <col min="9222" max="9222" width="25" style="67" customWidth="1"/>
    <col min="9223" max="9223" width="35.42578125" style="67" customWidth="1"/>
    <col min="9224" max="9224" width="25.140625" style="67" customWidth="1"/>
    <col min="9225" max="9472" width="9.140625" style="67"/>
    <col min="9473" max="9473" width="121.140625" style="67" customWidth="1"/>
    <col min="9474" max="9474" width="39.5703125" style="67" customWidth="1"/>
    <col min="9475" max="9476" width="39.7109375" style="67" customWidth="1"/>
    <col min="9477" max="9477" width="34.85546875" style="67" customWidth="1"/>
    <col min="9478" max="9478" width="25" style="67" customWidth="1"/>
    <col min="9479" max="9479" width="35.42578125" style="67" customWidth="1"/>
    <col min="9480" max="9480" width="25.140625" style="67" customWidth="1"/>
    <col min="9481" max="9728" width="9.140625" style="67"/>
    <col min="9729" max="9729" width="121.140625" style="67" customWidth="1"/>
    <col min="9730" max="9730" width="39.5703125" style="67" customWidth="1"/>
    <col min="9731" max="9732" width="39.7109375" style="67" customWidth="1"/>
    <col min="9733" max="9733" width="34.85546875" style="67" customWidth="1"/>
    <col min="9734" max="9734" width="25" style="67" customWidth="1"/>
    <col min="9735" max="9735" width="35.42578125" style="67" customWidth="1"/>
    <col min="9736" max="9736" width="25.140625" style="67" customWidth="1"/>
    <col min="9737" max="9984" width="9.140625" style="67"/>
    <col min="9985" max="9985" width="121.140625" style="67" customWidth="1"/>
    <col min="9986" max="9986" width="39.5703125" style="67" customWidth="1"/>
    <col min="9987" max="9988" width="39.7109375" style="67" customWidth="1"/>
    <col min="9989" max="9989" width="34.85546875" style="67" customWidth="1"/>
    <col min="9990" max="9990" width="25" style="67" customWidth="1"/>
    <col min="9991" max="9991" width="35.42578125" style="67" customWidth="1"/>
    <col min="9992" max="9992" width="25.140625" style="67" customWidth="1"/>
    <col min="9993" max="10240" width="9.140625" style="67"/>
    <col min="10241" max="10241" width="121.140625" style="67" customWidth="1"/>
    <col min="10242" max="10242" width="39.5703125" style="67" customWidth="1"/>
    <col min="10243" max="10244" width="39.7109375" style="67" customWidth="1"/>
    <col min="10245" max="10245" width="34.85546875" style="67" customWidth="1"/>
    <col min="10246" max="10246" width="25" style="67" customWidth="1"/>
    <col min="10247" max="10247" width="35.42578125" style="67" customWidth="1"/>
    <col min="10248" max="10248" width="25.140625" style="67" customWidth="1"/>
    <col min="10249" max="10496" width="9.140625" style="67"/>
    <col min="10497" max="10497" width="121.140625" style="67" customWidth="1"/>
    <col min="10498" max="10498" width="39.5703125" style="67" customWidth="1"/>
    <col min="10499" max="10500" width="39.7109375" style="67" customWidth="1"/>
    <col min="10501" max="10501" width="34.85546875" style="67" customWidth="1"/>
    <col min="10502" max="10502" width="25" style="67" customWidth="1"/>
    <col min="10503" max="10503" width="35.42578125" style="67" customWidth="1"/>
    <col min="10504" max="10504" width="25.140625" style="67" customWidth="1"/>
    <col min="10505" max="10752" width="9.140625" style="67"/>
    <col min="10753" max="10753" width="121.140625" style="67" customWidth="1"/>
    <col min="10754" max="10754" width="39.5703125" style="67" customWidth="1"/>
    <col min="10755" max="10756" width="39.7109375" style="67" customWidth="1"/>
    <col min="10757" max="10757" width="34.85546875" style="67" customWidth="1"/>
    <col min="10758" max="10758" width="25" style="67" customWidth="1"/>
    <col min="10759" max="10759" width="35.42578125" style="67" customWidth="1"/>
    <col min="10760" max="10760" width="25.140625" style="67" customWidth="1"/>
    <col min="10761" max="11008" width="9.140625" style="67"/>
    <col min="11009" max="11009" width="121.140625" style="67" customWidth="1"/>
    <col min="11010" max="11010" width="39.5703125" style="67" customWidth="1"/>
    <col min="11011" max="11012" width="39.7109375" style="67" customWidth="1"/>
    <col min="11013" max="11013" width="34.85546875" style="67" customWidth="1"/>
    <col min="11014" max="11014" width="25" style="67" customWidth="1"/>
    <col min="11015" max="11015" width="35.42578125" style="67" customWidth="1"/>
    <col min="11016" max="11016" width="25.140625" style="67" customWidth="1"/>
    <col min="11017" max="11264" width="9.140625" style="67"/>
    <col min="11265" max="11265" width="121.140625" style="67" customWidth="1"/>
    <col min="11266" max="11266" width="39.5703125" style="67" customWidth="1"/>
    <col min="11267" max="11268" width="39.7109375" style="67" customWidth="1"/>
    <col min="11269" max="11269" width="34.85546875" style="67" customWidth="1"/>
    <col min="11270" max="11270" width="25" style="67" customWidth="1"/>
    <col min="11271" max="11271" width="35.42578125" style="67" customWidth="1"/>
    <col min="11272" max="11272" width="25.140625" style="67" customWidth="1"/>
    <col min="11273" max="11520" width="9.140625" style="67"/>
    <col min="11521" max="11521" width="121.140625" style="67" customWidth="1"/>
    <col min="11522" max="11522" width="39.5703125" style="67" customWidth="1"/>
    <col min="11523" max="11524" width="39.7109375" style="67" customWidth="1"/>
    <col min="11525" max="11525" width="34.85546875" style="67" customWidth="1"/>
    <col min="11526" max="11526" width="25" style="67" customWidth="1"/>
    <col min="11527" max="11527" width="35.42578125" style="67" customWidth="1"/>
    <col min="11528" max="11528" width="25.140625" style="67" customWidth="1"/>
    <col min="11529" max="11776" width="9.140625" style="67"/>
    <col min="11777" max="11777" width="121.140625" style="67" customWidth="1"/>
    <col min="11778" max="11778" width="39.5703125" style="67" customWidth="1"/>
    <col min="11779" max="11780" width="39.7109375" style="67" customWidth="1"/>
    <col min="11781" max="11781" width="34.85546875" style="67" customWidth="1"/>
    <col min="11782" max="11782" width="25" style="67" customWidth="1"/>
    <col min="11783" max="11783" width="35.42578125" style="67" customWidth="1"/>
    <col min="11784" max="11784" width="25.140625" style="67" customWidth="1"/>
    <col min="11785" max="12032" width="9.140625" style="67"/>
    <col min="12033" max="12033" width="121.140625" style="67" customWidth="1"/>
    <col min="12034" max="12034" width="39.5703125" style="67" customWidth="1"/>
    <col min="12035" max="12036" width="39.7109375" style="67" customWidth="1"/>
    <col min="12037" max="12037" width="34.85546875" style="67" customWidth="1"/>
    <col min="12038" max="12038" width="25" style="67" customWidth="1"/>
    <col min="12039" max="12039" width="35.42578125" style="67" customWidth="1"/>
    <col min="12040" max="12040" width="25.140625" style="67" customWidth="1"/>
    <col min="12041" max="12288" width="9.140625" style="67"/>
    <col min="12289" max="12289" width="121.140625" style="67" customWidth="1"/>
    <col min="12290" max="12290" width="39.5703125" style="67" customWidth="1"/>
    <col min="12291" max="12292" width="39.7109375" style="67" customWidth="1"/>
    <col min="12293" max="12293" width="34.85546875" style="67" customWidth="1"/>
    <col min="12294" max="12294" width="25" style="67" customWidth="1"/>
    <col min="12295" max="12295" width="35.42578125" style="67" customWidth="1"/>
    <col min="12296" max="12296" width="25.140625" style="67" customWidth="1"/>
    <col min="12297" max="12544" width="9.140625" style="67"/>
    <col min="12545" max="12545" width="121.140625" style="67" customWidth="1"/>
    <col min="12546" max="12546" width="39.5703125" style="67" customWidth="1"/>
    <col min="12547" max="12548" width="39.7109375" style="67" customWidth="1"/>
    <col min="12549" max="12549" width="34.85546875" style="67" customWidth="1"/>
    <col min="12550" max="12550" width="25" style="67" customWidth="1"/>
    <col min="12551" max="12551" width="35.42578125" style="67" customWidth="1"/>
    <col min="12552" max="12552" width="25.140625" style="67" customWidth="1"/>
    <col min="12553" max="12800" width="9.140625" style="67"/>
    <col min="12801" max="12801" width="121.140625" style="67" customWidth="1"/>
    <col min="12802" max="12802" width="39.5703125" style="67" customWidth="1"/>
    <col min="12803" max="12804" width="39.7109375" style="67" customWidth="1"/>
    <col min="12805" max="12805" width="34.85546875" style="67" customWidth="1"/>
    <col min="12806" max="12806" width="25" style="67" customWidth="1"/>
    <col min="12807" max="12807" width="35.42578125" style="67" customWidth="1"/>
    <col min="12808" max="12808" width="25.140625" style="67" customWidth="1"/>
    <col min="12809" max="13056" width="9.140625" style="67"/>
    <col min="13057" max="13057" width="121.140625" style="67" customWidth="1"/>
    <col min="13058" max="13058" width="39.5703125" style="67" customWidth="1"/>
    <col min="13059" max="13060" width="39.7109375" style="67" customWidth="1"/>
    <col min="13061" max="13061" width="34.85546875" style="67" customWidth="1"/>
    <col min="13062" max="13062" width="25" style="67" customWidth="1"/>
    <col min="13063" max="13063" width="35.42578125" style="67" customWidth="1"/>
    <col min="13064" max="13064" width="25.140625" style="67" customWidth="1"/>
    <col min="13065" max="13312" width="9.140625" style="67"/>
    <col min="13313" max="13313" width="121.140625" style="67" customWidth="1"/>
    <col min="13314" max="13314" width="39.5703125" style="67" customWidth="1"/>
    <col min="13315" max="13316" width="39.7109375" style="67" customWidth="1"/>
    <col min="13317" max="13317" width="34.85546875" style="67" customWidth="1"/>
    <col min="13318" max="13318" width="25" style="67" customWidth="1"/>
    <col min="13319" max="13319" width="35.42578125" style="67" customWidth="1"/>
    <col min="13320" max="13320" width="25.140625" style="67" customWidth="1"/>
    <col min="13321" max="13568" width="9.140625" style="67"/>
    <col min="13569" max="13569" width="121.140625" style="67" customWidth="1"/>
    <col min="13570" max="13570" width="39.5703125" style="67" customWidth="1"/>
    <col min="13571" max="13572" width="39.7109375" style="67" customWidth="1"/>
    <col min="13573" max="13573" width="34.85546875" style="67" customWidth="1"/>
    <col min="13574" max="13574" width="25" style="67" customWidth="1"/>
    <col min="13575" max="13575" width="35.42578125" style="67" customWidth="1"/>
    <col min="13576" max="13576" width="25.140625" style="67" customWidth="1"/>
    <col min="13577" max="13824" width="9.140625" style="67"/>
    <col min="13825" max="13825" width="121.140625" style="67" customWidth="1"/>
    <col min="13826" max="13826" width="39.5703125" style="67" customWidth="1"/>
    <col min="13827" max="13828" width="39.7109375" style="67" customWidth="1"/>
    <col min="13829" max="13829" width="34.85546875" style="67" customWidth="1"/>
    <col min="13830" max="13830" width="25" style="67" customWidth="1"/>
    <col min="13831" max="13831" width="35.42578125" style="67" customWidth="1"/>
    <col min="13832" max="13832" width="25.140625" style="67" customWidth="1"/>
    <col min="13833" max="14080" width="9.140625" style="67"/>
    <col min="14081" max="14081" width="121.140625" style="67" customWidth="1"/>
    <col min="14082" max="14082" width="39.5703125" style="67" customWidth="1"/>
    <col min="14083" max="14084" width="39.7109375" style="67" customWidth="1"/>
    <col min="14085" max="14085" width="34.85546875" style="67" customWidth="1"/>
    <col min="14086" max="14086" width="25" style="67" customWidth="1"/>
    <col min="14087" max="14087" width="35.42578125" style="67" customWidth="1"/>
    <col min="14088" max="14088" width="25.140625" style="67" customWidth="1"/>
    <col min="14089" max="14336" width="9.140625" style="67"/>
    <col min="14337" max="14337" width="121.140625" style="67" customWidth="1"/>
    <col min="14338" max="14338" width="39.5703125" style="67" customWidth="1"/>
    <col min="14339" max="14340" width="39.7109375" style="67" customWidth="1"/>
    <col min="14341" max="14341" width="34.85546875" style="67" customWidth="1"/>
    <col min="14342" max="14342" width="25" style="67" customWidth="1"/>
    <col min="14343" max="14343" width="35.42578125" style="67" customWidth="1"/>
    <col min="14344" max="14344" width="25.140625" style="67" customWidth="1"/>
    <col min="14345" max="14592" width="9.140625" style="67"/>
    <col min="14593" max="14593" width="121.140625" style="67" customWidth="1"/>
    <col min="14594" max="14594" width="39.5703125" style="67" customWidth="1"/>
    <col min="14595" max="14596" width="39.7109375" style="67" customWidth="1"/>
    <col min="14597" max="14597" width="34.85546875" style="67" customWidth="1"/>
    <col min="14598" max="14598" width="25" style="67" customWidth="1"/>
    <col min="14599" max="14599" width="35.42578125" style="67" customWidth="1"/>
    <col min="14600" max="14600" width="25.140625" style="67" customWidth="1"/>
    <col min="14601" max="14848" width="9.140625" style="67"/>
    <col min="14849" max="14849" width="121.140625" style="67" customWidth="1"/>
    <col min="14850" max="14850" width="39.5703125" style="67" customWidth="1"/>
    <col min="14851" max="14852" width="39.7109375" style="67" customWidth="1"/>
    <col min="14853" max="14853" width="34.85546875" style="67" customWidth="1"/>
    <col min="14854" max="14854" width="25" style="67" customWidth="1"/>
    <col min="14855" max="14855" width="35.42578125" style="67" customWidth="1"/>
    <col min="14856" max="14856" width="25.140625" style="67" customWidth="1"/>
    <col min="14857" max="15104" width="9.140625" style="67"/>
    <col min="15105" max="15105" width="121.140625" style="67" customWidth="1"/>
    <col min="15106" max="15106" width="39.5703125" style="67" customWidth="1"/>
    <col min="15107" max="15108" width="39.7109375" style="67" customWidth="1"/>
    <col min="15109" max="15109" width="34.85546875" style="67" customWidth="1"/>
    <col min="15110" max="15110" width="25" style="67" customWidth="1"/>
    <col min="15111" max="15111" width="35.42578125" style="67" customWidth="1"/>
    <col min="15112" max="15112" width="25.140625" style="67" customWidth="1"/>
    <col min="15113" max="15360" width="9.140625" style="67"/>
    <col min="15361" max="15361" width="121.140625" style="67" customWidth="1"/>
    <col min="15362" max="15362" width="39.5703125" style="67" customWidth="1"/>
    <col min="15363" max="15364" width="39.7109375" style="67" customWidth="1"/>
    <col min="15365" max="15365" width="34.85546875" style="67" customWidth="1"/>
    <col min="15366" max="15366" width="25" style="67" customWidth="1"/>
    <col min="15367" max="15367" width="35.42578125" style="67" customWidth="1"/>
    <col min="15368" max="15368" width="25.140625" style="67" customWidth="1"/>
    <col min="15369" max="15616" width="9.140625" style="67"/>
    <col min="15617" max="15617" width="121.140625" style="67" customWidth="1"/>
    <col min="15618" max="15618" width="39.5703125" style="67" customWidth="1"/>
    <col min="15619" max="15620" width="39.7109375" style="67" customWidth="1"/>
    <col min="15621" max="15621" width="34.85546875" style="67" customWidth="1"/>
    <col min="15622" max="15622" width="25" style="67" customWidth="1"/>
    <col min="15623" max="15623" width="35.42578125" style="67" customWidth="1"/>
    <col min="15624" max="15624" width="25.140625" style="67" customWidth="1"/>
    <col min="15625" max="15872" width="9.140625" style="67"/>
    <col min="15873" max="15873" width="121.140625" style="67" customWidth="1"/>
    <col min="15874" max="15874" width="39.5703125" style="67" customWidth="1"/>
    <col min="15875" max="15876" width="39.7109375" style="67" customWidth="1"/>
    <col min="15877" max="15877" width="34.85546875" style="67" customWidth="1"/>
    <col min="15878" max="15878" width="25" style="67" customWidth="1"/>
    <col min="15879" max="15879" width="35.42578125" style="67" customWidth="1"/>
    <col min="15880" max="15880" width="25.140625" style="67" customWidth="1"/>
    <col min="15881" max="16128" width="9.140625" style="67"/>
    <col min="16129" max="16129" width="121.140625" style="67" customWidth="1"/>
    <col min="16130" max="16130" width="39.5703125" style="67" customWidth="1"/>
    <col min="16131" max="16132" width="39.7109375" style="67" customWidth="1"/>
    <col min="16133" max="16133" width="34.85546875" style="67" customWidth="1"/>
    <col min="16134" max="16134" width="25" style="67" customWidth="1"/>
    <col min="16135" max="16135" width="35.42578125" style="67" customWidth="1"/>
    <col min="16136" max="16136" width="25.140625" style="67" customWidth="1"/>
    <col min="16137" max="16384" width="9.140625" style="67"/>
  </cols>
  <sheetData>
    <row r="1" spans="1:8" s="7" customFormat="1" ht="46.5">
      <c r="A1" s="1" t="s">
        <v>0</v>
      </c>
      <c r="B1" s="2"/>
      <c r="C1" s="2"/>
      <c r="D1" s="4" t="s">
        <v>1</v>
      </c>
      <c r="E1" s="5" t="s">
        <v>113</v>
      </c>
      <c r="F1" s="5"/>
      <c r="G1" s="6"/>
      <c r="H1" s="98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31556264</v>
      </c>
      <c r="C8" s="26">
        <v>31556264</v>
      </c>
      <c r="D8" s="26">
        <v>28660056</v>
      </c>
      <c r="E8" s="26">
        <v>-2896208</v>
      </c>
      <c r="F8" s="27">
        <v>-9.1800000000000007E-2</v>
      </c>
      <c r="G8" s="26">
        <v>-2896208</v>
      </c>
      <c r="H8" s="27">
        <v>-9.1800000000000007E-2</v>
      </c>
    </row>
    <row r="9" spans="1:8" s="16" customFormat="1" ht="31.5">
      <c r="A9" s="25" t="s">
        <v>19</v>
      </c>
      <c r="B9" s="26">
        <v>3634827</v>
      </c>
      <c r="C9" s="26">
        <v>3634827</v>
      </c>
      <c r="D9" s="26">
        <v>0</v>
      </c>
      <c r="E9" s="26">
        <v>-3634827</v>
      </c>
      <c r="F9" s="27">
        <v>-1</v>
      </c>
      <c r="G9" s="26">
        <v>-3634827</v>
      </c>
      <c r="H9" s="27">
        <v>-1</v>
      </c>
    </row>
    <row r="10" spans="1:8" s="16" customFormat="1" ht="31.5">
      <c r="A10" s="28" t="s">
        <v>20</v>
      </c>
      <c r="B10" s="29">
        <v>2144624</v>
      </c>
      <c r="C10" s="29">
        <v>2289247</v>
      </c>
      <c r="D10" s="29">
        <v>1887909</v>
      </c>
      <c r="E10" s="29">
        <v>-256715</v>
      </c>
      <c r="F10" s="27">
        <v>-0.1197</v>
      </c>
      <c r="G10" s="29">
        <v>-401338</v>
      </c>
      <c r="H10" s="27">
        <v>-0.17530000000000001</v>
      </c>
    </row>
    <row r="11" spans="1:8" s="16" customFormat="1" ht="31.5">
      <c r="A11" s="30" t="s">
        <v>21</v>
      </c>
      <c r="B11" s="31">
        <v>307488</v>
      </c>
      <c r="C11" s="31">
        <v>307488</v>
      </c>
      <c r="D11" s="31">
        <v>33114</v>
      </c>
      <c r="E11" s="29">
        <v>-274374</v>
      </c>
      <c r="F11" s="27">
        <v>-0.89229999999999998</v>
      </c>
      <c r="G11" s="29">
        <v>-274374</v>
      </c>
      <c r="H11" s="27">
        <v>-0.89229999999999998</v>
      </c>
    </row>
    <row r="12" spans="1:8" s="16" customFormat="1" ht="31.5">
      <c r="A12" s="32" t="s">
        <v>22</v>
      </c>
      <c r="B12" s="31">
        <v>1837136</v>
      </c>
      <c r="C12" s="31">
        <v>1981759</v>
      </c>
      <c r="D12" s="31">
        <v>1854795</v>
      </c>
      <c r="E12" s="29">
        <v>17659</v>
      </c>
      <c r="F12" s="27">
        <v>9.5999999999999992E-3</v>
      </c>
      <c r="G12" s="29">
        <v>-126964</v>
      </c>
      <c r="H12" s="27">
        <v>-6.4100000000000004E-2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37335715</v>
      </c>
      <c r="C31" s="36">
        <v>37480338</v>
      </c>
      <c r="D31" s="36">
        <v>30547965</v>
      </c>
      <c r="E31" s="36">
        <v>-6787750</v>
      </c>
      <c r="F31" s="37">
        <v>-0.18179999999999999</v>
      </c>
      <c r="G31" s="36">
        <v>-6932373</v>
      </c>
      <c r="H31" s="37">
        <v>-0.185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1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1748130</v>
      </c>
      <c r="C35" s="41">
        <v>2181188</v>
      </c>
      <c r="D35" s="41">
        <v>2181188</v>
      </c>
      <c r="E35" s="41">
        <v>433058</v>
      </c>
      <c r="F35" s="37">
        <v>0.2477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7656104</v>
      </c>
      <c r="C37" s="41">
        <v>7656104</v>
      </c>
      <c r="D37" s="41">
        <v>11710401</v>
      </c>
      <c r="E37" s="41">
        <v>4054297</v>
      </c>
      <c r="F37" s="37">
        <v>0.52959999999999996</v>
      </c>
      <c r="G37" s="41">
        <v>4054297</v>
      </c>
      <c r="H37" s="37">
        <v>0.52959999999999996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36929005</v>
      </c>
      <c r="C39" s="39">
        <v>36378150</v>
      </c>
      <c r="D39" s="39">
        <v>39058982</v>
      </c>
      <c r="E39" s="39">
        <v>2129977</v>
      </c>
      <c r="F39" s="37">
        <v>5.7700000000000001E-2</v>
      </c>
      <c r="G39" s="39">
        <v>2680832</v>
      </c>
      <c r="H39" s="37">
        <v>7.3700000000000002E-2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83668954</v>
      </c>
      <c r="C45" s="39">
        <v>83695780</v>
      </c>
      <c r="D45" s="39">
        <v>83498536</v>
      </c>
      <c r="E45" s="39">
        <v>-170418</v>
      </c>
      <c r="F45" s="37">
        <v>-2E-3</v>
      </c>
      <c r="G45" s="39">
        <v>-197244</v>
      </c>
      <c r="H45" s="37">
        <v>-2.3999999999999998E-3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35130243</v>
      </c>
      <c r="C49" s="22">
        <v>38976370</v>
      </c>
      <c r="D49" s="22">
        <v>39364314</v>
      </c>
      <c r="E49" s="22">
        <v>4234071</v>
      </c>
      <c r="F49" s="27">
        <v>0.1205</v>
      </c>
      <c r="G49" s="22">
        <v>387944</v>
      </c>
      <c r="H49" s="27">
        <v>0.01</v>
      </c>
    </row>
    <row r="50" spans="1:8" s="16" customFormat="1" ht="31.5">
      <c r="A50" s="32" t="s">
        <v>52</v>
      </c>
      <c r="B50" s="31">
        <v>305664</v>
      </c>
      <c r="C50" s="31">
        <v>426048</v>
      </c>
      <c r="D50" s="31">
        <v>416283</v>
      </c>
      <c r="E50" s="31">
        <v>110619</v>
      </c>
      <c r="F50" s="27">
        <v>0.3619</v>
      </c>
      <c r="G50" s="31">
        <v>-9765</v>
      </c>
      <c r="H50" s="27">
        <v>-2.29E-2</v>
      </c>
    </row>
    <row r="51" spans="1:8" s="16" customFormat="1" ht="31.5">
      <c r="A51" s="32" t="s">
        <v>53</v>
      </c>
      <c r="B51" s="31">
        <v>282166</v>
      </c>
      <c r="C51" s="31">
        <v>410125</v>
      </c>
      <c r="D51" s="31">
        <v>374574</v>
      </c>
      <c r="E51" s="31">
        <v>92408</v>
      </c>
      <c r="F51" s="27">
        <v>0.32750000000000001</v>
      </c>
      <c r="G51" s="31">
        <v>-35551</v>
      </c>
      <c r="H51" s="27">
        <v>-8.6699999999999999E-2</v>
      </c>
    </row>
    <row r="52" spans="1:8" s="16" customFormat="1" ht="31.5">
      <c r="A52" s="32" t="s">
        <v>54</v>
      </c>
      <c r="B52" s="31">
        <v>9011993</v>
      </c>
      <c r="C52" s="31">
        <v>10039662</v>
      </c>
      <c r="D52" s="31">
        <v>9501955</v>
      </c>
      <c r="E52" s="31">
        <v>489962</v>
      </c>
      <c r="F52" s="27">
        <v>5.4399999999999997E-2</v>
      </c>
      <c r="G52" s="31">
        <v>-537707</v>
      </c>
      <c r="H52" s="27">
        <v>-5.3600000000000002E-2</v>
      </c>
    </row>
    <row r="53" spans="1:8" s="16" customFormat="1" ht="31.5">
      <c r="A53" s="32" t="s">
        <v>55</v>
      </c>
      <c r="B53" s="31">
        <v>3493173</v>
      </c>
      <c r="C53" s="31">
        <v>3880040</v>
      </c>
      <c r="D53" s="31">
        <v>3819251</v>
      </c>
      <c r="E53" s="31">
        <v>326078</v>
      </c>
      <c r="F53" s="27">
        <v>9.3299999999999994E-2</v>
      </c>
      <c r="G53" s="31">
        <v>-60789</v>
      </c>
      <c r="H53" s="27">
        <v>-1.5699999999999999E-2</v>
      </c>
    </row>
    <row r="54" spans="1:8" s="16" customFormat="1" ht="31.5">
      <c r="A54" s="32" t="s">
        <v>56</v>
      </c>
      <c r="B54" s="31">
        <v>14614352</v>
      </c>
      <c r="C54" s="31">
        <v>11962940</v>
      </c>
      <c r="D54" s="31">
        <v>11385932</v>
      </c>
      <c r="E54" s="31">
        <v>-3228420</v>
      </c>
      <c r="F54" s="27">
        <v>-0.22090000000000001</v>
      </c>
      <c r="G54" s="31">
        <v>-577008</v>
      </c>
      <c r="H54" s="27">
        <v>-4.82E-2</v>
      </c>
    </row>
    <row r="55" spans="1:8" s="16" customFormat="1" ht="31.5">
      <c r="A55" s="32" t="s">
        <v>57</v>
      </c>
      <c r="B55" s="31">
        <v>4378651</v>
      </c>
      <c r="C55" s="31">
        <v>3996350</v>
      </c>
      <c r="D55" s="31">
        <v>4067350</v>
      </c>
      <c r="E55" s="31">
        <v>-311301</v>
      </c>
      <c r="F55" s="27">
        <v>-7.1099999999999997E-2</v>
      </c>
      <c r="G55" s="31">
        <v>71000</v>
      </c>
      <c r="H55" s="27">
        <v>1.78E-2</v>
      </c>
    </row>
    <row r="56" spans="1:8" s="16" customFormat="1" ht="31.5">
      <c r="A56" s="32" t="s">
        <v>58</v>
      </c>
      <c r="B56" s="31">
        <v>12875267</v>
      </c>
      <c r="C56" s="31">
        <v>12344516</v>
      </c>
      <c r="D56" s="31">
        <v>12200349</v>
      </c>
      <c r="E56" s="31">
        <v>-674918</v>
      </c>
      <c r="F56" s="27">
        <v>-5.2400000000000002E-2</v>
      </c>
      <c r="G56" s="31">
        <v>-144167</v>
      </c>
      <c r="H56" s="27">
        <v>-1.17E-2</v>
      </c>
    </row>
    <row r="57" spans="1:8" s="38" customFormat="1" ht="31.5">
      <c r="A57" s="48" t="s">
        <v>59</v>
      </c>
      <c r="B57" s="36">
        <v>80091509</v>
      </c>
      <c r="C57" s="36">
        <v>82036051</v>
      </c>
      <c r="D57" s="36">
        <v>81130008</v>
      </c>
      <c r="E57" s="36">
        <v>1038499</v>
      </c>
      <c r="F57" s="37">
        <v>1.2999999999999999E-2</v>
      </c>
      <c r="G57" s="36">
        <v>-906043</v>
      </c>
      <c r="H57" s="37">
        <v>-1.0999999999999999E-2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2935747</v>
      </c>
      <c r="C59" s="31">
        <v>1284729</v>
      </c>
      <c r="D59" s="31">
        <v>993528</v>
      </c>
      <c r="E59" s="31">
        <v>-1942219</v>
      </c>
      <c r="F59" s="27">
        <v>-0.66159999999999997</v>
      </c>
      <c r="G59" s="31">
        <v>-291201</v>
      </c>
      <c r="H59" s="27">
        <v>-0.22670000000000001</v>
      </c>
    </row>
    <row r="60" spans="1:8" s="16" customFormat="1" ht="31.5">
      <c r="A60" s="32" t="s">
        <v>62</v>
      </c>
      <c r="B60" s="31">
        <v>641698</v>
      </c>
      <c r="C60" s="31">
        <v>375000</v>
      </c>
      <c r="D60" s="31">
        <v>1375000</v>
      </c>
      <c r="E60" s="31">
        <v>733302</v>
      </c>
      <c r="F60" s="27">
        <v>1.1428</v>
      </c>
      <c r="G60" s="31">
        <v>1000000</v>
      </c>
      <c r="H60" s="27">
        <v>2.6667000000000001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83668954</v>
      </c>
      <c r="C62" s="50">
        <v>83695780</v>
      </c>
      <c r="D62" s="50">
        <v>83498536</v>
      </c>
      <c r="E62" s="50">
        <v>-170418</v>
      </c>
      <c r="F62" s="37">
        <v>-2E-3</v>
      </c>
      <c r="G62" s="50">
        <v>-197244</v>
      </c>
      <c r="H62" s="37">
        <v>-2.3999999999999998E-3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46936480</v>
      </c>
      <c r="C65" s="26">
        <v>48222987</v>
      </c>
      <c r="D65" s="26">
        <v>46708146</v>
      </c>
      <c r="E65" s="22">
        <v>-228334</v>
      </c>
      <c r="F65" s="27">
        <v>-4.8999999999999998E-3</v>
      </c>
      <c r="G65" s="22">
        <v>-1514841</v>
      </c>
      <c r="H65" s="27">
        <v>-3.1399999999999997E-2</v>
      </c>
    </row>
    <row r="66" spans="1:8" s="16" customFormat="1" ht="31.5">
      <c r="A66" s="32" t="s">
        <v>67</v>
      </c>
      <c r="B66" s="29">
        <v>447501</v>
      </c>
      <c r="C66" s="26">
        <v>74477</v>
      </c>
      <c r="D66" s="26">
        <v>86477</v>
      </c>
      <c r="E66" s="31">
        <v>-361024</v>
      </c>
      <c r="F66" s="27">
        <v>-0.80679999999999996</v>
      </c>
      <c r="G66" s="31">
        <v>12000</v>
      </c>
      <c r="H66" s="27">
        <v>0.16109999999999999</v>
      </c>
    </row>
    <row r="67" spans="1:8" s="16" customFormat="1" ht="31.5">
      <c r="A67" s="32" t="s">
        <v>68</v>
      </c>
      <c r="B67" s="22">
        <v>14686397</v>
      </c>
      <c r="C67" s="26">
        <v>15715392</v>
      </c>
      <c r="D67" s="26">
        <v>16996001</v>
      </c>
      <c r="E67" s="31">
        <v>2309604</v>
      </c>
      <c r="F67" s="27">
        <v>0.1573</v>
      </c>
      <c r="G67" s="31">
        <v>1280609</v>
      </c>
      <c r="H67" s="27">
        <v>8.1500000000000003E-2</v>
      </c>
    </row>
    <row r="68" spans="1:8" s="38" customFormat="1" ht="31.5">
      <c r="A68" s="48" t="s">
        <v>69</v>
      </c>
      <c r="B68" s="50">
        <v>62070378</v>
      </c>
      <c r="C68" s="50">
        <v>64012856</v>
      </c>
      <c r="D68" s="50">
        <v>63790624</v>
      </c>
      <c r="E68" s="36">
        <v>1720246</v>
      </c>
      <c r="F68" s="37">
        <v>2.7699999999999999E-2</v>
      </c>
      <c r="G68" s="36">
        <v>-222232</v>
      </c>
      <c r="H68" s="37">
        <v>-3.5000000000000001E-3</v>
      </c>
    </row>
    <row r="69" spans="1:8" s="16" customFormat="1" ht="31.5">
      <c r="A69" s="32" t="s">
        <v>70</v>
      </c>
      <c r="B69" s="29">
        <v>221798</v>
      </c>
      <c r="C69" s="29">
        <v>383270</v>
      </c>
      <c r="D69" s="29">
        <v>261542</v>
      </c>
      <c r="E69" s="31">
        <v>39744</v>
      </c>
      <c r="F69" s="27">
        <v>0.1792</v>
      </c>
      <c r="G69" s="31">
        <v>-121728</v>
      </c>
      <c r="H69" s="27">
        <v>-0.31759999999999999</v>
      </c>
    </row>
    <row r="70" spans="1:8" s="16" customFormat="1" ht="31.5">
      <c r="A70" s="32" t="s">
        <v>71</v>
      </c>
      <c r="B70" s="26">
        <v>9482113</v>
      </c>
      <c r="C70" s="26">
        <v>9424606</v>
      </c>
      <c r="D70" s="26">
        <v>9351921</v>
      </c>
      <c r="E70" s="31">
        <v>-130192</v>
      </c>
      <c r="F70" s="27">
        <v>-1.37E-2</v>
      </c>
      <c r="G70" s="31">
        <v>-72685</v>
      </c>
      <c r="H70" s="27">
        <v>-7.7000000000000002E-3</v>
      </c>
    </row>
    <row r="71" spans="1:8" s="16" customFormat="1" ht="31.5">
      <c r="A71" s="32" t="s">
        <v>72</v>
      </c>
      <c r="B71" s="22">
        <v>1308218</v>
      </c>
      <c r="C71" s="22">
        <v>946015</v>
      </c>
      <c r="D71" s="22">
        <v>752061</v>
      </c>
      <c r="E71" s="31">
        <v>-556157</v>
      </c>
      <c r="F71" s="27">
        <v>-0.42509999999999998</v>
      </c>
      <c r="G71" s="31">
        <v>-193954</v>
      </c>
      <c r="H71" s="27">
        <v>-0.20499999999999999</v>
      </c>
    </row>
    <row r="72" spans="1:8" s="38" customFormat="1" ht="31.5">
      <c r="A72" s="35" t="s">
        <v>73</v>
      </c>
      <c r="B72" s="50">
        <v>11012129</v>
      </c>
      <c r="C72" s="50">
        <v>10753891</v>
      </c>
      <c r="D72" s="50">
        <v>10365524</v>
      </c>
      <c r="E72" s="36">
        <v>-646605</v>
      </c>
      <c r="F72" s="37">
        <v>-5.8700000000000002E-2</v>
      </c>
      <c r="G72" s="36">
        <v>-388367</v>
      </c>
      <c r="H72" s="37">
        <v>-3.61E-2</v>
      </c>
    </row>
    <row r="73" spans="1:8" s="16" customFormat="1" ht="31.5">
      <c r="A73" s="32" t="s">
        <v>74</v>
      </c>
      <c r="B73" s="22">
        <v>153773</v>
      </c>
      <c r="C73" s="22">
        <v>125367</v>
      </c>
      <c r="D73" s="22">
        <v>253867</v>
      </c>
      <c r="E73" s="31">
        <v>100094</v>
      </c>
      <c r="F73" s="27">
        <v>0.65090000000000003</v>
      </c>
      <c r="G73" s="31">
        <v>128500</v>
      </c>
      <c r="H73" s="27">
        <v>1.0249999999999999</v>
      </c>
    </row>
    <row r="74" spans="1:8" s="16" customFormat="1" ht="31.5">
      <c r="A74" s="32" t="s">
        <v>75</v>
      </c>
      <c r="B74" s="31">
        <v>9746547</v>
      </c>
      <c r="C74" s="31">
        <v>8353195</v>
      </c>
      <c r="D74" s="31">
        <v>8628050</v>
      </c>
      <c r="E74" s="31">
        <v>-1118497</v>
      </c>
      <c r="F74" s="27">
        <v>-0.1148</v>
      </c>
      <c r="G74" s="31">
        <v>274855</v>
      </c>
      <c r="H74" s="27">
        <v>3.2899999999999999E-2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38" customFormat="1" ht="31.5">
      <c r="A77" s="35" t="s">
        <v>78</v>
      </c>
      <c r="B77" s="36">
        <v>9900320</v>
      </c>
      <c r="C77" s="36">
        <v>8478562</v>
      </c>
      <c r="D77" s="36">
        <v>8881917</v>
      </c>
      <c r="E77" s="36">
        <v>-1018403</v>
      </c>
      <c r="F77" s="37">
        <v>-0.10290000000000001</v>
      </c>
      <c r="G77" s="36">
        <v>403355</v>
      </c>
      <c r="H77" s="37">
        <v>4.7600000000000003E-2</v>
      </c>
    </row>
    <row r="78" spans="1:8" s="16" customFormat="1" ht="31.5">
      <c r="A78" s="32" t="s">
        <v>79</v>
      </c>
      <c r="B78" s="31">
        <v>432461</v>
      </c>
      <c r="C78" s="31">
        <v>187822</v>
      </c>
      <c r="D78" s="31">
        <v>197822</v>
      </c>
      <c r="E78" s="31">
        <v>-234639</v>
      </c>
      <c r="F78" s="27">
        <v>-0.54259999999999997</v>
      </c>
      <c r="G78" s="31">
        <v>10000</v>
      </c>
      <c r="H78" s="27">
        <v>5.3199999999999997E-2</v>
      </c>
    </row>
    <row r="79" spans="1:8" s="16" customFormat="1" ht="31.5">
      <c r="A79" s="32" t="s">
        <v>80</v>
      </c>
      <c r="B79" s="31">
        <v>247730</v>
      </c>
      <c r="C79" s="31">
        <v>252649</v>
      </c>
      <c r="D79" s="31">
        <v>252649</v>
      </c>
      <c r="E79" s="31">
        <v>4919</v>
      </c>
      <c r="F79" s="27">
        <v>1.9900000000000001E-2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5935</v>
      </c>
      <c r="C80" s="31">
        <v>10000</v>
      </c>
      <c r="D80" s="31">
        <v>10000</v>
      </c>
      <c r="E80" s="31">
        <v>4065</v>
      </c>
      <c r="F80" s="27">
        <v>0.68489999999999995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686126</v>
      </c>
      <c r="C81" s="50">
        <v>450471</v>
      </c>
      <c r="D81" s="50">
        <v>460471</v>
      </c>
      <c r="E81" s="50">
        <v>-225655</v>
      </c>
      <c r="F81" s="37">
        <v>-0.32890000000000003</v>
      </c>
      <c r="G81" s="50">
        <v>10000</v>
      </c>
      <c r="H81" s="37">
        <v>2.2200000000000001E-2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83668954</v>
      </c>
      <c r="C83" s="54">
        <v>83695780</v>
      </c>
      <c r="D83" s="55">
        <v>83498536</v>
      </c>
      <c r="E83" s="54">
        <v>-170418</v>
      </c>
      <c r="F83" s="56">
        <v>-2E-3</v>
      </c>
      <c r="G83" s="54">
        <v>-197244</v>
      </c>
      <c r="H83" s="56">
        <v>-2.3999999999999998E-3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6" zoomScale="50" zoomScaleNormal="50" workbookViewId="0">
      <selection activeCell="D21" sqref="D21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256" width="9.140625" style="77"/>
    <col min="257" max="257" width="121.140625" style="77" customWidth="1"/>
    <col min="258" max="258" width="39.5703125" style="77" customWidth="1"/>
    <col min="259" max="260" width="39.7109375" style="77" customWidth="1"/>
    <col min="261" max="261" width="34.85546875" style="77" customWidth="1"/>
    <col min="262" max="262" width="25" style="77" customWidth="1"/>
    <col min="263" max="263" width="35.42578125" style="77" customWidth="1"/>
    <col min="264" max="264" width="25.140625" style="77" customWidth="1"/>
    <col min="265" max="512" width="9.140625" style="77"/>
    <col min="513" max="513" width="121.140625" style="77" customWidth="1"/>
    <col min="514" max="514" width="39.5703125" style="77" customWidth="1"/>
    <col min="515" max="516" width="39.7109375" style="77" customWidth="1"/>
    <col min="517" max="517" width="34.85546875" style="77" customWidth="1"/>
    <col min="518" max="518" width="25" style="77" customWidth="1"/>
    <col min="519" max="519" width="35.42578125" style="77" customWidth="1"/>
    <col min="520" max="520" width="25.140625" style="77" customWidth="1"/>
    <col min="521" max="768" width="9.140625" style="77"/>
    <col min="769" max="769" width="121.140625" style="77" customWidth="1"/>
    <col min="770" max="770" width="39.5703125" style="77" customWidth="1"/>
    <col min="771" max="772" width="39.7109375" style="77" customWidth="1"/>
    <col min="773" max="773" width="34.85546875" style="77" customWidth="1"/>
    <col min="774" max="774" width="25" style="77" customWidth="1"/>
    <col min="775" max="775" width="35.42578125" style="77" customWidth="1"/>
    <col min="776" max="776" width="25.140625" style="77" customWidth="1"/>
    <col min="777" max="1024" width="9.140625" style="77"/>
    <col min="1025" max="1025" width="121.140625" style="77" customWidth="1"/>
    <col min="1026" max="1026" width="39.5703125" style="77" customWidth="1"/>
    <col min="1027" max="1028" width="39.7109375" style="77" customWidth="1"/>
    <col min="1029" max="1029" width="34.85546875" style="77" customWidth="1"/>
    <col min="1030" max="1030" width="25" style="77" customWidth="1"/>
    <col min="1031" max="1031" width="35.42578125" style="77" customWidth="1"/>
    <col min="1032" max="1032" width="25.140625" style="77" customWidth="1"/>
    <col min="1033" max="1280" width="9.140625" style="77"/>
    <col min="1281" max="1281" width="121.140625" style="77" customWidth="1"/>
    <col min="1282" max="1282" width="39.5703125" style="77" customWidth="1"/>
    <col min="1283" max="1284" width="39.7109375" style="77" customWidth="1"/>
    <col min="1285" max="1285" width="34.85546875" style="77" customWidth="1"/>
    <col min="1286" max="1286" width="25" style="77" customWidth="1"/>
    <col min="1287" max="1287" width="35.42578125" style="77" customWidth="1"/>
    <col min="1288" max="1288" width="25.140625" style="77" customWidth="1"/>
    <col min="1289" max="1536" width="9.140625" style="77"/>
    <col min="1537" max="1537" width="121.140625" style="77" customWidth="1"/>
    <col min="1538" max="1538" width="39.5703125" style="77" customWidth="1"/>
    <col min="1539" max="1540" width="39.7109375" style="77" customWidth="1"/>
    <col min="1541" max="1541" width="34.85546875" style="77" customWidth="1"/>
    <col min="1542" max="1542" width="25" style="77" customWidth="1"/>
    <col min="1543" max="1543" width="35.42578125" style="77" customWidth="1"/>
    <col min="1544" max="1544" width="25.140625" style="77" customWidth="1"/>
    <col min="1545" max="1792" width="9.140625" style="77"/>
    <col min="1793" max="1793" width="121.140625" style="77" customWidth="1"/>
    <col min="1794" max="1794" width="39.5703125" style="77" customWidth="1"/>
    <col min="1795" max="1796" width="39.7109375" style="77" customWidth="1"/>
    <col min="1797" max="1797" width="34.85546875" style="77" customWidth="1"/>
    <col min="1798" max="1798" width="25" style="77" customWidth="1"/>
    <col min="1799" max="1799" width="35.42578125" style="77" customWidth="1"/>
    <col min="1800" max="1800" width="25.140625" style="77" customWidth="1"/>
    <col min="1801" max="2048" width="9.140625" style="77"/>
    <col min="2049" max="2049" width="121.140625" style="77" customWidth="1"/>
    <col min="2050" max="2050" width="39.5703125" style="77" customWidth="1"/>
    <col min="2051" max="2052" width="39.7109375" style="77" customWidth="1"/>
    <col min="2053" max="2053" width="34.85546875" style="77" customWidth="1"/>
    <col min="2054" max="2054" width="25" style="77" customWidth="1"/>
    <col min="2055" max="2055" width="35.42578125" style="77" customWidth="1"/>
    <col min="2056" max="2056" width="25.140625" style="77" customWidth="1"/>
    <col min="2057" max="2304" width="9.140625" style="77"/>
    <col min="2305" max="2305" width="121.140625" style="77" customWidth="1"/>
    <col min="2306" max="2306" width="39.5703125" style="77" customWidth="1"/>
    <col min="2307" max="2308" width="39.7109375" style="77" customWidth="1"/>
    <col min="2309" max="2309" width="34.85546875" style="77" customWidth="1"/>
    <col min="2310" max="2310" width="25" style="77" customWidth="1"/>
    <col min="2311" max="2311" width="35.42578125" style="77" customWidth="1"/>
    <col min="2312" max="2312" width="25.140625" style="77" customWidth="1"/>
    <col min="2313" max="2560" width="9.140625" style="77"/>
    <col min="2561" max="2561" width="121.140625" style="77" customWidth="1"/>
    <col min="2562" max="2562" width="39.5703125" style="77" customWidth="1"/>
    <col min="2563" max="2564" width="39.7109375" style="77" customWidth="1"/>
    <col min="2565" max="2565" width="34.85546875" style="77" customWidth="1"/>
    <col min="2566" max="2566" width="25" style="77" customWidth="1"/>
    <col min="2567" max="2567" width="35.42578125" style="77" customWidth="1"/>
    <col min="2568" max="2568" width="25.140625" style="77" customWidth="1"/>
    <col min="2569" max="2816" width="9.140625" style="77"/>
    <col min="2817" max="2817" width="121.140625" style="77" customWidth="1"/>
    <col min="2818" max="2818" width="39.5703125" style="77" customWidth="1"/>
    <col min="2819" max="2820" width="39.7109375" style="77" customWidth="1"/>
    <col min="2821" max="2821" width="34.85546875" style="77" customWidth="1"/>
    <col min="2822" max="2822" width="25" style="77" customWidth="1"/>
    <col min="2823" max="2823" width="35.42578125" style="77" customWidth="1"/>
    <col min="2824" max="2824" width="25.140625" style="77" customWidth="1"/>
    <col min="2825" max="3072" width="9.140625" style="77"/>
    <col min="3073" max="3073" width="121.140625" style="77" customWidth="1"/>
    <col min="3074" max="3074" width="39.5703125" style="77" customWidth="1"/>
    <col min="3075" max="3076" width="39.7109375" style="77" customWidth="1"/>
    <col min="3077" max="3077" width="34.85546875" style="77" customWidth="1"/>
    <col min="3078" max="3078" width="25" style="77" customWidth="1"/>
    <col min="3079" max="3079" width="35.42578125" style="77" customWidth="1"/>
    <col min="3080" max="3080" width="25.140625" style="77" customWidth="1"/>
    <col min="3081" max="3328" width="9.140625" style="77"/>
    <col min="3329" max="3329" width="121.140625" style="77" customWidth="1"/>
    <col min="3330" max="3330" width="39.5703125" style="77" customWidth="1"/>
    <col min="3331" max="3332" width="39.7109375" style="77" customWidth="1"/>
    <col min="3333" max="3333" width="34.85546875" style="77" customWidth="1"/>
    <col min="3334" max="3334" width="25" style="77" customWidth="1"/>
    <col min="3335" max="3335" width="35.42578125" style="77" customWidth="1"/>
    <col min="3336" max="3336" width="25.140625" style="77" customWidth="1"/>
    <col min="3337" max="3584" width="9.140625" style="77"/>
    <col min="3585" max="3585" width="121.140625" style="77" customWidth="1"/>
    <col min="3586" max="3586" width="39.5703125" style="77" customWidth="1"/>
    <col min="3587" max="3588" width="39.7109375" style="77" customWidth="1"/>
    <col min="3589" max="3589" width="34.85546875" style="77" customWidth="1"/>
    <col min="3590" max="3590" width="25" style="77" customWidth="1"/>
    <col min="3591" max="3591" width="35.42578125" style="77" customWidth="1"/>
    <col min="3592" max="3592" width="25.140625" style="77" customWidth="1"/>
    <col min="3593" max="3840" width="9.140625" style="77"/>
    <col min="3841" max="3841" width="121.140625" style="77" customWidth="1"/>
    <col min="3842" max="3842" width="39.5703125" style="77" customWidth="1"/>
    <col min="3843" max="3844" width="39.7109375" style="77" customWidth="1"/>
    <col min="3845" max="3845" width="34.85546875" style="77" customWidth="1"/>
    <col min="3846" max="3846" width="25" style="77" customWidth="1"/>
    <col min="3847" max="3847" width="35.42578125" style="77" customWidth="1"/>
    <col min="3848" max="3848" width="25.140625" style="77" customWidth="1"/>
    <col min="3849" max="4096" width="9.140625" style="77"/>
    <col min="4097" max="4097" width="121.140625" style="77" customWidth="1"/>
    <col min="4098" max="4098" width="39.5703125" style="77" customWidth="1"/>
    <col min="4099" max="4100" width="39.7109375" style="77" customWidth="1"/>
    <col min="4101" max="4101" width="34.85546875" style="77" customWidth="1"/>
    <col min="4102" max="4102" width="25" style="77" customWidth="1"/>
    <col min="4103" max="4103" width="35.42578125" style="77" customWidth="1"/>
    <col min="4104" max="4104" width="25.140625" style="77" customWidth="1"/>
    <col min="4105" max="4352" width="9.140625" style="77"/>
    <col min="4353" max="4353" width="121.140625" style="77" customWidth="1"/>
    <col min="4354" max="4354" width="39.5703125" style="77" customWidth="1"/>
    <col min="4355" max="4356" width="39.7109375" style="77" customWidth="1"/>
    <col min="4357" max="4357" width="34.85546875" style="77" customWidth="1"/>
    <col min="4358" max="4358" width="25" style="77" customWidth="1"/>
    <col min="4359" max="4359" width="35.42578125" style="77" customWidth="1"/>
    <col min="4360" max="4360" width="25.140625" style="77" customWidth="1"/>
    <col min="4361" max="4608" width="9.140625" style="77"/>
    <col min="4609" max="4609" width="121.140625" style="77" customWidth="1"/>
    <col min="4610" max="4610" width="39.5703125" style="77" customWidth="1"/>
    <col min="4611" max="4612" width="39.7109375" style="77" customWidth="1"/>
    <col min="4613" max="4613" width="34.85546875" style="77" customWidth="1"/>
    <col min="4614" max="4614" width="25" style="77" customWidth="1"/>
    <col min="4615" max="4615" width="35.42578125" style="77" customWidth="1"/>
    <col min="4616" max="4616" width="25.140625" style="77" customWidth="1"/>
    <col min="4617" max="4864" width="9.140625" style="77"/>
    <col min="4865" max="4865" width="121.140625" style="77" customWidth="1"/>
    <col min="4866" max="4866" width="39.5703125" style="77" customWidth="1"/>
    <col min="4867" max="4868" width="39.7109375" style="77" customWidth="1"/>
    <col min="4869" max="4869" width="34.85546875" style="77" customWidth="1"/>
    <col min="4870" max="4870" width="25" style="77" customWidth="1"/>
    <col min="4871" max="4871" width="35.42578125" style="77" customWidth="1"/>
    <col min="4872" max="4872" width="25.140625" style="77" customWidth="1"/>
    <col min="4873" max="5120" width="9.140625" style="77"/>
    <col min="5121" max="5121" width="121.140625" style="77" customWidth="1"/>
    <col min="5122" max="5122" width="39.5703125" style="77" customWidth="1"/>
    <col min="5123" max="5124" width="39.7109375" style="77" customWidth="1"/>
    <col min="5125" max="5125" width="34.85546875" style="77" customWidth="1"/>
    <col min="5126" max="5126" width="25" style="77" customWidth="1"/>
    <col min="5127" max="5127" width="35.42578125" style="77" customWidth="1"/>
    <col min="5128" max="5128" width="25.140625" style="77" customWidth="1"/>
    <col min="5129" max="5376" width="9.140625" style="77"/>
    <col min="5377" max="5377" width="121.140625" style="77" customWidth="1"/>
    <col min="5378" max="5378" width="39.5703125" style="77" customWidth="1"/>
    <col min="5379" max="5380" width="39.7109375" style="77" customWidth="1"/>
    <col min="5381" max="5381" width="34.85546875" style="77" customWidth="1"/>
    <col min="5382" max="5382" width="25" style="77" customWidth="1"/>
    <col min="5383" max="5383" width="35.42578125" style="77" customWidth="1"/>
    <col min="5384" max="5384" width="25.140625" style="77" customWidth="1"/>
    <col min="5385" max="5632" width="9.140625" style="77"/>
    <col min="5633" max="5633" width="121.140625" style="77" customWidth="1"/>
    <col min="5634" max="5634" width="39.5703125" style="77" customWidth="1"/>
    <col min="5635" max="5636" width="39.7109375" style="77" customWidth="1"/>
    <col min="5637" max="5637" width="34.85546875" style="77" customWidth="1"/>
    <col min="5638" max="5638" width="25" style="77" customWidth="1"/>
    <col min="5639" max="5639" width="35.42578125" style="77" customWidth="1"/>
    <col min="5640" max="5640" width="25.140625" style="77" customWidth="1"/>
    <col min="5641" max="5888" width="9.140625" style="77"/>
    <col min="5889" max="5889" width="121.140625" style="77" customWidth="1"/>
    <col min="5890" max="5890" width="39.5703125" style="77" customWidth="1"/>
    <col min="5891" max="5892" width="39.7109375" style="77" customWidth="1"/>
    <col min="5893" max="5893" width="34.85546875" style="77" customWidth="1"/>
    <col min="5894" max="5894" width="25" style="77" customWidth="1"/>
    <col min="5895" max="5895" width="35.42578125" style="77" customWidth="1"/>
    <col min="5896" max="5896" width="25.140625" style="77" customWidth="1"/>
    <col min="5897" max="6144" width="9.140625" style="77"/>
    <col min="6145" max="6145" width="121.140625" style="77" customWidth="1"/>
    <col min="6146" max="6146" width="39.5703125" style="77" customWidth="1"/>
    <col min="6147" max="6148" width="39.7109375" style="77" customWidth="1"/>
    <col min="6149" max="6149" width="34.85546875" style="77" customWidth="1"/>
    <col min="6150" max="6150" width="25" style="77" customWidth="1"/>
    <col min="6151" max="6151" width="35.42578125" style="77" customWidth="1"/>
    <col min="6152" max="6152" width="25.140625" style="77" customWidth="1"/>
    <col min="6153" max="6400" width="9.140625" style="77"/>
    <col min="6401" max="6401" width="121.140625" style="77" customWidth="1"/>
    <col min="6402" max="6402" width="39.5703125" style="77" customWidth="1"/>
    <col min="6403" max="6404" width="39.7109375" style="77" customWidth="1"/>
    <col min="6405" max="6405" width="34.85546875" style="77" customWidth="1"/>
    <col min="6406" max="6406" width="25" style="77" customWidth="1"/>
    <col min="6407" max="6407" width="35.42578125" style="77" customWidth="1"/>
    <col min="6408" max="6408" width="25.140625" style="77" customWidth="1"/>
    <col min="6409" max="6656" width="9.140625" style="77"/>
    <col min="6657" max="6657" width="121.140625" style="77" customWidth="1"/>
    <col min="6658" max="6658" width="39.5703125" style="77" customWidth="1"/>
    <col min="6659" max="6660" width="39.7109375" style="77" customWidth="1"/>
    <col min="6661" max="6661" width="34.85546875" style="77" customWidth="1"/>
    <col min="6662" max="6662" width="25" style="77" customWidth="1"/>
    <col min="6663" max="6663" width="35.42578125" style="77" customWidth="1"/>
    <col min="6664" max="6664" width="25.140625" style="77" customWidth="1"/>
    <col min="6665" max="6912" width="9.140625" style="77"/>
    <col min="6913" max="6913" width="121.140625" style="77" customWidth="1"/>
    <col min="6914" max="6914" width="39.5703125" style="77" customWidth="1"/>
    <col min="6915" max="6916" width="39.7109375" style="77" customWidth="1"/>
    <col min="6917" max="6917" width="34.85546875" style="77" customWidth="1"/>
    <col min="6918" max="6918" width="25" style="77" customWidth="1"/>
    <col min="6919" max="6919" width="35.42578125" style="77" customWidth="1"/>
    <col min="6920" max="6920" width="25.140625" style="77" customWidth="1"/>
    <col min="6921" max="7168" width="9.140625" style="77"/>
    <col min="7169" max="7169" width="121.140625" style="77" customWidth="1"/>
    <col min="7170" max="7170" width="39.5703125" style="77" customWidth="1"/>
    <col min="7171" max="7172" width="39.7109375" style="77" customWidth="1"/>
    <col min="7173" max="7173" width="34.85546875" style="77" customWidth="1"/>
    <col min="7174" max="7174" width="25" style="77" customWidth="1"/>
    <col min="7175" max="7175" width="35.42578125" style="77" customWidth="1"/>
    <col min="7176" max="7176" width="25.140625" style="77" customWidth="1"/>
    <col min="7177" max="7424" width="9.140625" style="77"/>
    <col min="7425" max="7425" width="121.140625" style="77" customWidth="1"/>
    <col min="7426" max="7426" width="39.5703125" style="77" customWidth="1"/>
    <col min="7427" max="7428" width="39.7109375" style="77" customWidth="1"/>
    <col min="7429" max="7429" width="34.85546875" style="77" customWidth="1"/>
    <col min="7430" max="7430" width="25" style="77" customWidth="1"/>
    <col min="7431" max="7431" width="35.42578125" style="77" customWidth="1"/>
    <col min="7432" max="7432" width="25.140625" style="77" customWidth="1"/>
    <col min="7433" max="7680" width="9.140625" style="77"/>
    <col min="7681" max="7681" width="121.140625" style="77" customWidth="1"/>
    <col min="7682" max="7682" width="39.5703125" style="77" customWidth="1"/>
    <col min="7683" max="7684" width="39.7109375" style="77" customWidth="1"/>
    <col min="7685" max="7685" width="34.85546875" style="77" customWidth="1"/>
    <col min="7686" max="7686" width="25" style="77" customWidth="1"/>
    <col min="7687" max="7687" width="35.42578125" style="77" customWidth="1"/>
    <col min="7688" max="7688" width="25.140625" style="77" customWidth="1"/>
    <col min="7689" max="7936" width="9.140625" style="77"/>
    <col min="7937" max="7937" width="121.140625" style="77" customWidth="1"/>
    <col min="7938" max="7938" width="39.5703125" style="77" customWidth="1"/>
    <col min="7939" max="7940" width="39.7109375" style="77" customWidth="1"/>
    <col min="7941" max="7941" width="34.85546875" style="77" customWidth="1"/>
    <col min="7942" max="7942" width="25" style="77" customWidth="1"/>
    <col min="7943" max="7943" width="35.42578125" style="77" customWidth="1"/>
    <col min="7944" max="7944" width="25.140625" style="77" customWidth="1"/>
    <col min="7945" max="8192" width="9.140625" style="77"/>
    <col min="8193" max="8193" width="121.140625" style="77" customWidth="1"/>
    <col min="8194" max="8194" width="39.5703125" style="77" customWidth="1"/>
    <col min="8195" max="8196" width="39.7109375" style="77" customWidth="1"/>
    <col min="8197" max="8197" width="34.85546875" style="77" customWidth="1"/>
    <col min="8198" max="8198" width="25" style="77" customWidth="1"/>
    <col min="8199" max="8199" width="35.42578125" style="77" customWidth="1"/>
    <col min="8200" max="8200" width="25.140625" style="77" customWidth="1"/>
    <col min="8201" max="8448" width="9.140625" style="77"/>
    <col min="8449" max="8449" width="121.140625" style="77" customWidth="1"/>
    <col min="8450" max="8450" width="39.5703125" style="77" customWidth="1"/>
    <col min="8451" max="8452" width="39.7109375" style="77" customWidth="1"/>
    <col min="8453" max="8453" width="34.85546875" style="77" customWidth="1"/>
    <col min="8454" max="8454" width="25" style="77" customWidth="1"/>
    <col min="8455" max="8455" width="35.42578125" style="77" customWidth="1"/>
    <col min="8456" max="8456" width="25.140625" style="77" customWidth="1"/>
    <col min="8457" max="8704" width="9.140625" style="77"/>
    <col min="8705" max="8705" width="121.140625" style="77" customWidth="1"/>
    <col min="8706" max="8706" width="39.5703125" style="77" customWidth="1"/>
    <col min="8707" max="8708" width="39.7109375" style="77" customWidth="1"/>
    <col min="8709" max="8709" width="34.85546875" style="77" customWidth="1"/>
    <col min="8710" max="8710" width="25" style="77" customWidth="1"/>
    <col min="8711" max="8711" width="35.42578125" style="77" customWidth="1"/>
    <col min="8712" max="8712" width="25.140625" style="77" customWidth="1"/>
    <col min="8713" max="8960" width="9.140625" style="77"/>
    <col min="8961" max="8961" width="121.140625" style="77" customWidth="1"/>
    <col min="8962" max="8962" width="39.5703125" style="77" customWidth="1"/>
    <col min="8963" max="8964" width="39.7109375" style="77" customWidth="1"/>
    <col min="8965" max="8965" width="34.85546875" style="77" customWidth="1"/>
    <col min="8966" max="8966" width="25" style="77" customWidth="1"/>
    <col min="8967" max="8967" width="35.42578125" style="77" customWidth="1"/>
    <col min="8968" max="8968" width="25.140625" style="77" customWidth="1"/>
    <col min="8969" max="9216" width="9.140625" style="77"/>
    <col min="9217" max="9217" width="121.140625" style="77" customWidth="1"/>
    <col min="9218" max="9218" width="39.5703125" style="77" customWidth="1"/>
    <col min="9219" max="9220" width="39.7109375" style="77" customWidth="1"/>
    <col min="9221" max="9221" width="34.85546875" style="77" customWidth="1"/>
    <col min="9222" max="9222" width="25" style="77" customWidth="1"/>
    <col min="9223" max="9223" width="35.42578125" style="77" customWidth="1"/>
    <col min="9224" max="9224" width="25.140625" style="77" customWidth="1"/>
    <col min="9225" max="9472" width="9.140625" style="77"/>
    <col min="9473" max="9473" width="121.140625" style="77" customWidth="1"/>
    <col min="9474" max="9474" width="39.5703125" style="77" customWidth="1"/>
    <col min="9475" max="9476" width="39.7109375" style="77" customWidth="1"/>
    <col min="9477" max="9477" width="34.85546875" style="77" customWidth="1"/>
    <col min="9478" max="9478" width="25" style="77" customWidth="1"/>
    <col min="9479" max="9479" width="35.42578125" style="77" customWidth="1"/>
    <col min="9480" max="9480" width="25.140625" style="77" customWidth="1"/>
    <col min="9481" max="9728" width="9.140625" style="77"/>
    <col min="9729" max="9729" width="121.140625" style="77" customWidth="1"/>
    <col min="9730" max="9730" width="39.5703125" style="77" customWidth="1"/>
    <col min="9731" max="9732" width="39.7109375" style="77" customWidth="1"/>
    <col min="9733" max="9733" width="34.85546875" style="77" customWidth="1"/>
    <col min="9734" max="9734" width="25" style="77" customWidth="1"/>
    <col min="9735" max="9735" width="35.42578125" style="77" customWidth="1"/>
    <col min="9736" max="9736" width="25.140625" style="77" customWidth="1"/>
    <col min="9737" max="9984" width="9.140625" style="77"/>
    <col min="9985" max="9985" width="121.140625" style="77" customWidth="1"/>
    <col min="9986" max="9986" width="39.5703125" style="77" customWidth="1"/>
    <col min="9987" max="9988" width="39.7109375" style="77" customWidth="1"/>
    <col min="9989" max="9989" width="34.85546875" style="77" customWidth="1"/>
    <col min="9990" max="9990" width="25" style="77" customWidth="1"/>
    <col min="9991" max="9991" width="35.42578125" style="77" customWidth="1"/>
    <col min="9992" max="9992" width="25.140625" style="77" customWidth="1"/>
    <col min="9993" max="10240" width="9.140625" style="77"/>
    <col min="10241" max="10241" width="121.140625" style="77" customWidth="1"/>
    <col min="10242" max="10242" width="39.5703125" style="77" customWidth="1"/>
    <col min="10243" max="10244" width="39.7109375" style="77" customWidth="1"/>
    <col min="10245" max="10245" width="34.85546875" style="77" customWidth="1"/>
    <col min="10246" max="10246" width="25" style="77" customWidth="1"/>
    <col min="10247" max="10247" width="35.42578125" style="77" customWidth="1"/>
    <col min="10248" max="10248" width="25.140625" style="77" customWidth="1"/>
    <col min="10249" max="10496" width="9.140625" style="77"/>
    <col min="10497" max="10497" width="121.140625" style="77" customWidth="1"/>
    <col min="10498" max="10498" width="39.5703125" style="77" customWidth="1"/>
    <col min="10499" max="10500" width="39.7109375" style="77" customWidth="1"/>
    <col min="10501" max="10501" width="34.85546875" style="77" customWidth="1"/>
    <col min="10502" max="10502" width="25" style="77" customWidth="1"/>
    <col min="10503" max="10503" width="35.42578125" style="77" customWidth="1"/>
    <col min="10504" max="10504" width="25.140625" style="77" customWidth="1"/>
    <col min="10505" max="10752" width="9.140625" style="77"/>
    <col min="10753" max="10753" width="121.140625" style="77" customWidth="1"/>
    <col min="10754" max="10754" width="39.5703125" style="77" customWidth="1"/>
    <col min="10755" max="10756" width="39.7109375" style="77" customWidth="1"/>
    <col min="10757" max="10757" width="34.85546875" style="77" customWidth="1"/>
    <col min="10758" max="10758" width="25" style="77" customWidth="1"/>
    <col min="10759" max="10759" width="35.42578125" style="77" customWidth="1"/>
    <col min="10760" max="10760" width="25.140625" style="77" customWidth="1"/>
    <col min="10761" max="11008" width="9.140625" style="77"/>
    <col min="11009" max="11009" width="121.140625" style="77" customWidth="1"/>
    <col min="11010" max="11010" width="39.5703125" style="77" customWidth="1"/>
    <col min="11011" max="11012" width="39.7109375" style="77" customWidth="1"/>
    <col min="11013" max="11013" width="34.85546875" style="77" customWidth="1"/>
    <col min="11014" max="11014" width="25" style="77" customWidth="1"/>
    <col min="11015" max="11015" width="35.42578125" style="77" customWidth="1"/>
    <col min="11016" max="11016" width="25.140625" style="77" customWidth="1"/>
    <col min="11017" max="11264" width="9.140625" style="77"/>
    <col min="11265" max="11265" width="121.140625" style="77" customWidth="1"/>
    <col min="11266" max="11266" width="39.5703125" style="77" customWidth="1"/>
    <col min="11267" max="11268" width="39.7109375" style="77" customWidth="1"/>
    <col min="11269" max="11269" width="34.85546875" style="77" customWidth="1"/>
    <col min="11270" max="11270" width="25" style="77" customWidth="1"/>
    <col min="11271" max="11271" width="35.42578125" style="77" customWidth="1"/>
    <col min="11272" max="11272" width="25.140625" style="77" customWidth="1"/>
    <col min="11273" max="11520" width="9.140625" style="77"/>
    <col min="11521" max="11521" width="121.140625" style="77" customWidth="1"/>
    <col min="11522" max="11522" width="39.5703125" style="77" customWidth="1"/>
    <col min="11523" max="11524" width="39.7109375" style="77" customWidth="1"/>
    <col min="11525" max="11525" width="34.85546875" style="77" customWidth="1"/>
    <col min="11526" max="11526" width="25" style="77" customWidth="1"/>
    <col min="11527" max="11527" width="35.42578125" style="77" customWidth="1"/>
    <col min="11528" max="11528" width="25.140625" style="77" customWidth="1"/>
    <col min="11529" max="11776" width="9.140625" style="77"/>
    <col min="11777" max="11777" width="121.140625" style="77" customWidth="1"/>
    <col min="11778" max="11778" width="39.5703125" style="77" customWidth="1"/>
    <col min="11779" max="11780" width="39.7109375" style="77" customWidth="1"/>
    <col min="11781" max="11781" width="34.85546875" style="77" customWidth="1"/>
    <col min="11782" max="11782" width="25" style="77" customWidth="1"/>
    <col min="11783" max="11783" width="35.42578125" style="77" customWidth="1"/>
    <col min="11784" max="11784" width="25.140625" style="77" customWidth="1"/>
    <col min="11785" max="12032" width="9.140625" style="77"/>
    <col min="12033" max="12033" width="121.140625" style="77" customWidth="1"/>
    <col min="12034" max="12034" width="39.5703125" style="77" customWidth="1"/>
    <col min="12035" max="12036" width="39.7109375" style="77" customWidth="1"/>
    <col min="12037" max="12037" width="34.85546875" style="77" customWidth="1"/>
    <col min="12038" max="12038" width="25" style="77" customWidth="1"/>
    <col min="12039" max="12039" width="35.42578125" style="77" customWidth="1"/>
    <col min="12040" max="12040" width="25.140625" style="77" customWidth="1"/>
    <col min="12041" max="12288" width="9.140625" style="77"/>
    <col min="12289" max="12289" width="121.140625" style="77" customWidth="1"/>
    <col min="12290" max="12290" width="39.5703125" style="77" customWidth="1"/>
    <col min="12291" max="12292" width="39.7109375" style="77" customWidth="1"/>
    <col min="12293" max="12293" width="34.85546875" style="77" customWidth="1"/>
    <col min="12294" max="12294" width="25" style="77" customWidth="1"/>
    <col min="12295" max="12295" width="35.42578125" style="77" customWidth="1"/>
    <col min="12296" max="12296" width="25.140625" style="77" customWidth="1"/>
    <col min="12297" max="12544" width="9.140625" style="77"/>
    <col min="12545" max="12545" width="121.140625" style="77" customWidth="1"/>
    <col min="12546" max="12546" width="39.5703125" style="77" customWidth="1"/>
    <col min="12547" max="12548" width="39.7109375" style="77" customWidth="1"/>
    <col min="12549" max="12549" width="34.85546875" style="77" customWidth="1"/>
    <col min="12550" max="12550" width="25" style="77" customWidth="1"/>
    <col min="12551" max="12551" width="35.42578125" style="77" customWidth="1"/>
    <col min="12552" max="12552" width="25.140625" style="77" customWidth="1"/>
    <col min="12553" max="12800" width="9.140625" style="77"/>
    <col min="12801" max="12801" width="121.140625" style="77" customWidth="1"/>
    <col min="12802" max="12802" width="39.5703125" style="77" customWidth="1"/>
    <col min="12803" max="12804" width="39.7109375" style="77" customWidth="1"/>
    <col min="12805" max="12805" width="34.85546875" style="77" customWidth="1"/>
    <col min="12806" max="12806" width="25" style="77" customWidth="1"/>
    <col min="12807" max="12807" width="35.42578125" style="77" customWidth="1"/>
    <col min="12808" max="12808" width="25.140625" style="77" customWidth="1"/>
    <col min="12809" max="13056" width="9.140625" style="77"/>
    <col min="13057" max="13057" width="121.140625" style="77" customWidth="1"/>
    <col min="13058" max="13058" width="39.5703125" style="77" customWidth="1"/>
    <col min="13059" max="13060" width="39.7109375" style="77" customWidth="1"/>
    <col min="13061" max="13061" width="34.85546875" style="77" customWidth="1"/>
    <col min="13062" max="13062" width="25" style="77" customWidth="1"/>
    <col min="13063" max="13063" width="35.42578125" style="77" customWidth="1"/>
    <col min="13064" max="13064" width="25.140625" style="77" customWidth="1"/>
    <col min="13065" max="13312" width="9.140625" style="77"/>
    <col min="13313" max="13313" width="121.140625" style="77" customWidth="1"/>
    <col min="13314" max="13314" width="39.5703125" style="77" customWidth="1"/>
    <col min="13315" max="13316" width="39.7109375" style="77" customWidth="1"/>
    <col min="13317" max="13317" width="34.85546875" style="77" customWidth="1"/>
    <col min="13318" max="13318" width="25" style="77" customWidth="1"/>
    <col min="13319" max="13319" width="35.42578125" style="77" customWidth="1"/>
    <col min="13320" max="13320" width="25.140625" style="77" customWidth="1"/>
    <col min="13321" max="13568" width="9.140625" style="77"/>
    <col min="13569" max="13569" width="121.140625" style="77" customWidth="1"/>
    <col min="13570" max="13570" width="39.5703125" style="77" customWidth="1"/>
    <col min="13571" max="13572" width="39.7109375" style="77" customWidth="1"/>
    <col min="13573" max="13573" width="34.85546875" style="77" customWidth="1"/>
    <col min="13574" max="13574" width="25" style="77" customWidth="1"/>
    <col min="13575" max="13575" width="35.42578125" style="77" customWidth="1"/>
    <col min="13576" max="13576" width="25.140625" style="77" customWidth="1"/>
    <col min="13577" max="13824" width="9.140625" style="77"/>
    <col min="13825" max="13825" width="121.140625" style="77" customWidth="1"/>
    <col min="13826" max="13826" width="39.5703125" style="77" customWidth="1"/>
    <col min="13827" max="13828" width="39.7109375" style="77" customWidth="1"/>
    <col min="13829" max="13829" width="34.85546875" style="77" customWidth="1"/>
    <col min="13830" max="13830" width="25" style="77" customWidth="1"/>
    <col min="13831" max="13831" width="35.42578125" style="77" customWidth="1"/>
    <col min="13832" max="13832" width="25.140625" style="77" customWidth="1"/>
    <col min="13833" max="14080" width="9.140625" style="77"/>
    <col min="14081" max="14081" width="121.140625" style="77" customWidth="1"/>
    <col min="14082" max="14082" width="39.5703125" style="77" customWidth="1"/>
    <col min="14083" max="14084" width="39.7109375" style="77" customWidth="1"/>
    <col min="14085" max="14085" width="34.85546875" style="77" customWidth="1"/>
    <col min="14086" max="14086" width="25" style="77" customWidth="1"/>
    <col min="14087" max="14087" width="35.42578125" style="77" customWidth="1"/>
    <col min="14088" max="14088" width="25.140625" style="77" customWidth="1"/>
    <col min="14089" max="14336" width="9.140625" style="77"/>
    <col min="14337" max="14337" width="121.140625" style="77" customWidth="1"/>
    <col min="14338" max="14338" width="39.5703125" style="77" customWidth="1"/>
    <col min="14339" max="14340" width="39.7109375" style="77" customWidth="1"/>
    <col min="14341" max="14341" width="34.85546875" style="77" customWidth="1"/>
    <col min="14342" max="14342" width="25" style="77" customWidth="1"/>
    <col min="14343" max="14343" width="35.42578125" style="77" customWidth="1"/>
    <col min="14344" max="14344" width="25.140625" style="77" customWidth="1"/>
    <col min="14345" max="14592" width="9.140625" style="77"/>
    <col min="14593" max="14593" width="121.140625" style="77" customWidth="1"/>
    <col min="14594" max="14594" width="39.5703125" style="77" customWidth="1"/>
    <col min="14595" max="14596" width="39.7109375" style="77" customWidth="1"/>
    <col min="14597" max="14597" width="34.85546875" style="77" customWidth="1"/>
    <col min="14598" max="14598" width="25" style="77" customWidth="1"/>
    <col min="14599" max="14599" width="35.42578125" style="77" customWidth="1"/>
    <col min="14600" max="14600" width="25.140625" style="77" customWidth="1"/>
    <col min="14601" max="14848" width="9.140625" style="77"/>
    <col min="14849" max="14849" width="121.140625" style="77" customWidth="1"/>
    <col min="14850" max="14850" width="39.5703125" style="77" customWidth="1"/>
    <col min="14851" max="14852" width="39.7109375" style="77" customWidth="1"/>
    <col min="14853" max="14853" width="34.85546875" style="77" customWidth="1"/>
    <col min="14854" max="14854" width="25" style="77" customWidth="1"/>
    <col min="14855" max="14855" width="35.42578125" style="77" customWidth="1"/>
    <col min="14856" max="14856" width="25.140625" style="77" customWidth="1"/>
    <col min="14857" max="15104" width="9.140625" style="77"/>
    <col min="15105" max="15105" width="121.140625" style="77" customWidth="1"/>
    <col min="15106" max="15106" width="39.5703125" style="77" customWidth="1"/>
    <col min="15107" max="15108" width="39.7109375" style="77" customWidth="1"/>
    <col min="15109" max="15109" width="34.85546875" style="77" customWidth="1"/>
    <col min="15110" max="15110" width="25" style="77" customWidth="1"/>
    <col min="15111" max="15111" width="35.42578125" style="77" customWidth="1"/>
    <col min="15112" max="15112" width="25.140625" style="77" customWidth="1"/>
    <col min="15113" max="15360" width="9.140625" style="77"/>
    <col min="15361" max="15361" width="121.140625" style="77" customWidth="1"/>
    <col min="15362" max="15362" width="39.5703125" style="77" customWidth="1"/>
    <col min="15363" max="15364" width="39.7109375" style="77" customWidth="1"/>
    <col min="15365" max="15365" width="34.85546875" style="77" customWidth="1"/>
    <col min="15366" max="15366" width="25" style="77" customWidth="1"/>
    <col min="15367" max="15367" width="35.42578125" style="77" customWidth="1"/>
    <col min="15368" max="15368" width="25.140625" style="77" customWidth="1"/>
    <col min="15369" max="15616" width="9.140625" style="77"/>
    <col min="15617" max="15617" width="121.140625" style="77" customWidth="1"/>
    <col min="15618" max="15618" width="39.5703125" style="77" customWidth="1"/>
    <col min="15619" max="15620" width="39.7109375" style="77" customWidth="1"/>
    <col min="15621" max="15621" width="34.85546875" style="77" customWidth="1"/>
    <col min="15622" max="15622" width="25" style="77" customWidth="1"/>
    <col min="15623" max="15623" width="35.42578125" style="77" customWidth="1"/>
    <col min="15624" max="15624" width="25.140625" style="77" customWidth="1"/>
    <col min="15625" max="15872" width="9.140625" style="77"/>
    <col min="15873" max="15873" width="121.140625" style="77" customWidth="1"/>
    <col min="15874" max="15874" width="39.5703125" style="77" customWidth="1"/>
    <col min="15875" max="15876" width="39.7109375" style="77" customWidth="1"/>
    <col min="15877" max="15877" width="34.85546875" style="77" customWidth="1"/>
    <col min="15878" max="15878" width="25" style="77" customWidth="1"/>
    <col min="15879" max="15879" width="35.42578125" style="77" customWidth="1"/>
    <col min="15880" max="15880" width="25.140625" style="77" customWidth="1"/>
    <col min="15881" max="16128" width="9.140625" style="77"/>
    <col min="16129" max="16129" width="121.140625" style="77" customWidth="1"/>
    <col min="16130" max="16130" width="39.5703125" style="77" customWidth="1"/>
    <col min="16131" max="16132" width="39.7109375" style="77" customWidth="1"/>
    <col min="16133" max="16133" width="34.85546875" style="77" customWidth="1"/>
    <col min="16134" max="16134" width="25" style="77" customWidth="1"/>
    <col min="16135" max="16135" width="35.42578125" style="77" customWidth="1"/>
    <col min="16136" max="16136" width="25.140625" style="77" customWidth="1"/>
    <col min="16137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114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4989424</v>
      </c>
      <c r="C8" s="26">
        <v>4989424</v>
      </c>
      <c r="D8" s="26">
        <v>4457099</v>
      </c>
      <c r="E8" s="26">
        <v>-532325</v>
      </c>
      <c r="F8" s="27">
        <v>-0.1067</v>
      </c>
      <c r="G8" s="26">
        <v>-532325</v>
      </c>
      <c r="H8" s="27">
        <v>-0.1067</v>
      </c>
    </row>
    <row r="9" spans="1:8" s="73" customFormat="1" ht="31.5">
      <c r="A9" s="25" t="s">
        <v>19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  <c r="G9" s="26">
        <v>0</v>
      </c>
      <c r="H9" s="27">
        <v>0</v>
      </c>
    </row>
    <row r="10" spans="1:8" s="73" customFormat="1" ht="31.5">
      <c r="A10" s="28" t="s">
        <v>20</v>
      </c>
      <c r="B10" s="29">
        <v>237522</v>
      </c>
      <c r="C10" s="29">
        <v>254135</v>
      </c>
      <c r="D10" s="29">
        <v>206561</v>
      </c>
      <c r="E10" s="29">
        <v>-30961</v>
      </c>
      <c r="F10" s="27">
        <v>-0.13039999999999999</v>
      </c>
      <c r="G10" s="29">
        <v>-47574</v>
      </c>
      <c r="H10" s="27">
        <v>-0.18720000000000001</v>
      </c>
    </row>
    <row r="11" spans="1:8" s="73" customFormat="1" ht="31.5">
      <c r="A11" s="30" t="s">
        <v>21</v>
      </c>
      <c r="B11" s="31">
        <v>37782</v>
      </c>
      <c r="C11" s="31">
        <v>37782</v>
      </c>
      <c r="D11" s="31">
        <v>4069</v>
      </c>
      <c r="E11" s="29">
        <v>-33713</v>
      </c>
      <c r="F11" s="27">
        <v>-0.89229999999999998</v>
      </c>
      <c r="G11" s="29">
        <v>-33713</v>
      </c>
      <c r="H11" s="27">
        <v>-0.89229999999999998</v>
      </c>
    </row>
    <row r="12" spans="1:8" s="73" customFormat="1" ht="31.5">
      <c r="A12" s="32" t="s">
        <v>22</v>
      </c>
      <c r="B12" s="31">
        <v>199740</v>
      </c>
      <c r="C12" s="31">
        <v>216353</v>
      </c>
      <c r="D12" s="31">
        <v>202492</v>
      </c>
      <c r="E12" s="29">
        <v>2752</v>
      </c>
      <c r="F12" s="27">
        <v>1.38E-2</v>
      </c>
      <c r="G12" s="29">
        <v>-13861</v>
      </c>
      <c r="H12" s="27">
        <v>-6.4100000000000004E-2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5226946</v>
      </c>
      <c r="C31" s="36">
        <v>5243559</v>
      </c>
      <c r="D31" s="36">
        <v>4663660</v>
      </c>
      <c r="E31" s="36">
        <v>-563286</v>
      </c>
      <c r="F31" s="37">
        <v>-0.10780000000000001</v>
      </c>
      <c r="G31" s="36">
        <v>-579899</v>
      </c>
      <c r="H31" s="37">
        <v>-0.1106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1077517</v>
      </c>
      <c r="C37" s="41">
        <v>1077517</v>
      </c>
      <c r="D37" s="41">
        <v>1655624</v>
      </c>
      <c r="E37" s="41">
        <v>578107</v>
      </c>
      <c r="F37" s="37">
        <v>0.53649999999999998</v>
      </c>
      <c r="G37" s="41">
        <v>578107</v>
      </c>
      <c r="H37" s="37">
        <v>0.53649999999999998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4731431</v>
      </c>
      <c r="C39" s="39">
        <v>4299865</v>
      </c>
      <c r="D39" s="39">
        <v>4836242</v>
      </c>
      <c r="E39" s="39">
        <v>104811</v>
      </c>
      <c r="F39" s="37">
        <v>2.2200000000000001E-2</v>
      </c>
      <c r="G39" s="39">
        <v>536377</v>
      </c>
      <c r="H39" s="37">
        <v>0.12470000000000001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11035894</v>
      </c>
      <c r="C45" s="39">
        <v>10620941</v>
      </c>
      <c r="D45" s="39">
        <v>11155526</v>
      </c>
      <c r="E45" s="39">
        <v>119632</v>
      </c>
      <c r="F45" s="37">
        <v>1.0800000000000001E-2</v>
      </c>
      <c r="G45" s="39">
        <v>534585</v>
      </c>
      <c r="H45" s="37">
        <v>5.0299999999999997E-2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4184474</v>
      </c>
      <c r="C49" s="22">
        <v>4852714</v>
      </c>
      <c r="D49" s="22">
        <v>4878086</v>
      </c>
      <c r="E49" s="22">
        <v>693612</v>
      </c>
      <c r="F49" s="27">
        <v>0.1658</v>
      </c>
      <c r="G49" s="22">
        <v>25372</v>
      </c>
      <c r="H49" s="27">
        <v>5.1999999999999998E-3</v>
      </c>
    </row>
    <row r="50" spans="1:8" s="73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73" customFormat="1" ht="31.5">
      <c r="A51" s="32" t="s">
        <v>53</v>
      </c>
      <c r="B51" s="31">
        <v>98036</v>
      </c>
      <c r="C51" s="31">
        <v>104231</v>
      </c>
      <c r="D51" s="31">
        <v>146215</v>
      </c>
      <c r="E51" s="31">
        <v>48179</v>
      </c>
      <c r="F51" s="27">
        <v>0.4914</v>
      </c>
      <c r="G51" s="31">
        <v>41984</v>
      </c>
      <c r="H51" s="27">
        <v>0.40279999999999999</v>
      </c>
    </row>
    <row r="52" spans="1:8" s="73" customFormat="1" ht="31.5">
      <c r="A52" s="32" t="s">
        <v>54</v>
      </c>
      <c r="B52" s="31">
        <v>1637004</v>
      </c>
      <c r="C52" s="31">
        <v>1554998</v>
      </c>
      <c r="D52" s="31">
        <v>1510954</v>
      </c>
      <c r="E52" s="31">
        <v>-126050</v>
      </c>
      <c r="F52" s="27">
        <v>-7.6999999999999999E-2</v>
      </c>
      <c r="G52" s="31">
        <v>-44044</v>
      </c>
      <c r="H52" s="27">
        <v>-2.8299999999999999E-2</v>
      </c>
    </row>
    <row r="53" spans="1:8" s="73" customFormat="1" ht="31.5">
      <c r="A53" s="32" t="s">
        <v>55</v>
      </c>
      <c r="B53" s="31">
        <v>1005876</v>
      </c>
      <c r="C53" s="31">
        <v>1011748</v>
      </c>
      <c r="D53" s="31">
        <v>1011748</v>
      </c>
      <c r="E53" s="31">
        <v>5872</v>
      </c>
      <c r="F53" s="27">
        <v>5.7999999999999996E-3</v>
      </c>
      <c r="G53" s="31">
        <v>0</v>
      </c>
      <c r="H53" s="27">
        <v>0</v>
      </c>
    </row>
    <row r="54" spans="1:8" s="73" customFormat="1" ht="31.5">
      <c r="A54" s="32" t="s">
        <v>56</v>
      </c>
      <c r="B54" s="31">
        <v>2169834</v>
      </c>
      <c r="C54" s="31">
        <v>1866072</v>
      </c>
      <c r="D54" s="31">
        <v>1822823</v>
      </c>
      <c r="E54" s="31">
        <v>-347011</v>
      </c>
      <c r="F54" s="27">
        <v>-0.15989999999999999</v>
      </c>
      <c r="G54" s="31">
        <v>-43249</v>
      </c>
      <c r="H54" s="27">
        <v>-2.3199999999999998E-2</v>
      </c>
    </row>
    <row r="55" spans="1:8" s="73" customFormat="1" ht="31.5">
      <c r="A55" s="32" t="s">
        <v>57</v>
      </c>
      <c r="B55" s="31">
        <v>197250</v>
      </c>
      <c r="C55" s="31">
        <v>100000</v>
      </c>
      <c r="D55" s="31">
        <v>150000</v>
      </c>
      <c r="E55" s="31">
        <v>-47250</v>
      </c>
      <c r="F55" s="27">
        <v>-0.23949999999999999</v>
      </c>
      <c r="G55" s="31">
        <v>50000</v>
      </c>
      <c r="H55" s="27">
        <v>0.5</v>
      </c>
    </row>
    <row r="56" spans="1:8" s="73" customFormat="1" ht="31.5">
      <c r="A56" s="32" t="s">
        <v>58</v>
      </c>
      <c r="B56" s="31">
        <v>1464717</v>
      </c>
      <c r="C56" s="31">
        <v>922714</v>
      </c>
      <c r="D56" s="31">
        <v>925700</v>
      </c>
      <c r="E56" s="31">
        <v>-539017</v>
      </c>
      <c r="F56" s="27">
        <v>-0.36799999999999999</v>
      </c>
      <c r="G56" s="31">
        <v>2986</v>
      </c>
      <c r="H56" s="27">
        <v>3.2000000000000002E-3</v>
      </c>
    </row>
    <row r="57" spans="1:8" s="75" customFormat="1" ht="31.5">
      <c r="A57" s="48" t="s">
        <v>59</v>
      </c>
      <c r="B57" s="36">
        <v>10757191</v>
      </c>
      <c r="C57" s="36">
        <v>10412477</v>
      </c>
      <c r="D57" s="36">
        <v>10445526</v>
      </c>
      <c r="E57" s="36">
        <v>-311665</v>
      </c>
      <c r="F57" s="37">
        <v>-2.9000000000000001E-2</v>
      </c>
      <c r="G57" s="36">
        <v>33049</v>
      </c>
      <c r="H57" s="37">
        <v>3.2000000000000002E-3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278703</v>
      </c>
      <c r="C59" s="31">
        <v>208464</v>
      </c>
      <c r="D59" s="31">
        <v>710000</v>
      </c>
      <c r="E59" s="31">
        <v>431297</v>
      </c>
      <c r="F59" s="27">
        <v>1.5475000000000001</v>
      </c>
      <c r="G59" s="31">
        <v>501536</v>
      </c>
      <c r="H59" s="27">
        <v>2.4058999999999999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11035894</v>
      </c>
      <c r="C62" s="50">
        <v>10620941</v>
      </c>
      <c r="D62" s="50">
        <v>11155526</v>
      </c>
      <c r="E62" s="50">
        <v>119632</v>
      </c>
      <c r="F62" s="37">
        <v>1.0800000000000001E-2</v>
      </c>
      <c r="G62" s="50">
        <v>534585</v>
      </c>
      <c r="H62" s="37">
        <v>5.0299999999999997E-2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6473269</v>
      </c>
      <c r="C65" s="26">
        <v>6502912</v>
      </c>
      <c r="D65" s="26">
        <v>6502912</v>
      </c>
      <c r="E65" s="22">
        <v>29643</v>
      </c>
      <c r="F65" s="27">
        <v>4.5999999999999999E-3</v>
      </c>
      <c r="G65" s="22">
        <v>0</v>
      </c>
      <c r="H65" s="27">
        <v>0</v>
      </c>
    </row>
    <row r="66" spans="1:8" s="73" customFormat="1" ht="31.5">
      <c r="A66" s="32" t="s">
        <v>67</v>
      </c>
      <c r="B66" s="29">
        <v>0</v>
      </c>
      <c r="C66" s="26">
        <v>0</v>
      </c>
      <c r="D66" s="26">
        <v>0</v>
      </c>
      <c r="E66" s="31">
        <v>0</v>
      </c>
      <c r="F66" s="27">
        <v>0</v>
      </c>
      <c r="G66" s="31">
        <v>0</v>
      </c>
      <c r="H66" s="27">
        <v>0</v>
      </c>
    </row>
    <row r="67" spans="1:8" s="73" customFormat="1" ht="31.5">
      <c r="A67" s="32" t="s">
        <v>68</v>
      </c>
      <c r="B67" s="22">
        <v>1598593</v>
      </c>
      <c r="C67" s="26">
        <v>1692664</v>
      </c>
      <c r="D67" s="26">
        <v>1717688</v>
      </c>
      <c r="E67" s="31">
        <v>119095</v>
      </c>
      <c r="F67" s="27">
        <v>7.4499999999999997E-2</v>
      </c>
      <c r="G67" s="31">
        <v>25024</v>
      </c>
      <c r="H67" s="27">
        <v>1.4800000000000001E-2</v>
      </c>
    </row>
    <row r="68" spans="1:8" s="75" customFormat="1" ht="31.5">
      <c r="A68" s="48" t="s">
        <v>69</v>
      </c>
      <c r="B68" s="50">
        <v>8071862</v>
      </c>
      <c r="C68" s="50">
        <v>8195576</v>
      </c>
      <c r="D68" s="50">
        <v>8220600</v>
      </c>
      <c r="E68" s="36">
        <v>148738</v>
      </c>
      <c r="F68" s="37">
        <v>1.84E-2</v>
      </c>
      <c r="G68" s="36">
        <v>25024</v>
      </c>
      <c r="H68" s="37">
        <v>3.0999999999999999E-3</v>
      </c>
    </row>
    <row r="69" spans="1:8" s="73" customFormat="1" ht="31.5">
      <c r="A69" s="32" t="s">
        <v>70</v>
      </c>
      <c r="B69" s="29">
        <v>110199</v>
      </c>
      <c r="C69" s="29">
        <v>195744</v>
      </c>
      <c r="D69" s="29">
        <v>189000</v>
      </c>
      <c r="E69" s="31">
        <v>78801</v>
      </c>
      <c r="F69" s="27">
        <v>0.71509999999999996</v>
      </c>
      <c r="G69" s="31">
        <v>-6744</v>
      </c>
      <c r="H69" s="27">
        <v>-3.4500000000000003E-2</v>
      </c>
    </row>
    <row r="70" spans="1:8" s="73" customFormat="1" ht="31.5">
      <c r="A70" s="32" t="s">
        <v>71</v>
      </c>
      <c r="B70" s="26">
        <v>550049</v>
      </c>
      <c r="C70" s="26">
        <v>597011</v>
      </c>
      <c r="D70" s="26">
        <v>595650</v>
      </c>
      <c r="E70" s="31">
        <v>45601</v>
      </c>
      <c r="F70" s="27">
        <v>8.2900000000000001E-2</v>
      </c>
      <c r="G70" s="31">
        <v>-1361</v>
      </c>
      <c r="H70" s="27">
        <v>-2.3E-3</v>
      </c>
    </row>
    <row r="71" spans="1:8" s="73" customFormat="1" ht="31.5">
      <c r="A71" s="32" t="s">
        <v>72</v>
      </c>
      <c r="B71" s="22">
        <v>84680</v>
      </c>
      <c r="C71" s="22">
        <v>132000</v>
      </c>
      <c r="D71" s="22">
        <v>132000</v>
      </c>
      <c r="E71" s="31">
        <v>47320</v>
      </c>
      <c r="F71" s="27">
        <v>0.55879999999999996</v>
      </c>
      <c r="G71" s="31">
        <v>0</v>
      </c>
      <c r="H71" s="27">
        <v>0</v>
      </c>
    </row>
    <row r="72" spans="1:8" s="75" customFormat="1" ht="31.5">
      <c r="A72" s="35" t="s">
        <v>73</v>
      </c>
      <c r="B72" s="50">
        <v>744928</v>
      </c>
      <c r="C72" s="50">
        <v>924755</v>
      </c>
      <c r="D72" s="50">
        <v>916650</v>
      </c>
      <c r="E72" s="36">
        <v>171722</v>
      </c>
      <c r="F72" s="37">
        <v>0.23050000000000001</v>
      </c>
      <c r="G72" s="36">
        <v>-8105</v>
      </c>
      <c r="H72" s="37">
        <v>-8.8000000000000005E-3</v>
      </c>
    </row>
    <row r="73" spans="1:8" s="73" customFormat="1" ht="31.5">
      <c r="A73" s="32" t="s">
        <v>74</v>
      </c>
      <c r="B73" s="22">
        <v>73650</v>
      </c>
      <c r="C73" s="22">
        <v>97500</v>
      </c>
      <c r="D73" s="22">
        <v>93080</v>
      </c>
      <c r="E73" s="31">
        <v>19430</v>
      </c>
      <c r="F73" s="27">
        <v>0.26379999999999998</v>
      </c>
      <c r="G73" s="31">
        <v>-4420</v>
      </c>
      <c r="H73" s="27">
        <v>-4.53E-2</v>
      </c>
    </row>
    <row r="74" spans="1:8" s="73" customFormat="1" ht="31.5">
      <c r="A74" s="32" t="s">
        <v>75</v>
      </c>
      <c r="B74" s="31">
        <v>269921</v>
      </c>
      <c r="C74" s="31">
        <v>130315</v>
      </c>
      <c r="D74" s="31">
        <v>195196</v>
      </c>
      <c r="E74" s="31">
        <v>-74725</v>
      </c>
      <c r="F74" s="27">
        <v>-0.27679999999999999</v>
      </c>
      <c r="G74" s="31">
        <v>64881</v>
      </c>
      <c r="H74" s="27">
        <v>0.49790000000000001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1351769</v>
      </c>
      <c r="C76" s="31">
        <v>908464</v>
      </c>
      <c r="D76" s="31">
        <v>1410000</v>
      </c>
      <c r="E76" s="31">
        <v>58231</v>
      </c>
      <c r="F76" s="27">
        <v>4.3099999999999999E-2</v>
      </c>
      <c r="G76" s="31">
        <v>501536</v>
      </c>
      <c r="H76" s="27">
        <v>0.55210000000000004</v>
      </c>
    </row>
    <row r="77" spans="1:8" s="75" customFormat="1" ht="31.5">
      <c r="A77" s="35" t="s">
        <v>78</v>
      </c>
      <c r="B77" s="36">
        <v>1695340</v>
      </c>
      <c r="C77" s="36">
        <v>1136279</v>
      </c>
      <c r="D77" s="36">
        <v>1698276</v>
      </c>
      <c r="E77" s="36">
        <v>2936</v>
      </c>
      <c r="F77" s="37">
        <v>1.6999999999999999E-3</v>
      </c>
      <c r="G77" s="36">
        <v>561997</v>
      </c>
      <c r="H77" s="37">
        <v>0.49459999999999998</v>
      </c>
    </row>
    <row r="78" spans="1:8" s="73" customFormat="1" ht="31.5">
      <c r="A78" s="32" t="s">
        <v>79</v>
      </c>
      <c r="B78" s="31">
        <v>3528</v>
      </c>
      <c r="C78" s="31">
        <v>24031</v>
      </c>
      <c r="D78" s="31">
        <v>20000</v>
      </c>
      <c r="E78" s="31">
        <v>16472</v>
      </c>
      <c r="F78" s="27">
        <v>4.6688999999999998</v>
      </c>
      <c r="G78" s="31">
        <v>-4031</v>
      </c>
      <c r="H78" s="27">
        <v>-0.16769999999999999</v>
      </c>
    </row>
    <row r="79" spans="1:8" s="73" customFormat="1" ht="31.5">
      <c r="A79" s="32" t="s">
        <v>80</v>
      </c>
      <c r="B79" s="31">
        <v>342580</v>
      </c>
      <c r="C79" s="31">
        <v>340300</v>
      </c>
      <c r="D79" s="31">
        <v>300000</v>
      </c>
      <c r="E79" s="31">
        <v>-42580</v>
      </c>
      <c r="F79" s="27">
        <v>-0.12429999999999999</v>
      </c>
      <c r="G79" s="31">
        <v>-40300</v>
      </c>
      <c r="H79" s="27">
        <v>-0.11840000000000001</v>
      </c>
    </row>
    <row r="80" spans="1:8" s="73" customFormat="1" ht="31.5">
      <c r="A80" s="51" t="s">
        <v>81</v>
      </c>
      <c r="B80" s="31">
        <v>5791</v>
      </c>
      <c r="C80" s="31">
        <v>0</v>
      </c>
      <c r="D80" s="31">
        <v>0</v>
      </c>
      <c r="E80" s="31">
        <v>-5791</v>
      </c>
      <c r="F80" s="27">
        <v>-1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351899</v>
      </c>
      <c r="C81" s="50">
        <v>364331</v>
      </c>
      <c r="D81" s="50">
        <v>320000</v>
      </c>
      <c r="E81" s="50">
        <v>-31899</v>
      </c>
      <c r="F81" s="37">
        <v>-9.06E-2</v>
      </c>
      <c r="G81" s="50">
        <v>-44331</v>
      </c>
      <c r="H81" s="37">
        <v>-0.1217</v>
      </c>
    </row>
    <row r="82" spans="1:8" s="73" customFormat="1" ht="31.5">
      <c r="A82" s="51" t="s">
        <v>83</v>
      </c>
      <c r="B82" s="31">
        <v>171865</v>
      </c>
      <c r="C82" s="31">
        <v>0</v>
      </c>
      <c r="D82" s="29">
        <v>0</v>
      </c>
      <c r="E82" s="31">
        <v>-171865</v>
      </c>
      <c r="F82" s="27">
        <v>-1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11035894</v>
      </c>
      <c r="C83" s="54">
        <v>10620941</v>
      </c>
      <c r="D83" s="55">
        <v>11155526</v>
      </c>
      <c r="E83" s="54">
        <v>119632</v>
      </c>
      <c r="F83" s="56">
        <v>1.0800000000000001E-2</v>
      </c>
      <c r="G83" s="54">
        <v>534585</v>
      </c>
      <c r="H83" s="56">
        <v>5.0299999999999997E-2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2" zoomScale="50" zoomScaleNormal="50" workbookViewId="0">
      <selection activeCell="I91" sqref="I91"/>
    </sheetView>
  </sheetViews>
  <sheetFormatPr defaultRowHeight="26.25"/>
  <cols>
    <col min="1" max="1" width="121.140625" style="77" customWidth="1"/>
    <col min="2" max="2" width="27.7109375" style="141" customWidth="1"/>
    <col min="3" max="3" width="34.42578125" style="141" customWidth="1"/>
    <col min="4" max="4" width="30.42578125" style="141" customWidth="1"/>
    <col min="5" max="5" width="31.7109375" style="141" customWidth="1"/>
    <col min="6" max="6" width="23.140625" style="142" customWidth="1"/>
    <col min="7" max="7" width="31.5703125" style="140" customWidth="1"/>
    <col min="8" max="8" width="25.140625" style="140" customWidth="1"/>
    <col min="9" max="256" width="9.140625" style="77"/>
    <col min="257" max="257" width="121.140625" style="77" customWidth="1"/>
    <col min="258" max="258" width="27.7109375" style="77" customWidth="1"/>
    <col min="259" max="259" width="34.42578125" style="77" customWidth="1"/>
    <col min="260" max="260" width="30.42578125" style="77" customWidth="1"/>
    <col min="261" max="261" width="31.7109375" style="77" customWidth="1"/>
    <col min="262" max="262" width="23.140625" style="77" customWidth="1"/>
    <col min="263" max="263" width="31.5703125" style="77" customWidth="1"/>
    <col min="264" max="264" width="25.140625" style="77" customWidth="1"/>
    <col min="265" max="512" width="9.140625" style="77"/>
    <col min="513" max="513" width="121.140625" style="77" customWidth="1"/>
    <col min="514" max="514" width="27.7109375" style="77" customWidth="1"/>
    <col min="515" max="515" width="34.42578125" style="77" customWidth="1"/>
    <col min="516" max="516" width="30.42578125" style="77" customWidth="1"/>
    <col min="517" max="517" width="31.7109375" style="77" customWidth="1"/>
    <col min="518" max="518" width="23.140625" style="77" customWidth="1"/>
    <col min="519" max="519" width="31.5703125" style="77" customWidth="1"/>
    <col min="520" max="520" width="25.140625" style="77" customWidth="1"/>
    <col min="521" max="768" width="9.140625" style="77"/>
    <col min="769" max="769" width="121.140625" style="77" customWidth="1"/>
    <col min="770" max="770" width="27.7109375" style="77" customWidth="1"/>
    <col min="771" max="771" width="34.42578125" style="77" customWidth="1"/>
    <col min="772" max="772" width="30.42578125" style="77" customWidth="1"/>
    <col min="773" max="773" width="31.7109375" style="77" customWidth="1"/>
    <col min="774" max="774" width="23.140625" style="77" customWidth="1"/>
    <col min="775" max="775" width="31.5703125" style="77" customWidth="1"/>
    <col min="776" max="776" width="25.140625" style="77" customWidth="1"/>
    <col min="777" max="1024" width="9.140625" style="77"/>
    <col min="1025" max="1025" width="121.140625" style="77" customWidth="1"/>
    <col min="1026" max="1026" width="27.7109375" style="77" customWidth="1"/>
    <col min="1027" max="1027" width="34.42578125" style="77" customWidth="1"/>
    <col min="1028" max="1028" width="30.42578125" style="77" customWidth="1"/>
    <col min="1029" max="1029" width="31.7109375" style="77" customWidth="1"/>
    <col min="1030" max="1030" width="23.140625" style="77" customWidth="1"/>
    <col min="1031" max="1031" width="31.5703125" style="77" customWidth="1"/>
    <col min="1032" max="1032" width="25.140625" style="77" customWidth="1"/>
    <col min="1033" max="1280" width="9.140625" style="77"/>
    <col min="1281" max="1281" width="121.140625" style="77" customWidth="1"/>
    <col min="1282" max="1282" width="27.7109375" style="77" customWidth="1"/>
    <col min="1283" max="1283" width="34.42578125" style="77" customWidth="1"/>
    <col min="1284" max="1284" width="30.42578125" style="77" customWidth="1"/>
    <col min="1285" max="1285" width="31.7109375" style="77" customWidth="1"/>
    <col min="1286" max="1286" width="23.140625" style="77" customWidth="1"/>
    <col min="1287" max="1287" width="31.5703125" style="77" customWidth="1"/>
    <col min="1288" max="1288" width="25.140625" style="77" customWidth="1"/>
    <col min="1289" max="1536" width="9.140625" style="77"/>
    <col min="1537" max="1537" width="121.140625" style="77" customWidth="1"/>
    <col min="1538" max="1538" width="27.7109375" style="77" customWidth="1"/>
    <col min="1539" max="1539" width="34.42578125" style="77" customWidth="1"/>
    <col min="1540" max="1540" width="30.42578125" style="77" customWidth="1"/>
    <col min="1541" max="1541" width="31.7109375" style="77" customWidth="1"/>
    <col min="1542" max="1542" width="23.140625" style="77" customWidth="1"/>
    <col min="1543" max="1543" width="31.5703125" style="77" customWidth="1"/>
    <col min="1544" max="1544" width="25.140625" style="77" customWidth="1"/>
    <col min="1545" max="1792" width="9.140625" style="77"/>
    <col min="1793" max="1793" width="121.140625" style="77" customWidth="1"/>
    <col min="1794" max="1794" width="27.7109375" style="77" customWidth="1"/>
    <col min="1795" max="1795" width="34.42578125" style="77" customWidth="1"/>
    <col min="1796" max="1796" width="30.42578125" style="77" customWidth="1"/>
    <col min="1797" max="1797" width="31.7109375" style="77" customWidth="1"/>
    <col min="1798" max="1798" width="23.140625" style="77" customWidth="1"/>
    <col min="1799" max="1799" width="31.5703125" style="77" customWidth="1"/>
    <col min="1800" max="1800" width="25.140625" style="77" customWidth="1"/>
    <col min="1801" max="2048" width="9.140625" style="77"/>
    <col min="2049" max="2049" width="121.140625" style="77" customWidth="1"/>
    <col min="2050" max="2050" width="27.7109375" style="77" customWidth="1"/>
    <col min="2051" max="2051" width="34.42578125" style="77" customWidth="1"/>
    <col min="2052" max="2052" width="30.42578125" style="77" customWidth="1"/>
    <col min="2053" max="2053" width="31.7109375" style="77" customWidth="1"/>
    <col min="2054" max="2054" width="23.140625" style="77" customWidth="1"/>
    <col min="2055" max="2055" width="31.5703125" style="77" customWidth="1"/>
    <col min="2056" max="2056" width="25.140625" style="77" customWidth="1"/>
    <col min="2057" max="2304" width="9.140625" style="77"/>
    <col min="2305" max="2305" width="121.140625" style="77" customWidth="1"/>
    <col min="2306" max="2306" width="27.7109375" style="77" customWidth="1"/>
    <col min="2307" max="2307" width="34.42578125" style="77" customWidth="1"/>
    <col min="2308" max="2308" width="30.42578125" style="77" customWidth="1"/>
    <col min="2309" max="2309" width="31.7109375" style="77" customWidth="1"/>
    <col min="2310" max="2310" width="23.140625" style="77" customWidth="1"/>
    <col min="2311" max="2311" width="31.5703125" style="77" customWidth="1"/>
    <col min="2312" max="2312" width="25.140625" style="77" customWidth="1"/>
    <col min="2313" max="2560" width="9.140625" style="77"/>
    <col min="2561" max="2561" width="121.140625" style="77" customWidth="1"/>
    <col min="2562" max="2562" width="27.7109375" style="77" customWidth="1"/>
    <col min="2563" max="2563" width="34.42578125" style="77" customWidth="1"/>
    <col min="2564" max="2564" width="30.42578125" style="77" customWidth="1"/>
    <col min="2565" max="2565" width="31.7109375" style="77" customWidth="1"/>
    <col min="2566" max="2566" width="23.140625" style="77" customWidth="1"/>
    <col min="2567" max="2567" width="31.5703125" style="77" customWidth="1"/>
    <col min="2568" max="2568" width="25.140625" style="77" customWidth="1"/>
    <col min="2569" max="2816" width="9.140625" style="77"/>
    <col min="2817" max="2817" width="121.140625" style="77" customWidth="1"/>
    <col min="2818" max="2818" width="27.7109375" style="77" customWidth="1"/>
    <col min="2819" max="2819" width="34.42578125" style="77" customWidth="1"/>
    <col min="2820" max="2820" width="30.42578125" style="77" customWidth="1"/>
    <col min="2821" max="2821" width="31.7109375" style="77" customWidth="1"/>
    <col min="2822" max="2822" width="23.140625" style="77" customWidth="1"/>
    <col min="2823" max="2823" width="31.5703125" style="77" customWidth="1"/>
    <col min="2824" max="2824" width="25.140625" style="77" customWidth="1"/>
    <col min="2825" max="3072" width="9.140625" style="77"/>
    <col min="3073" max="3073" width="121.140625" style="77" customWidth="1"/>
    <col min="3074" max="3074" width="27.7109375" style="77" customWidth="1"/>
    <col min="3075" max="3075" width="34.42578125" style="77" customWidth="1"/>
    <col min="3076" max="3076" width="30.42578125" style="77" customWidth="1"/>
    <col min="3077" max="3077" width="31.7109375" style="77" customWidth="1"/>
    <col min="3078" max="3078" width="23.140625" style="77" customWidth="1"/>
    <col min="3079" max="3079" width="31.5703125" style="77" customWidth="1"/>
    <col min="3080" max="3080" width="25.140625" style="77" customWidth="1"/>
    <col min="3081" max="3328" width="9.140625" style="77"/>
    <col min="3329" max="3329" width="121.140625" style="77" customWidth="1"/>
    <col min="3330" max="3330" width="27.7109375" style="77" customWidth="1"/>
    <col min="3331" max="3331" width="34.42578125" style="77" customWidth="1"/>
    <col min="3332" max="3332" width="30.42578125" style="77" customWidth="1"/>
    <col min="3333" max="3333" width="31.7109375" style="77" customWidth="1"/>
    <col min="3334" max="3334" width="23.140625" style="77" customWidth="1"/>
    <col min="3335" max="3335" width="31.5703125" style="77" customWidth="1"/>
    <col min="3336" max="3336" width="25.140625" style="77" customWidth="1"/>
    <col min="3337" max="3584" width="9.140625" style="77"/>
    <col min="3585" max="3585" width="121.140625" style="77" customWidth="1"/>
    <col min="3586" max="3586" width="27.7109375" style="77" customWidth="1"/>
    <col min="3587" max="3587" width="34.42578125" style="77" customWidth="1"/>
    <col min="3588" max="3588" width="30.42578125" style="77" customWidth="1"/>
    <col min="3589" max="3589" width="31.7109375" style="77" customWidth="1"/>
    <col min="3590" max="3590" width="23.140625" style="77" customWidth="1"/>
    <col min="3591" max="3591" width="31.5703125" style="77" customWidth="1"/>
    <col min="3592" max="3592" width="25.140625" style="77" customWidth="1"/>
    <col min="3593" max="3840" width="9.140625" style="77"/>
    <col min="3841" max="3841" width="121.140625" style="77" customWidth="1"/>
    <col min="3842" max="3842" width="27.7109375" style="77" customWidth="1"/>
    <col min="3843" max="3843" width="34.42578125" style="77" customWidth="1"/>
    <col min="3844" max="3844" width="30.42578125" style="77" customWidth="1"/>
    <col min="3845" max="3845" width="31.7109375" style="77" customWidth="1"/>
    <col min="3846" max="3846" width="23.140625" style="77" customWidth="1"/>
    <col min="3847" max="3847" width="31.5703125" style="77" customWidth="1"/>
    <col min="3848" max="3848" width="25.140625" style="77" customWidth="1"/>
    <col min="3849" max="4096" width="9.140625" style="77"/>
    <col min="4097" max="4097" width="121.140625" style="77" customWidth="1"/>
    <col min="4098" max="4098" width="27.7109375" style="77" customWidth="1"/>
    <col min="4099" max="4099" width="34.42578125" style="77" customWidth="1"/>
    <col min="4100" max="4100" width="30.42578125" style="77" customWidth="1"/>
    <col min="4101" max="4101" width="31.7109375" style="77" customWidth="1"/>
    <col min="4102" max="4102" width="23.140625" style="77" customWidth="1"/>
    <col min="4103" max="4103" width="31.5703125" style="77" customWidth="1"/>
    <col min="4104" max="4104" width="25.140625" style="77" customWidth="1"/>
    <col min="4105" max="4352" width="9.140625" style="77"/>
    <col min="4353" max="4353" width="121.140625" style="77" customWidth="1"/>
    <col min="4354" max="4354" width="27.7109375" style="77" customWidth="1"/>
    <col min="4355" max="4355" width="34.42578125" style="77" customWidth="1"/>
    <col min="4356" max="4356" width="30.42578125" style="77" customWidth="1"/>
    <col min="4357" max="4357" width="31.7109375" style="77" customWidth="1"/>
    <col min="4358" max="4358" width="23.140625" style="77" customWidth="1"/>
    <col min="4359" max="4359" width="31.5703125" style="77" customWidth="1"/>
    <col min="4360" max="4360" width="25.140625" style="77" customWidth="1"/>
    <col min="4361" max="4608" width="9.140625" style="77"/>
    <col min="4609" max="4609" width="121.140625" style="77" customWidth="1"/>
    <col min="4610" max="4610" width="27.7109375" style="77" customWidth="1"/>
    <col min="4611" max="4611" width="34.42578125" style="77" customWidth="1"/>
    <col min="4612" max="4612" width="30.42578125" style="77" customWidth="1"/>
    <col min="4613" max="4613" width="31.7109375" style="77" customWidth="1"/>
    <col min="4614" max="4614" width="23.140625" style="77" customWidth="1"/>
    <col min="4615" max="4615" width="31.5703125" style="77" customWidth="1"/>
    <col min="4616" max="4616" width="25.140625" style="77" customWidth="1"/>
    <col min="4617" max="4864" width="9.140625" style="77"/>
    <col min="4865" max="4865" width="121.140625" style="77" customWidth="1"/>
    <col min="4866" max="4866" width="27.7109375" style="77" customWidth="1"/>
    <col min="4867" max="4867" width="34.42578125" style="77" customWidth="1"/>
    <col min="4868" max="4868" width="30.42578125" style="77" customWidth="1"/>
    <col min="4869" max="4869" width="31.7109375" style="77" customWidth="1"/>
    <col min="4870" max="4870" width="23.140625" style="77" customWidth="1"/>
    <col min="4871" max="4871" width="31.5703125" style="77" customWidth="1"/>
    <col min="4872" max="4872" width="25.140625" style="77" customWidth="1"/>
    <col min="4873" max="5120" width="9.140625" style="77"/>
    <col min="5121" max="5121" width="121.140625" style="77" customWidth="1"/>
    <col min="5122" max="5122" width="27.7109375" style="77" customWidth="1"/>
    <col min="5123" max="5123" width="34.42578125" style="77" customWidth="1"/>
    <col min="5124" max="5124" width="30.42578125" style="77" customWidth="1"/>
    <col min="5125" max="5125" width="31.7109375" style="77" customWidth="1"/>
    <col min="5126" max="5126" width="23.140625" style="77" customWidth="1"/>
    <col min="5127" max="5127" width="31.5703125" style="77" customWidth="1"/>
    <col min="5128" max="5128" width="25.140625" style="77" customWidth="1"/>
    <col min="5129" max="5376" width="9.140625" style="77"/>
    <col min="5377" max="5377" width="121.140625" style="77" customWidth="1"/>
    <col min="5378" max="5378" width="27.7109375" style="77" customWidth="1"/>
    <col min="5379" max="5379" width="34.42578125" style="77" customWidth="1"/>
    <col min="5380" max="5380" width="30.42578125" style="77" customWidth="1"/>
    <col min="5381" max="5381" width="31.7109375" style="77" customWidth="1"/>
    <col min="5382" max="5382" width="23.140625" style="77" customWidth="1"/>
    <col min="5383" max="5383" width="31.5703125" style="77" customWidth="1"/>
    <col min="5384" max="5384" width="25.140625" style="77" customWidth="1"/>
    <col min="5385" max="5632" width="9.140625" style="77"/>
    <col min="5633" max="5633" width="121.140625" style="77" customWidth="1"/>
    <col min="5634" max="5634" width="27.7109375" style="77" customWidth="1"/>
    <col min="5635" max="5635" width="34.42578125" style="77" customWidth="1"/>
    <col min="5636" max="5636" width="30.42578125" style="77" customWidth="1"/>
    <col min="5637" max="5637" width="31.7109375" style="77" customWidth="1"/>
    <col min="5638" max="5638" width="23.140625" style="77" customWidth="1"/>
    <col min="5639" max="5639" width="31.5703125" style="77" customWidth="1"/>
    <col min="5640" max="5640" width="25.140625" style="77" customWidth="1"/>
    <col min="5641" max="5888" width="9.140625" style="77"/>
    <col min="5889" max="5889" width="121.140625" style="77" customWidth="1"/>
    <col min="5890" max="5890" width="27.7109375" style="77" customWidth="1"/>
    <col min="5891" max="5891" width="34.42578125" style="77" customWidth="1"/>
    <col min="5892" max="5892" width="30.42578125" style="77" customWidth="1"/>
    <col min="5893" max="5893" width="31.7109375" style="77" customWidth="1"/>
    <col min="5894" max="5894" width="23.140625" style="77" customWidth="1"/>
    <col min="5895" max="5895" width="31.5703125" style="77" customWidth="1"/>
    <col min="5896" max="5896" width="25.140625" style="77" customWidth="1"/>
    <col min="5897" max="6144" width="9.140625" style="77"/>
    <col min="6145" max="6145" width="121.140625" style="77" customWidth="1"/>
    <col min="6146" max="6146" width="27.7109375" style="77" customWidth="1"/>
    <col min="6147" max="6147" width="34.42578125" style="77" customWidth="1"/>
    <col min="6148" max="6148" width="30.42578125" style="77" customWidth="1"/>
    <col min="6149" max="6149" width="31.7109375" style="77" customWidth="1"/>
    <col min="6150" max="6150" width="23.140625" style="77" customWidth="1"/>
    <col min="6151" max="6151" width="31.5703125" style="77" customWidth="1"/>
    <col min="6152" max="6152" width="25.140625" style="77" customWidth="1"/>
    <col min="6153" max="6400" width="9.140625" style="77"/>
    <col min="6401" max="6401" width="121.140625" style="77" customWidth="1"/>
    <col min="6402" max="6402" width="27.7109375" style="77" customWidth="1"/>
    <col min="6403" max="6403" width="34.42578125" style="77" customWidth="1"/>
    <col min="6404" max="6404" width="30.42578125" style="77" customWidth="1"/>
    <col min="6405" max="6405" width="31.7109375" style="77" customWidth="1"/>
    <col min="6406" max="6406" width="23.140625" style="77" customWidth="1"/>
    <col min="6407" max="6407" width="31.5703125" style="77" customWidth="1"/>
    <col min="6408" max="6408" width="25.140625" style="77" customWidth="1"/>
    <col min="6409" max="6656" width="9.140625" style="77"/>
    <col min="6657" max="6657" width="121.140625" style="77" customWidth="1"/>
    <col min="6658" max="6658" width="27.7109375" style="77" customWidth="1"/>
    <col min="6659" max="6659" width="34.42578125" style="77" customWidth="1"/>
    <col min="6660" max="6660" width="30.42578125" style="77" customWidth="1"/>
    <col min="6661" max="6661" width="31.7109375" style="77" customWidth="1"/>
    <col min="6662" max="6662" width="23.140625" style="77" customWidth="1"/>
    <col min="6663" max="6663" width="31.5703125" style="77" customWidth="1"/>
    <col min="6664" max="6664" width="25.140625" style="77" customWidth="1"/>
    <col min="6665" max="6912" width="9.140625" style="77"/>
    <col min="6913" max="6913" width="121.140625" style="77" customWidth="1"/>
    <col min="6914" max="6914" width="27.7109375" style="77" customWidth="1"/>
    <col min="6915" max="6915" width="34.42578125" style="77" customWidth="1"/>
    <col min="6916" max="6916" width="30.42578125" style="77" customWidth="1"/>
    <col min="6917" max="6917" width="31.7109375" style="77" customWidth="1"/>
    <col min="6918" max="6918" width="23.140625" style="77" customWidth="1"/>
    <col min="6919" max="6919" width="31.5703125" style="77" customWidth="1"/>
    <col min="6920" max="6920" width="25.140625" style="77" customWidth="1"/>
    <col min="6921" max="7168" width="9.140625" style="77"/>
    <col min="7169" max="7169" width="121.140625" style="77" customWidth="1"/>
    <col min="7170" max="7170" width="27.7109375" style="77" customWidth="1"/>
    <col min="7171" max="7171" width="34.42578125" style="77" customWidth="1"/>
    <col min="7172" max="7172" width="30.42578125" style="77" customWidth="1"/>
    <col min="7173" max="7173" width="31.7109375" style="77" customWidth="1"/>
    <col min="7174" max="7174" width="23.140625" style="77" customWidth="1"/>
    <col min="7175" max="7175" width="31.5703125" style="77" customWidth="1"/>
    <col min="7176" max="7176" width="25.140625" style="77" customWidth="1"/>
    <col min="7177" max="7424" width="9.140625" style="77"/>
    <col min="7425" max="7425" width="121.140625" style="77" customWidth="1"/>
    <col min="7426" max="7426" width="27.7109375" style="77" customWidth="1"/>
    <col min="7427" max="7427" width="34.42578125" style="77" customWidth="1"/>
    <col min="7428" max="7428" width="30.42578125" style="77" customWidth="1"/>
    <col min="7429" max="7429" width="31.7109375" style="77" customWidth="1"/>
    <col min="7430" max="7430" width="23.140625" style="77" customWidth="1"/>
    <col min="7431" max="7431" width="31.5703125" style="77" customWidth="1"/>
    <col min="7432" max="7432" width="25.140625" style="77" customWidth="1"/>
    <col min="7433" max="7680" width="9.140625" style="77"/>
    <col min="7681" max="7681" width="121.140625" style="77" customWidth="1"/>
    <col min="7682" max="7682" width="27.7109375" style="77" customWidth="1"/>
    <col min="7683" max="7683" width="34.42578125" style="77" customWidth="1"/>
    <col min="7684" max="7684" width="30.42578125" style="77" customWidth="1"/>
    <col min="7685" max="7685" width="31.7109375" style="77" customWidth="1"/>
    <col min="7686" max="7686" width="23.140625" style="77" customWidth="1"/>
    <col min="7687" max="7687" width="31.5703125" style="77" customWidth="1"/>
    <col min="7688" max="7688" width="25.140625" style="77" customWidth="1"/>
    <col min="7689" max="7936" width="9.140625" style="77"/>
    <col min="7937" max="7937" width="121.140625" style="77" customWidth="1"/>
    <col min="7938" max="7938" width="27.7109375" style="77" customWidth="1"/>
    <col min="7939" max="7939" width="34.42578125" style="77" customWidth="1"/>
    <col min="7940" max="7940" width="30.42578125" style="77" customWidth="1"/>
    <col min="7941" max="7941" width="31.7109375" style="77" customWidth="1"/>
    <col min="7942" max="7942" width="23.140625" style="77" customWidth="1"/>
    <col min="7943" max="7943" width="31.5703125" style="77" customWidth="1"/>
    <col min="7944" max="7944" width="25.140625" style="77" customWidth="1"/>
    <col min="7945" max="8192" width="9.140625" style="77"/>
    <col min="8193" max="8193" width="121.140625" style="77" customWidth="1"/>
    <col min="8194" max="8194" width="27.7109375" style="77" customWidth="1"/>
    <col min="8195" max="8195" width="34.42578125" style="77" customWidth="1"/>
    <col min="8196" max="8196" width="30.42578125" style="77" customWidth="1"/>
    <col min="8197" max="8197" width="31.7109375" style="77" customWidth="1"/>
    <col min="8198" max="8198" width="23.140625" style="77" customWidth="1"/>
    <col min="8199" max="8199" width="31.5703125" style="77" customWidth="1"/>
    <col min="8200" max="8200" width="25.140625" style="77" customWidth="1"/>
    <col min="8201" max="8448" width="9.140625" style="77"/>
    <col min="8449" max="8449" width="121.140625" style="77" customWidth="1"/>
    <col min="8450" max="8450" width="27.7109375" style="77" customWidth="1"/>
    <col min="8451" max="8451" width="34.42578125" style="77" customWidth="1"/>
    <col min="8452" max="8452" width="30.42578125" style="77" customWidth="1"/>
    <col min="8453" max="8453" width="31.7109375" style="77" customWidth="1"/>
    <col min="8454" max="8454" width="23.140625" style="77" customWidth="1"/>
    <col min="8455" max="8455" width="31.5703125" style="77" customWidth="1"/>
    <col min="8456" max="8456" width="25.140625" style="77" customWidth="1"/>
    <col min="8457" max="8704" width="9.140625" style="77"/>
    <col min="8705" max="8705" width="121.140625" style="77" customWidth="1"/>
    <col min="8706" max="8706" width="27.7109375" style="77" customWidth="1"/>
    <col min="8707" max="8707" width="34.42578125" style="77" customWidth="1"/>
    <col min="8708" max="8708" width="30.42578125" style="77" customWidth="1"/>
    <col min="8709" max="8709" width="31.7109375" style="77" customWidth="1"/>
    <col min="8710" max="8710" width="23.140625" style="77" customWidth="1"/>
    <col min="8711" max="8711" width="31.5703125" style="77" customWidth="1"/>
    <col min="8712" max="8712" width="25.140625" style="77" customWidth="1"/>
    <col min="8713" max="8960" width="9.140625" style="77"/>
    <col min="8961" max="8961" width="121.140625" style="77" customWidth="1"/>
    <col min="8962" max="8962" width="27.7109375" style="77" customWidth="1"/>
    <col min="8963" max="8963" width="34.42578125" style="77" customWidth="1"/>
    <col min="8964" max="8964" width="30.42578125" style="77" customWidth="1"/>
    <col min="8965" max="8965" width="31.7109375" style="77" customWidth="1"/>
    <col min="8966" max="8966" width="23.140625" style="77" customWidth="1"/>
    <col min="8967" max="8967" width="31.5703125" style="77" customWidth="1"/>
    <col min="8968" max="8968" width="25.140625" style="77" customWidth="1"/>
    <col min="8969" max="9216" width="9.140625" style="77"/>
    <col min="9217" max="9217" width="121.140625" style="77" customWidth="1"/>
    <col min="9218" max="9218" width="27.7109375" style="77" customWidth="1"/>
    <col min="9219" max="9219" width="34.42578125" style="77" customWidth="1"/>
    <col min="9220" max="9220" width="30.42578125" style="77" customWidth="1"/>
    <col min="9221" max="9221" width="31.7109375" style="77" customWidth="1"/>
    <col min="9222" max="9222" width="23.140625" style="77" customWidth="1"/>
    <col min="9223" max="9223" width="31.5703125" style="77" customWidth="1"/>
    <col min="9224" max="9224" width="25.140625" style="77" customWidth="1"/>
    <col min="9225" max="9472" width="9.140625" style="77"/>
    <col min="9473" max="9473" width="121.140625" style="77" customWidth="1"/>
    <col min="9474" max="9474" width="27.7109375" style="77" customWidth="1"/>
    <col min="9475" max="9475" width="34.42578125" style="77" customWidth="1"/>
    <col min="9476" max="9476" width="30.42578125" style="77" customWidth="1"/>
    <col min="9477" max="9477" width="31.7109375" style="77" customWidth="1"/>
    <col min="9478" max="9478" width="23.140625" style="77" customWidth="1"/>
    <col min="9479" max="9479" width="31.5703125" style="77" customWidth="1"/>
    <col min="9480" max="9480" width="25.140625" style="77" customWidth="1"/>
    <col min="9481" max="9728" width="9.140625" style="77"/>
    <col min="9729" max="9729" width="121.140625" style="77" customWidth="1"/>
    <col min="9730" max="9730" width="27.7109375" style="77" customWidth="1"/>
    <col min="9731" max="9731" width="34.42578125" style="77" customWidth="1"/>
    <col min="9732" max="9732" width="30.42578125" style="77" customWidth="1"/>
    <col min="9733" max="9733" width="31.7109375" style="77" customWidth="1"/>
    <col min="9734" max="9734" width="23.140625" style="77" customWidth="1"/>
    <col min="9735" max="9735" width="31.5703125" style="77" customWidth="1"/>
    <col min="9736" max="9736" width="25.140625" style="77" customWidth="1"/>
    <col min="9737" max="9984" width="9.140625" style="77"/>
    <col min="9985" max="9985" width="121.140625" style="77" customWidth="1"/>
    <col min="9986" max="9986" width="27.7109375" style="77" customWidth="1"/>
    <col min="9987" max="9987" width="34.42578125" style="77" customWidth="1"/>
    <col min="9988" max="9988" width="30.42578125" style="77" customWidth="1"/>
    <col min="9989" max="9989" width="31.7109375" style="77" customWidth="1"/>
    <col min="9990" max="9990" width="23.140625" style="77" customWidth="1"/>
    <col min="9991" max="9991" width="31.5703125" style="77" customWidth="1"/>
    <col min="9992" max="9992" width="25.140625" style="77" customWidth="1"/>
    <col min="9993" max="10240" width="9.140625" style="77"/>
    <col min="10241" max="10241" width="121.140625" style="77" customWidth="1"/>
    <col min="10242" max="10242" width="27.7109375" style="77" customWidth="1"/>
    <col min="10243" max="10243" width="34.42578125" style="77" customWidth="1"/>
    <col min="10244" max="10244" width="30.42578125" style="77" customWidth="1"/>
    <col min="10245" max="10245" width="31.7109375" style="77" customWidth="1"/>
    <col min="10246" max="10246" width="23.140625" style="77" customWidth="1"/>
    <col min="10247" max="10247" width="31.5703125" style="77" customWidth="1"/>
    <col min="10248" max="10248" width="25.140625" style="77" customWidth="1"/>
    <col min="10249" max="10496" width="9.140625" style="77"/>
    <col min="10497" max="10497" width="121.140625" style="77" customWidth="1"/>
    <col min="10498" max="10498" width="27.7109375" style="77" customWidth="1"/>
    <col min="10499" max="10499" width="34.42578125" style="77" customWidth="1"/>
    <col min="10500" max="10500" width="30.42578125" style="77" customWidth="1"/>
    <col min="10501" max="10501" width="31.7109375" style="77" customWidth="1"/>
    <col min="10502" max="10502" width="23.140625" style="77" customWidth="1"/>
    <col min="10503" max="10503" width="31.5703125" style="77" customWidth="1"/>
    <col min="10504" max="10504" width="25.140625" style="77" customWidth="1"/>
    <col min="10505" max="10752" width="9.140625" style="77"/>
    <col min="10753" max="10753" width="121.140625" style="77" customWidth="1"/>
    <col min="10754" max="10754" width="27.7109375" style="77" customWidth="1"/>
    <col min="10755" max="10755" width="34.42578125" style="77" customWidth="1"/>
    <col min="10756" max="10756" width="30.42578125" style="77" customWidth="1"/>
    <col min="10757" max="10757" width="31.7109375" style="77" customWidth="1"/>
    <col min="10758" max="10758" width="23.140625" style="77" customWidth="1"/>
    <col min="10759" max="10759" width="31.5703125" style="77" customWidth="1"/>
    <col min="10760" max="10760" width="25.140625" style="77" customWidth="1"/>
    <col min="10761" max="11008" width="9.140625" style="77"/>
    <col min="11009" max="11009" width="121.140625" style="77" customWidth="1"/>
    <col min="11010" max="11010" width="27.7109375" style="77" customWidth="1"/>
    <col min="11011" max="11011" width="34.42578125" style="77" customWidth="1"/>
    <col min="11012" max="11012" width="30.42578125" style="77" customWidth="1"/>
    <col min="11013" max="11013" width="31.7109375" style="77" customWidth="1"/>
    <col min="11014" max="11014" width="23.140625" style="77" customWidth="1"/>
    <col min="11015" max="11015" width="31.5703125" style="77" customWidth="1"/>
    <col min="11016" max="11016" width="25.140625" style="77" customWidth="1"/>
    <col min="11017" max="11264" width="9.140625" style="77"/>
    <col min="11265" max="11265" width="121.140625" style="77" customWidth="1"/>
    <col min="11266" max="11266" width="27.7109375" style="77" customWidth="1"/>
    <col min="11267" max="11267" width="34.42578125" style="77" customWidth="1"/>
    <col min="11268" max="11268" width="30.42578125" style="77" customWidth="1"/>
    <col min="11269" max="11269" width="31.7109375" style="77" customWidth="1"/>
    <col min="11270" max="11270" width="23.140625" style="77" customWidth="1"/>
    <col min="11271" max="11271" width="31.5703125" style="77" customWidth="1"/>
    <col min="11272" max="11272" width="25.140625" style="77" customWidth="1"/>
    <col min="11273" max="11520" width="9.140625" style="77"/>
    <col min="11521" max="11521" width="121.140625" style="77" customWidth="1"/>
    <col min="11522" max="11522" width="27.7109375" style="77" customWidth="1"/>
    <col min="11523" max="11523" width="34.42578125" style="77" customWidth="1"/>
    <col min="11524" max="11524" width="30.42578125" style="77" customWidth="1"/>
    <col min="11525" max="11525" width="31.7109375" style="77" customWidth="1"/>
    <col min="11526" max="11526" width="23.140625" style="77" customWidth="1"/>
    <col min="11527" max="11527" width="31.5703125" style="77" customWidth="1"/>
    <col min="11528" max="11528" width="25.140625" style="77" customWidth="1"/>
    <col min="11529" max="11776" width="9.140625" style="77"/>
    <col min="11777" max="11777" width="121.140625" style="77" customWidth="1"/>
    <col min="11778" max="11778" width="27.7109375" style="77" customWidth="1"/>
    <col min="11779" max="11779" width="34.42578125" style="77" customWidth="1"/>
    <col min="11780" max="11780" width="30.42578125" style="77" customWidth="1"/>
    <col min="11781" max="11781" width="31.7109375" style="77" customWidth="1"/>
    <col min="11782" max="11782" width="23.140625" style="77" customWidth="1"/>
    <col min="11783" max="11783" width="31.5703125" style="77" customWidth="1"/>
    <col min="11784" max="11784" width="25.140625" style="77" customWidth="1"/>
    <col min="11785" max="12032" width="9.140625" style="77"/>
    <col min="12033" max="12033" width="121.140625" style="77" customWidth="1"/>
    <col min="12034" max="12034" width="27.7109375" style="77" customWidth="1"/>
    <col min="12035" max="12035" width="34.42578125" style="77" customWidth="1"/>
    <col min="12036" max="12036" width="30.42578125" style="77" customWidth="1"/>
    <col min="12037" max="12037" width="31.7109375" style="77" customWidth="1"/>
    <col min="12038" max="12038" width="23.140625" style="77" customWidth="1"/>
    <col min="12039" max="12039" width="31.5703125" style="77" customWidth="1"/>
    <col min="12040" max="12040" width="25.140625" style="77" customWidth="1"/>
    <col min="12041" max="12288" width="9.140625" style="77"/>
    <col min="12289" max="12289" width="121.140625" style="77" customWidth="1"/>
    <col min="12290" max="12290" width="27.7109375" style="77" customWidth="1"/>
    <col min="12291" max="12291" width="34.42578125" style="77" customWidth="1"/>
    <col min="12292" max="12292" width="30.42578125" style="77" customWidth="1"/>
    <col min="12293" max="12293" width="31.7109375" style="77" customWidth="1"/>
    <col min="12294" max="12294" width="23.140625" style="77" customWidth="1"/>
    <col min="12295" max="12295" width="31.5703125" style="77" customWidth="1"/>
    <col min="12296" max="12296" width="25.140625" style="77" customWidth="1"/>
    <col min="12297" max="12544" width="9.140625" style="77"/>
    <col min="12545" max="12545" width="121.140625" style="77" customWidth="1"/>
    <col min="12546" max="12546" width="27.7109375" style="77" customWidth="1"/>
    <col min="12547" max="12547" width="34.42578125" style="77" customWidth="1"/>
    <col min="12548" max="12548" width="30.42578125" style="77" customWidth="1"/>
    <col min="12549" max="12549" width="31.7109375" style="77" customWidth="1"/>
    <col min="12550" max="12550" width="23.140625" style="77" customWidth="1"/>
    <col min="12551" max="12551" width="31.5703125" style="77" customWidth="1"/>
    <col min="12552" max="12552" width="25.140625" style="77" customWidth="1"/>
    <col min="12553" max="12800" width="9.140625" style="77"/>
    <col min="12801" max="12801" width="121.140625" style="77" customWidth="1"/>
    <col min="12802" max="12802" width="27.7109375" style="77" customWidth="1"/>
    <col min="12803" max="12803" width="34.42578125" style="77" customWidth="1"/>
    <col min="12804" max="12804" width="30.42578125" style="77" customWidth="1"/>
    <col min="12805" max="12805" width="31.7109375" style="77" customWidth="1"/>
    <col min="12806" max="12806" width="23.140625" style="77" customWidth="1"/>
    <col min="12807" max="12807" width="31.5703125" style="77" customWidth="1"/>
    <col min="12808" max="12808" width="25.140625" style="77" customWidth="1"/>
    <col min="12809" max="13056" width="9.140625" style="77"/>
    <col min="13057" max="13057" width="121.140625" style="77" customWidth="1"/>
    <col min="13058" max="13058" width="27.7109375" style="77" customWidth="1"/>
    <col min="13059" max="13059" width="34.42578125" style="77" customWidth="1"/>
    <col min="13060" max="13060" width="30.42578125" style="77" customWidth="1"/>
    <col min="13061" max="13061" width="31.7109375" style="77" customWidth="1"/>
    <col min="13062" max="13062" width="23.140625" style="77" customWidth="1"/>
    <col min="13063" max="13063" width="31.5703125" style="77" customWidth="1"/>
    <col min="13064" max="13064" width="25.140625" style="77" customWidth="1"/>
    <col min="13065" max="13312" width="9.140625" style="77"/>
    <col min="13313" max="13313" width="121.140625" style="77" customWidth="1"/>
    <col min="13314" max="13314" width="27.7109375" style="77" customWidth="1"/>
    <col min="13315" max="13315" width="34.42578125" style="77" customWidth="1"/>
    <col min="13316" max="13316" width="30.42578125" style="77" customWidth="1"/>
    <col min="13317" max="13317" width="31.7109375" style="77" customWidth="1"/>
    <col min="13318" max="13318" width="23.140625" style="77" customWidth="1"/>
    <col min="13319" max="13319" width="31.5703125" style="77" customWidth="1"/>
    <col min="13320" max="13320" width="25.140625" style="77" customWidth="1"/>
    <col min="13321" max="13568" width="9.140625" style="77"/>
    <col min="13569" max="13569" width="121.140625" style="77" customWidth="1"/>
    <col min="13570" max="13570" width="27.7109375" style="77" customWidth="1"/>
    <col min="13571" max="13571" width="34.42578125" style="77" customWidth="1"/>
    <col min="13572" max="13572" width="30.42578125" style="77" customWidth="1"/>
    <col min="13573" max="13573" width="31.7109375" style="77" customWidth="1"/>
    <col min="13574" max="13574" width="23.140625" style="77" customWidth="1"/>
    <col min="13575" max="13575" width="31.5703125" style="77" customWidth="1"/>
    <col min="13576" max="13576" width="25.140625" style="77" customWidth="1"/>
    <col min="13577" max="13824" width="9.140625" style="77"/>
    <col min="13825" max="13825" width="121.140625" style="77" customWidth="1"/>
    <col min="13826" max="13826" width="27.7109375" style="77" customWidth="1"/>
    <col min="13827" max="13827" width="34.42578125" style="77" customWidth="1"/>
    <col min="13828" max="13828" width="30.42578125" style="77" customWidth="1"/>
    <col min="13829" max="13829" width="31.7109375" style="77" customWidth="1"/>
    <col min="13830" max="13830" width="23.140625" style="77" customWidth="1"/>
    <col min="13831" max="13831" width="31.5703125" style="77" customWidth="1"/>
    <col min="13832" max="13832" width="25.140625" style="77" customWidth="1"/>
    <col min="13833" max="14080" width="9.140625" style="77"/>
    <col min="14081" max="14081" width="121.140625" style="77" customWidth="1"/>
    <col min="14082" max="14082" width="27.7109375" style="77" customWidth="1"/>
    <col min="14083" max="14083" width="34.42578125" style="77" customWidth="1"/>
    <col min="14084" max="14084" width="30.42578125" style="77" customWidth="1"/>
    <col min="14085" max="14085" width="31.7109375" style="77" customWidth="1"/>
    <col min="14086" max="14086" width="23.140625" style="77" customWidth="1"/>
    <col min="14087" max="14087" width="31.5703125" style="77" customWidth="1"/>
    <col min="14088" max="14088" width="25.140625" style="77" customWidth="1"/>
    <col min="14089" max="14336" width="9.140625" style="77"/>
    <col min="14337" max="14337" width="121.140625" style="77" customWidth="1"/>
    <col min="14338" max="14338" width="27.7109375" style="77" customWidth="1"/>
    <col min="14339" max="14339" width="34.42578125" style="77" customWidth="1"/>
    <col min="14340" max="14340" width="30.42578125" style="77" customWidth="1"/>
    <col min="14341" max="14341" width="31.7109375" style="77" customWidth="1"/>
    <col min="14342" max="14342" width="23.140625" style="77" customWidth="1"/>
    <col min="14343" max="14343" width="31.5703125" style="77" customWidth="1"/>
    <col min="14344" max="14344" width="25.140625" style="77" customWidth="1"/>
    <col min="14345" max="14592" width="9.140625" style="77"/>
    <col min="14593" max="14593" width="121.140625" style="77" customWidth="1"/>
    <col min="14594" max="14594" width="27.7109375" style="77" customWidth="1"/>
    <col min="14595" max="14595" width="34.42578125" style="77" customWidth="1"/>
    <col min="14596" max="14596" width="30.42578125" style="77" customWidth="1"/>
    <col min="14597" max="14597" width="31.7109375" style="77" customWidth="1"/>
    <col min="14598" max="14598" width="23.140625" style="77" customWidth="1"/>
    <col min="14599" max="14599" width="31.5703125" style="77" customWidth="1"/>
    <col min="14600" max="14600" width="25.140625" style="77" customWidth="1"/>
    <col min="14601" max="14848" width="9.140625" style="77"/>
    <col min="14849" max="14849" width="121.140625" style="77" customWidth="1"/>
    <col min="14850" max="14850" width="27.7109375" style="77" customWidth="1"/>
    <col min="14851" max="14851" width="34.42578125" style="77" customWidth="1"/>
    <col min="14852" max="14852" width="30.42578125" style="77" customWidth="1"/>
    <col min="14853" max="14853" width="31.7109375" style="77" customWidth="1"/>
    <col min="14854" max="14854" width="23.140625" style="77" customWidth="1"/>
    <col min="14855" max="14855" width="31.5703125" style="77" customWidth="1"/>
    <col min="14856" max="14856" width="25.140625" style="77" customWidth="1"/>
    <col min="14857" max="15104" width="9.140625" style="77"/>
    <col min="15105" max="15105" width="121.140625" style="77" customWidth="1"/>
    <col min="15106" max="15106" width="27.7109375" style="77" customWidth="1"/>
    <col min="15107" max="15107" width="34.42578125" style="77" customWidth="1"/>
    <col min="15108" max="15108" width="30.42578125" style="77" customWidth="1"/>
    <col min="15109" max="15109" width="31.7109375" style="77" customWidth="1"/>
    <col min="15110" max="15110" width="23.140625" style="77" customWidth="1"/>
    <col min="15111" max="15111" width="31.5703125" style="77" customWidth="1"/>
    <col min="15112" max="15112" width="25.140625" style="77" customWidth="1"/>
    <col min="15113" max="15360" width="9.140625" style="77"/>
    <col min="15361" max="15361" width="121.140625" style="77" customWidth="1"/>
    <col min="15362" max="15362" width="27.7109375" style="77" customWidth="1"/>
    <col min="15363" max="15363" width="34.42578125" style="77" customWidth="1"/>
    <col min="15364" max="15364" width="30.42578125" style="77" customWidth="1"/>
    <col min="15365" max="15365" width="31.7109375" style="77" customWidth="1"/>
    <col min="15366" max="15366" width="23.140625" style="77" customWidth="1"/>
    <col min="15367" max="15367" width="31.5703125" style="77" customWidth="1"/>
    <col min="15368" max="15368" width="25.140625" style="77" customWidth="1"/>
    <col min="15369" max="15616" width="9.140625" style="77"/>
    <col min="15617" max="15617" width="121.140625" style="77" customWidth="1"/>
    <col min="15618" max="15618" width="27.7109375" style="77" customWidth="1"/>
    <col min="15619" max="15619" width="34.42578125" style="77" customWidth="1"/>
    <col min="15620" max="15620" width="30.42578125" style="77" customWidth="1"/>
    <col min="15621" max="15621" width="31.7109375" style="77" customWidth="1"/>
    <col min="15622" max="15622" width="23.140625" style="77" customWidth="1"/>
    <col min="15623" max="15623" width="31.5703125" style="77" customWidth="1"/>
    <col min="15624" max="15624" width="25.140625" style="77" customWidth="1"/>
    <col min="15625" max="15872" width="9.140625" style="77"/>
    <col min="15873" max="15873" width="121.140625" style="77" customWidth="1"/>
    <col min="15874" max="15874" width="27.7109375" style="77" customWidth="1"/>
    <col min="15875" max="15875" width="34.42578125" style="77" customWidth="1"/>
    <col min="15876" max="15876" width="30.42578125" style="77" customWidth="1"/>
    <col min="15877" max="15877" width="31.7109375" style="77" customWidth="1"/>
    <col min="15878" max="15878" width="23.140625" style="77" customWidth="1"/>
    <col min="15879" max="15879" width="31.5703125" style="77" customWidth="1"/>
    <col min="15880" max="15880" width="25.140625" style="77" customWidth="1"/>
    <col min="15881" max="16128" width="9.140625" style="77"/>
    <col min="16129" max="16129" width="121.140625" style="77" customWidth="1"/>
    <col min="16130" max="16130" width="27.7109375" style="77" customWidth="1"/>
    <col min="16131" max="16131" width="34.42578125" style="77" customWidth="1"/>
    <col min="16132" max="16132" width="30.42578125" style="77" customWidth="1"/>
    <col min="16133" max="16133" width="31.7109375" style="77" customWidth="1"/>
    <col min="16134" max="16134" width="23.140625" style="77" customWidth="1"/>
    <col min="16135" max="16135" width="31.5703125" style="77" customWidth="1"/>
    <col min="16136" max="16136" width="25.140625" style="77" customWidth="1"/>
    <col min="16137" max="16384" width="9.140625" style="77"/>
  </cols>
  <sheetData>
    <row r="1" spans="1:8" s="72" customFormat="1" ht="46.5">
      <c r="A1" s="1" t="s">
        <v>0</v>
      </c>
      <c r="B1" s="106"/>
      <c r="C1" s="106"/>
      <c r="D1" s="107"/>
      <c r="E1" s="108" t="s">
        <v>1</v>
      </c>
      <c r="F1" s="109" t="s">
        <v>115</v>
      </c>
      <c r="G1" s="110"/>
      <c r="H1" s="107"/>
    </row>
    <row r="2" spans="1:8" s="72" customFormat="1" ht="46.5">
      <c r="A2" s="1" t="s">
        <v>3</v>
      </c>
      <c r="B2" s="106"/>
      <c r="C2" s="106"/>
      <c r="D2" s="106"/>
      <c r="E2" s="106"/>
      <c r="F2" s="111"/>
      <c r="G2" s="107"/>
      <c r="H2" s="107"/>
    </row>
    <row r="3" spans="1:8" s="72" customFormat="1" ht="47.25" thickBot="1">
      <c r="A3" s="9" t="s">
        <v>4</v>
      </c>
      <c r="B3" s="112"/>
      <c r="C3" s="112"/>
      <c r="D3" s="112"/>
      <c r="E3" s="112"/>
      <c r="F3" s="113"/>
      <c r="G3" s="107"/>
      <c r="H3" s="107"/>
    </row>
    <row r="4" spans="1:8" s="73" customFormat="1" ht="32.25" thickTop="1">
      <c r="A4" s="12" t="s">
        <v>5</v>
      </c>
      <c r="B4" s="114" t="s">
        <v>6</v>
      </c>
      <c r="C4" s="115" t="s">
        <v>7</v>
      </c>
      <c r="D4" s="115" t="s">
        <v>7</v>
      </c>
      <c r="E4" s="115" t="s">
        <v>8</v>
      </c>
      <c r="F4" s="116" t="s">
        <v>9</v>
      </c>
      <c r="G4" s="115" t="s">
        <v>8</v>
      </c>
      <c r="H4" s="116" t="s">
        <v>9</v>
      </c>
    </row>
    <row r="5" spans="1:8" s="74" customFormat="1" ht="54">
      <c r="A5" s="17"/>
      <c r="B5" s="117" t="s">
        <v>10</v>
      </c>
      <c r="C5" s="117" t="s">
        <v>11</v>
      </c>
      <c r="D5" s="117" t="s">
        <v>12</v>
      </c>
      <c r="E5" s="117" t="s">
        <v>13</v>
      </c>
      <c r="F5" s="118" t="s">
        <v>14</v>
      </c>
      <c r="G5" s="117" t="s">
        <v>15</v>
      </c>
      <c r="H5" s="118" t="s">
        <v>14</v>
      </c>
    </row>
    <row r="6" spans="1:8" s="73" customFormat="1" ht="31.5">
      <c r="A6" s="21" t="s">
        <v>16</v>
      </c>
      <c r="B6" s="119"/>
      <c r="C6" s="119"/>
      <c r="D6" s="119"/>
      <c r="E6" s="119"/>
      <c r="F6" s="120"/>
      <c r="G6" s="119"/>
      <c r="H6" s="120"/>
    </row>
    <row r="7" spans="1:8" s="73" customFormat="1" ht="31.5">
      <c r="A7" s="21" t="s">
        <v>17</v>
      </c>
      <c r="B7" s="119"/>
      <c r="C7" s="119"/>
      <c r="D7" s="119"/>
      <c r="E7" s="119"/>
      <c r="F7" s="121"/>
      <c r="G7" s="119"/>
      <c r="H7" s="121"/>
    </row>
    <row r="8" spans="1:8" s="73" customFormat="1" ht="31.5">
      <c r="A8" s="25" t="s">
        <v>18</v>
      </c>
      <c r="B8" s="122">
        <v>9660355</v>
      </c>
      <c r="C8" s="122">
        <v>9660355</v>
      </c>
      <c r="D8" s="122">
        <v>8720270</v>
      </c>
      <c r="E8" s="122">
        <v>-940085</v>
      </c>
      <c r="F8" s="123">
        <v>-9.7299999999999998E-2</v>
      </c>
      <c r="G8" s="122">
        <v>-940085</v>
      </c>
      <c r="H8" s="123">
        <v>-9.7299999999999998E-2</v>
      </c>
    </row>
    <row r="9" spans="1:8" s="73" customFormat="1" ht="31.5">
      <c r="A9" s="25" t="s">
        <v>19</v>
      </c>
      <c r="B9" s="122">
        <v>0</v>
      </c>
      <c r="C9" s="122">
        <v>0</v>
      </c>
      <c r="D9" s="122">
        <v>0</v>
      </c>
      <c r="E9" s="122">
        <v>0</v>
      </c>
      <c r="F9" s="123">
        <v>0</v>
      </c>
      <c r="G9" s="122">
        <v>0</v>
      </c>
      <c r="H9" s="123">
        <v>0</v>
      </c>
    </row>
    <row r="10" spans="1:8" s="73" customFormat="1" ht="31.5">
      <c r="A10" s="28" t="s">
        <v>20</v>
      </c>
      <c r="B10" s="124">
        <v>668044</v>
      </c>
      <c r="C10" s="124">
        <v>705781</v>
      </c>
      <c r="D10" s="124">
        <v>589789</v>
      </c>
      <c r="E10" s="124">
        <v>-78255</v>
      </c>
      <c r="F10" s="123">
        <v>-0.1171</v>
      </c>
      <c r="G10" s="124">
        <v>-115992</v>
      </c>
      <c r="H10" s="123">
        <v>-0.1643</v>
      </c>
    </row>
    <row r="11" spans="1:8" s="73" customFormat="1" ht="31.5">
      <c r="A11" s="30" t="s">
        <v>21</v>
      </c>
      <c r="B11" s="125">
        <v>89320</v>
      </c>
      <c r="C11" s="125">
        <v>89320</v>
      </c>
      <c r="D11" s="125">
        <v>9619</v>
      </c>
      <c r="E11" s="124">
        <v>-79701</v>
      </c>
      <c r="F11" s="123">
        <v>-0.89229999999999998</v>
      </c>
      <c r="G11" s="124">
        <v>-79701</v>
      </c>
      <c r="H11" s="123">
        <v>-0.89229999999999998</v>
      </c>
    </row>
    <row r="12" spans="1:8" s="73" customFormat="1" ht="31.5">
      <c r="A12" s="32" t="s">
        <v>22</v>
      </c>
      <c r="B12" s="125">
        <v>528724</v>
      </c>
      <c r="C12" s="125">
        <v>566461</v>
      </c>
      <c r="D12" s="125">
        <v>530170</v>
      </c>
      <c r="E12" s="124">
        <v>1446</v>
      </c>
      <c r="F12" s="123">
        <v>2.7000000000000001E-3</v>
      </c>
      <c r="G12" s="124">
        <v>-36291</v>
      </c>
      <c r="H12" s="123">
        <v>-6.4100000000000004E-2</v>
      </c>
    </row>
    <row r="13" spans="1:8" s="73" customFormat="1" ht="31.5">
      <c r="A13" s="32" t="s">
        <v>23</v>
      </c>
      <c r="B13" s="125">
        <v>0</v>
      </c>
      <c r="C13" s="125">
        <v>0</v>
      </c>
      <c r="D13" s="125">
        <v>0</v>
      </c>
      <c r="E13" s="124">
        <v>0</v>
      </c>
      <c r="F13" s="123">
        <v>0</v>
      </c>
      <c r="G13" s="124">
        <v>0</v>
      </c>
      <c r="H13" s="123">
        <v>0</v>
      </c>
    </row>
    <row r="14" spans="1:8" s="73" customFormat="1" ht="31.5">
      <c r="A14" s="32" t="s">
        <v>24</v>
      </c>
      <c r="B14" s="125">
        <v>0</v>
      </c>
      <c r="C14" s="125">
        <v>0</v>
      </c>
      <c r="D14" s="125">
        <v>0</v>
      </c>
      <c r="E14" s="124">
        <v>0</v>
      </c>
      <c r="F14" s="123">
        <v>0</v>
      </c>
      <c r="G14" s="124">
        <v>0</v>
      </c>
      <c r="H14" s="123">
        <v>0</v>
      </c>
    </row>
    <row r="15" spans="1:8" s="73" customFormat="1" ht="31.5">
      <c r="A15" s="32" t="s">
        <v>25</v>
      </c>
      <c r="B15" s="125">
        <v>0</v>
      </c>
      <c r="C15" s="125">
        <v>0</v>
      </c>
      <c r="D15" s="125">
        <v>0</v>
      </c>
      <c r="E15" s="124">
        <v>0</v>
      </c>
      <c r="F15" s="123">
        <v>0</v>
      </c>
      <c r="G15" s="124">
        <v>0</v>
      </c>
      <c r="H15" s="123">
        <v>0</v>
      </c>
    </row>
    <row r="16" spans="1:8" s="73" customFormat="1" ht="31.5">
      <c r="A16" s="32" t="s">
        <v>26</v>
      </c>
      <c r="B16" s="125">
        <v>50000</v>
      </c>
      <c r="C16" s="125">
        <v>50000</v>
      </c>
      <c r="D16" s="125">
        <v>50000</v>
      </c>
      <c r="E16" s="124">
        <v>0</v>
      </c>
      <c r="F16" s="123">
        <v>0</v>
      </c>
      <c r="G16" s="124">
        <v>0</v>
      </c>
      <c r="H16" s="123">
        <v>0</v>
      </c>
    </row>
    <row r="17" spans="1:8" s="73" customFormat="1" ht="31.5">
      <c r="A17" s="32" t="s">
        <v>27</v>
      </c>
      <c r="B17" s="125">
        <v>0</v>
      </c>
      <c r="C17" s="125">
        <v>0</v>
      </c>
      <c r="D17" s="125">
        <v>0</v>
      </c>
      <c r="E17" s="124">
        <v>0</v>
      </c>
      <c r="F17" s="123">
        <v>0</v>
      </c>
      <c r="G17" s="124">
        <v>0</v>
      </c>
      <c r="H17" s="123">
        <v>0</v>
      </c>
    </row>
    <row r="18" spans="1:8" s="73" customFormat="1" ht="31.5">
      <c r="A18" s="32" t="s">
        <v>28</v>
      </c>
      <c r="B18" s="125">
        <v>0</v>
      </c>
      <c r="C18" s="125">
        <v>0</v>
      </c>
      <c r="D18" s="125">
        <v>0</v>
      </c>
      <c r="E18" s="124">
        <v>0</v>
      </c>
      <c r="F18" s="123">
        <v>0</v>
      </c>
      <c r="G18" s="124">
        <v>0</v>
      </c>
      <c r="H18" s="123">
        <v>0</v>
      </c>
    </row>
    <row r="19" spans="1:8" s="73" customFormat="1" ht="31.5">
      <c r="A19" s="32" t="s">
        <v>29</v>
      </c>
      <c r="B19" s="125">
        <v>0</v>
      </c>
      <c r="C19" s="125">
        <v>0</v>
      </c>
      <c r="D19" s="125">
        <v>0</v>
      </c>
      <c r="E19" s="124">
        <v>0</v>
      </c>
      <c r="F19" s="123">
        <v>0</v>
      </c>
      <c r="G19" s="124">
        <v>0</v>
      </c>
      <c r="H19" s="123">
        <v>0</v>
      </c>
    </row>
    <row r="20" spans="1:8" s="73" customFormat="1" ht="31.5">
      <c r="A20" s="32" t="s">
        <v>30</v>
      </c>
      <c r="B20" s="125">
        <v>0</v>
      </c>
      <c r="C20" s="125">
        <v>0</v>
      </c>
      <c r="D20" s="125">
        <v>0</v>
      </c>
      <c r="E20" s="124">
        <v>0</v>
      </c>
      <c r="F20" s="123">
        <v>0</v>
      </c>
      <c r="G20" s="124">
        <v>0</v>
      </c>
      <c r="H20" s="123">
        <v>0</v>
      </c>
    </row>
    <row r="21" spans="1:8" s="73" customFormat="1" ht="31.5">
      <c r="A21" s="32" t="s">
        <v>31</v>
      </c>
      <c r="B21" s="125">
        <v>0</v>
      </c>
      <c r="C21" s="125">
        <v>0</v>
      </c>
      <c r="D21" s="125">
        <v>0</v>
      </c>
      <c r="E21" s="124">
        <v>0</v>
      </c>
      <c r="F21" s="123">
        <v>0</v>
      </c>
      <c r="G21" s="124">
        <v>0</v>
      </c>
      <c r="H21" s="123">
        <v>0</v>
      </c>
    </row>
    <row r="22" spans="1:8" s="73" customFormat="1" ht="31.5">
      <c r="A22" s="32" t="s">
        <v>32</v>
      </c>
      <c r="B22" s="125">
        <v>0</v>
      </c>
      <c r="C22" s="125">
        <v>0</v>
      </c>
      <c r="D22" s="125">
        <v>0</v>
      </c>
      <c r="E22" s="124">
        <v>0</v>
      </c>
      <c r="F22" s="123">
        <v>0</v>
      </c>
      <c r="G22" s="124">
        <v>0</v>
      </c>
      <c r="H22" s="123">
        <v>0</v>
      </c>
    </row>
    <row r="23" spans="1:8" s="73" customFormat="1" ht="31.5">
      <c r="A23" s="33" t="s">
        <v>33</v>
      </c>
      <c r="B23" s="125">
        <v>0</v>
      </c>
      <c r="C23" s="125">
        <v>0</v>
      </c>
      <c r="D23" s="125">
        <v>0</v>
      </c>
      <c r="E23" s="124">
        <v>0</v>
      </c>
      <c r="F23" s="123">
        <v>0</v>
      </c>
      <c r="G23" s="124">
        <v>0</v>
      </c>
      <c r="H23" s="123">
        <v>0</v>
      </c>
    </row>
    <row r="24" spans="1:8" s="73" customFormat="1" ht="31.5">
      <c r="A24" s="33" t="s">
        <v>34</v>
      </c>
      <c r="B24" s="125">
        <v>0</v>
      </c>
      <c r="C24" s="125">
        <v>0</v>
      </c>
      <c r="D24" s="125">
        <v>0</v>
      </c>
      <c r="E24" s="124">
        <v>0</v>
      </c>
      <c r="F24" s="123">
        <v>0</v>
      </c>
      <c r="G24" s="124">
        <v>0</v>
      </c>
      <c r="H24" s="123">
        <v>0</v>
      </c>
    </row>
    <row r="25" spans="1:8" s="73" customFormat="1" ht="31.5">
      <c r="A25" s="33" t="s">
        <v>35</v>
      </c>
      <c r="B25" s="125">
        <v>0</v>
      </c>
      <c r="C25" s="125">
        <v>0</v>
      </c>
      <c r="D25" s="125">
        <v>0</v>
      </c>
      <c r="E25" s="124">
        <v>0</v>
      </c>
      <c r="F25" s="123">
        <v>0</v>
      </c>
      <c r="G25" s="124">
        <v>0</v>
      </c>
      <c r="H25" s="123">
        <v>0</v>
      </c>
    </row>
    <row r="26" spans="1:8" s="73" customFormat="1" ht="31.5">
      <c r="A26" s="34" t="s">
        <v>36</v>
      </c>
      <c r="B26" s="125"/>
      <c r="C26" s="125"/>
      <c r="D26" s="125"/>
      <c r="E26" s="125"/>
      <c r="F26" s="120"/>
      <c r="G26" s="125"/>
      <c r="H26" s="120"/>
    </row>
    <row r="27" spans="1:8" s="73" customFormat="1" ht="31.5">
      <c r="A27" s="30" t="s">
        <v>37</v>
      </c>
      <c r="B27" s="122">
        <v>0</v>
      </c>
      <c r="C27" s="122">
        <v>0</v>
      </c>
      <c r="D27" s="122">
        <v>0</v>
      </c>
      <c r="E27" s="122">
        <v>0</v>
      </c>
      <c r="F27" s="123">
        <v>0</v>
      </c>
      <c r="G27" s="122">
        <v>0</v>
      </c>
      <c r="H27" s="123">
        <v>0</v>
      </c>
    </row>
    <row r="28" spans="1:8" s="73" customFormat="1" ht="31.5">
      <c r="A28" s="35" t="s">
        <v>38</v>
      </c>
      <c r="B28" s="125"/>
      <c r="C28" s="125"/>
      <c r="D28" s="125"/>
      <c r="E28" s="125"/>
      <c r="F28" s="120"/>
      <c r="G28" s="125"/>
      <c r="H28" s="120"/>
    </row>
    <row r="29" spans="1:8" s="73" customFormat="1" ht="31.5">
      <c r="A29" s="30" t="s">
        <v>37</v>
      </c>
      <c r="B29" s="119">
        <v>0</v>
      </c>
      <c r="C29" s="119">
        <v>0</v>
      </c>
      <c r="D29" s="119">
        <v>0</v>
      </c>
      <c r="E29" s="122">
        <v>0</v>
      </c>
      <c r="F29" s="123">
        <v>0</v>
      </c>
      <c r="G29" s="122">
        <v>0</v>
      </c>
      <c r="H29" s="123">
        <v>0</v>
      </c>
    </row>
    <row r="30" spans="1:8" s="73" customFormat="1" ht="31.5">
      <c r="A30" s="32" t="s">
        <v>39</v>
      </c>
      <c r="B30" s="125">
        <v>0</v>
      </c>
      <c r="C30" s="125">
        <v>0</v>
      </c>
      <c r="D30" s="125">
        <v>0</v>
      </c>
      <c r="E30" s="124"/>
      <c r="F30" s="123" t="s">
        <v>40</v>
      </c>
      <c r="G30" s="124"/>
      <c r="H30" s="123" t="s">
        <v>40</v>
      </c>
    </row>
    <row r="31" spans="1:8" s="75" customFormat="1" ht="31.5">
      <c r="A31" s="35" t="s">
        <v>41</v>
      </c>
      <c r="B31" s="126">
        <v>10328399</v>
      </c>
      <c r="C31" s="126">
        <v>10366136</v>
      </c>
      <c r="D31" s="126">
        <v>9310059</v>
      </c>
      <c r="E31" s="126">
        <v>-1018340</v>
      </c>
      <c r="F31" s="127">
        <v>-9.8599999999999993E-2</v>
      </c>
      <c r="G31" s="126">
        <v>-1056077</v>
      </c>
      <c r="H31" s="127">
        <v>-0.1019</v>
      </c>
    </row>
    <row r="32" spans="1:8" s="73" customFormat="1" ht="31.5">
      <c r="A32" s="35"/>
      <c r="B32" s="125"/>
      <c r="C32" s="125"/>
      <c r="D32" s="125"/>
      <c r="E32" s="125"/>
      <c r="F32" s="120"/>
      <c r="G32" s="125"/>
      <c r="H32" s="120"/>
    </row>
    <row r="33" spans="1:8" s="75" customFormat="1" ht="31.5">
      <c r="A33" s="34" t="s">
        <v>42</v>
      </c>
      <c r="B33" s="128">
        <v>0</v>
      </c>
      <c r="C33" s="128"/>
      <c r="D33" s="128"/>
      <c r="E33" s="128">
        <v>0</v>
      </c>
      <c r="F33" s="127">
        <v>-1</v>
      </c>
      <c r="G33" s="128">
        <v>0</v>
      </c>
      <c r="H33" s="127">
        <v>0</v>
      </c>
    </row>
    <row r="34" spans="1:8" s="73" customFormat="1" ht="31.5">
      <c r="A34" s="32" t="s">
        <v>43</v>
      </c>
      <c r="B34" s="125"/>
      <c r="C34" s="125"/>
      <c r="D34" s="125"/>
      <c r="E34" s="125"/>
      <c r="F34" s="120"/>
      <c r="G34" s="125"/>
      <c r="H34" s="120"/>
    </row>
    <row r="35" spans="1:8" s="75" customFormat="1" ht="31.5">
      <c r="A35" s="40" t="s">
        <v>44</v>
      </c>
      <c r="B35" s="129">
        <v>0</v>
      </c>
      <c r="C35" s="129">
        <v>0</v>
      </c>
      <c r="D35" s="129">
        <v>0</v>
      </c>
      <c r="E35" s="129">
        <v>0</v>
      </c>
      <c r="F35" s="127">
        <v>0</v>
      </c>
      <c r="G35" s="129">
        <v>0</v>
      </c>
      <c r="H35" s="127">
        <v>0</v>
      </c>
    </row>
    <row r="36" spans="1:8" s="73" customFormat="1" ht="31.5">
      <c r="A36" s="32" t="s">
        <v>43</v>
      </c>
      <c r="B36" s="125"/>
      <c r="C36" s="125"/>
      <c r="D36" s="125"/>
      <c r="E36" s="125"/>
      <c r="F36" s="120"/>
      <c r="G36" s="125"/>
      <c r="H36" s="120"/>
    </row>
    <row r="37" spans="1:8" s="75" customFormat="1" ht="31.5">
      <c r="A37" s="40" t="s">
        <v>45</v>
      </c>
      <c r="B37" s="129">
        <v>2256318</v>
      </c>
      <c r="C37" s="129">
        <v>2256318</v>
      </c>
      <c r="D37" s="129">
        <v>3428730</v>
      </c>
      <c r="E37" s="129">
        <v>1172412</v>
      </c>
      <c r="F37" s="127">
        <v>0.51959999999999995</v>
      </c>
      <c r="G37" s="129">
        <v>1172412</v>
      </c>
      <c r="H37" s="127">
        <v>0.51959999999999995</v>
      </c>
    </row>
    <row r="38" spans="1:8" s="73" customFormat="1" ht="31.5">
      <c r="A38" s="32" t="s">
        <v>43</v>
      </c>
      <c r="B38" s="125"/>
      <c r="C38" s="125"/>
      <c r="D38" s="125"/>
      <c r="E38" s="125"/>
      <c r="F38" s="120"/>
      <c r="G38" s="125"/>
      <c r="H38" s="120"/>
    </row>
    <row r="39" spans="1:8" s="75" customFormat="1" ht="31.5">
      <c r="A39" s="34" t="s">
        <v>46</v>
      </c>
      <c r="B39" s="128">
        <v>8605948</v>
      </c>
      <c r="C39" s="128">
        <v>8656746</v>
      </c>
      <c r="D39" s="128">
        <v>9356746</v>
      </c>
      <c r="E39" s="128">
        <v>750798</v>
      </c>
      <c r="F39" s="127">
        <v>8.72E-2</v>
      </c>
      <c r="G39" s="128">
        <v>700000</v>
      </c>
      <c r="H39" s="127">
        <v>8.09E-2</v>
      </c>
    </row>
    <row r="40" spans="1:8" s="73" customFormat="1" ht="31.5">
      <c r="A40" s="32" t="s">
        <v>43</v>
      </c>
      <c r="B40" s="125"/>
      <c r="C40" s="125"/>
      <c r="D40" s="125"/>
      <c r="E40" s="125"/>
      <c r="F40" s="120"/>
      <c r="G40" s="125"/>
      <c r="H40" s="120"/>
    </row>
    <row r="41" spans="1:8" s="75" customFormat="1" ht="31.5">
      <c r="A41" s="42" t="s">
        <v>47</v>
      </c>
      <c r="B41" s="130">
        <v>0</v>
      </c>
      <c r="C41" s="130">
        <v>0</v>
      </c>
      <c r="D41" s="130">
        <v>0</v>
      </c>
      <c r="E41" s="130">
        <v>0</v>
      </c>
      <c r="F41" s="127">
        <v>0</v>
      </c>
      <c r="G41" s="130">
        <v>0</v>
      </c>
      <c r="H41" s="127">
        <v>0</v>
      </c>
    </row>
    <row r="42" spans="1:8" s="73" customFormat="1" ht="31.5">
      <c r="A42" s="34"/>
      <c r="B42" s="119"/>
      <c r="C42" s="119"/>
      <c r="D42" s="119"/>
      <c r="E42" s="119"/>
      <c r="F42" s="131"/>
      <c r="G42" s="119"/>
      <c r="H42" s="131"/>
    </row>
    <row r="43" spans="1:8" s="75" customFormat="1" ht="31.5">
      <c r="A43" s="34" t="s">
        <v>48</v>
      </c>
      <c r="B43" s="128">
        <v>0</v>
      </c>
      <c r="C43" s="128">
        <v>0</v>
      </c>
      <c r="D43" s="128">
        <v>0</v>
      </c>
      <c r="E43" s="130">
        <v>0</v>
      </c>
      <c r="F43" s="127">
        <v>0</v>
      </c>
      <c r="G43" s="130">
        <v>0</v>
      </c>
      <c r="H43" s="127">
        <v>0</v>
      </c>
    </row>
    <row r="44" spans="1:8" s="73" customFormat="1" ht="31.5">
      <c r="A44" s="32"/>
      <c r="B44" s="125"/>
      <c r="C44" s="125"/>
      <c r="D44" s="125"/>
      <c r="E44" s="125"/>
      <c r="F44" s="120"/>
      <c r="G44" s="125"/>
      <c r="H44" s="120"/>
    </row>
    <row r="45" spans="1:8" s="75" customFormat="1" ht="31.5">
      <c r="A45" s="45" t="s">
        <v>49</v>
      </c>
      <c r="B45" s="128">
        <v>21190665</v>
      </c>
      <c r="C45" s="128">
        <v>21279200</v>
      </c>
      <c r="D45" s="128">
        <v>22095535</v>
      </c>
      <c r="E45" s="128">
        <v>904870</v>
      </c>
      <c r="F45" s="127">
        <v>4.2700000000000002E-2</v>
      </c>
      <c r="G45" s="128">
        <v>816335</v>
      </c>
      <c r="H45" s="127">
        <v>3.8399999999999997E-2</v>
      </c>
    </row>
    <row r="46" spans="1:8" s="73" customFormat="1" ht="31.5">
      <c r="A46" s="46"/>
      <c r="B46" s="125"/>
      <c r="C46" s="125"/>
      <c r="D46" s="125"/>
      <c r="E46" s="125"/>
      <c r="F46" s="120" t="s">
        <v>43</v>
      </c>
      <c r="G46" s="125"/>
      <c r="H46" s="120" t="s">
        <v>43</v>
      </c>
    </row>
    <row r="47" spans="1:8" s="73" customFormat="1" ht="31.5">
      <c r="A47" s="47"/>
      <c r="B47" s="119"/>
      <c r="C47" s="119"/>
      <c r="D47" s="119"/>
      <c r="E47" s="119"/>
      <c r="F47" s="121" t="s">
        <v>43</v>
      </c>
      <c r="G47" s="119"/>
      <c r="H47" s="121" t="s">
        <v>43</v>
      </c>
    </row>
    <row r="48" spans="1:8" s="73" customFormat="1" ht="31.5">
      <c r="A48" s="45" t="s">
        <v>50</v>
      </c>
      <c r="B48" s="119"/>
      <c r="C48" s="119"/>
      <c r="D48" s="119"/>
      <c r="E48" s="119"/>
      <c r="F48" s="121"/>
      <c r="G48" s="119"/>
      <c r="H48" s="121"/>
    </row>
    <row r="49" spans="1:8" s="73" customFormat="1" ht="31.5">
      <c r="A49" s="30" t="s">
        <v>51</v>
      </c>
      <c r="B49" s="119">
        <v>8018577</v>
      </c>
      <c r="C49" s="119">
        <v>8034381</v>
      </c>
      <c r="D49" s="119">
        <v>8373401</v>
      </c>
      <c r="E49" s="119">
        <v>354824</v>
      </c>
      <c r="F49" s="123">
        <v>4.4299999999999999E-2</v>
      </c>
      <c r="G49" s="119">
        <v>339020</v>
      </c>
      <c r="H49" s="123">
        <v>4.2200000000000001E-2</v>
      </c>
    </row>
    <row r="50" spans="1:8" s="73" customFormat="1" ht="31.5">
      <c r="A50" s="32" t="s">
        <v>52</v>
      </c>
      <c r="B50" s="125">
        <v>0</v>
      </c>
      <c r="C50" s="125">
        <v>0</v>
      </c>
      <c r="D50" s="125">
        <v>0</v>
      </c>
      <c r="E50" s="125">
        <v>0</v>
      </c>
      <c r="F50" s="123">
        <v>0</v>
      </c>
      <c r="G50" s="125">
        <v>0</v>
      </c>
      <c r="H50" s="123">
        <v>0</v>
      </c>
    </row>
    <row r="51" spans="1:8" s="73" customFormat="1" ht="31.5">
      <c r="A51" s="32" t="s">
        <v>53</v>
      </c>
      <c r="B51" s="125">
        <v>0</v>
      </c>
      <c r="C51" s="125">
        <v>0</v>
      </c>
      <c r="D51" s="125">
        <v>0</v>
      </c>
      <c r="E51" s="125">
        <v>0</v>
      </c>
      <c r="F51" s="123">
        <v>0</v>
      </c>
      <c r="G51" s="125">
        <v>0</v>
      </c>
      <c r="H51" s="123">
        <v>0</v>
      </c>
    </row>
    <row r="52" spans="1:8" s="73" customFormat="1" ht="31.5">
      <c r="A52" s="32" t="s">
        <v>54</v>
      </c>
      <c r="B52" s="125">
        <v>1855440</v>
      </c>
      <c r="C52" s="125">
        <v>2451167</v>
      </c>
      <c r="D52" s="125">
        <v>2216690</v>
      </c>
      <c r="E52" s="125">
        <v>361250</v>
      </c>
      <c r="F52" s="123">
        <v>0.19470000000000001</v>
      </c>
      <c r="G52" s="125">
        <v>-234477</v>
      </c>
      <c r="H52" s="123">
        <v>-9.5699999999999993E-2</v>
      </c>
    </row>
    <row r="53" spans="1:8" s="73" customFormat="1" ht="31.5">
      <c r="A53" s="32" t="s">
        <v>55</v>
      </c>
      <c r="B53" s="125">
        <v>837789</v>
      </c>
      <c r="C53" s="125">
        <v>911240</v>
      </c>
      <c r="D53" s="125">
        <v>877447</v>
      </c>
      <c r="E53" s="125">
        <v>39658</v>
      </c>
      <c r="F53" s="123">
        <v>4.7300000000000002E-2</v>
      </c>
      <c r="G53" s="125">
        <v>-33793</v>
      </c>
      <c r="H53" s="123">
        <v>-3.7100000000000001E-2</v>
      </c>
    </row>
    <row r="54" spans="1:8" s="73" customFormat="1" ht="31.5">
      <c r="A54" s="32" t="s">
        <v>56</v>
      </c>
      <c r="B54" s="125">
        <v>6456208</v>
      </c>
      <c r="C54" s="125">
        <v>6404013</v>
      </c>
      <c r="D54" s="125">
        <v>6695585</v>
      </c>
      <c r="E54" s="125">
        <v>239377</v>
      </c>
      <c r="F54" s="123">
        <v>3.7100000000000001E-2</v>
      </c>
      <c r="G54" s="125">
        <v>291572</v>
      </c>
      <c r="H54" s="123">
        <v>4.5499999999999999E-2</v>
      </c>
    </row>
    <row r="55" spans="1:8" s="73" customFormat="1" ht="31.5">
      <c r="A55" s="32" t="s">
        <v>57</v>
      </c>
      <c r="B55" s="125">
        <v>369322</v>
      </c>
      <c r="C55" s="125">
        <v>800000</v>
      </c>
      <c r="D55" s="125">
        <v>800000</v>
      </c>
      <c r="E55" s="125">
        <v>430678</v>
      </c>
      <c r="F55" s="123">
        <v>1.1660999999999999</v>
      </c>
      <c r="G55" s="125">
        <v>0</v>
      </c>
      <c r="H55" s="123">
        <v>0</v>
      </c>
    </row>
    <row r="56" spans="1:8" s="73" customFormat="1" ht="31.5">
      <c r="A56" s="32" t="s">
        <v>58</v>
      </c>
      <c r="B56" s="125">
        <v>2066279</v>
      </c>
      <c r="C56" s="125">
        <v>1483094</v>
      </c>
      <c r="D56" s="125">
        <v>1799459</v>
      </c>
      <c r="E56" s="125">
        <v>-266820</v>
      </c>
      <c r="F56" s="123">
        <v>-0.12909999999999999</v>
      </c>
      <c r="G56" s="125">
        <v>316365</v>
      </c>
      <c r="H56" s="123">
        <v>0.21329999999999999</v>
      </c>
    </row>
    <row r="57" spans="1:8" s="75" customFormat="1" ht="31.5">
      <c r="A57" s="48" t="s">
        <v>59</v>
      </c>
      <c r="B57" s="126">
        <v>19603615</v>
      </c>
      <c r="C57" s="126">
        <v>20083895</v>
      </c>
      <c r="D57" s="126">
        <v>20762582</v>
      </c>
      <c r="E57" s="126">
        <v>1158967</v>
      </c>
      <c r="F57" s="127">
        <v>5.91E-2</v>
      </c>
      <c r="G57" s="126">
        <v>678687</v>
      </c>
      <c r="H57" s="127">
        <v>3.3799999999999997E-2</v>
      </c>
    </row>
    <row r="58" spans="1:8" s="73" customFormat="1" ht="31.5">
      <c r="A58" s="32" t="s">
        <v>60</v>
      </c>
      <c r="B58" s="125">
        <v>0</v>
      </c>
      <c r="C58" s="125">
        <v>0</v>
      </c>
      <c r="D58" s="125">
        <v>0</v>
      </c>
      <c r="E58" s="125">
        <v>0</v>
      </c>
      <c r="F58" s="123">
        <v>0</v>
      </c>
      <c r="G58" s="125">
        <v>0</v>
      </c>
      <c r="H58" s="123">
        <v>0</v>
      </c>
    </row>
    <row r="59" spans="1:8" s="73" customFormat="1" ht="31.5">
      <c r="A59" s="32" t="s">
        <v>61</v>
      </c>
      <c r="B59" s="125">
        <v>1014511</v>
      </c>
      <c r="C59" s="125">
        <v>757965</v>
      </c>
      <c r="D59" s="125">
        <v>800664</v>
      </c>
      <c r="E59" s="125">
        <v>-213847</v>
      </c>
      <c r="F59" s="123">
        <v>-0.21079999999999999</v>
      </c>
      <c r="G59" s="125">
        <v>42699</v>
      </c>
      <c r="H59" s="123">
        <v>5.6300000000000003E-2</v>
      </c>
    </row>
    <row r="60" spans="1:8" s="73" customFormat="1" ht="31.5">
      <c r="A60" s="32" t="s">
        <v>62</v>
      </c>
      <c r="B60" s="125">
        <v>572539</v>
      </c>
      <c r="C60" s="125">
        <v>437340</v>
      </c>
      <c r="D60" s="125">
        <v>532289</v>
      </c>
      <c r="E60" s="125">
        <v>-40250</v>
      </c>
      <c r="F60" s="123">
        <v>-7.0300000000000001E-2</v>
      </c>
      <c r="G60" s="125">
        <v>94949</v>
      </c>
      <c r="H60" s="123">
        <v>0.21709999999999999</v>
      </c>
    </row>
    <row r="61" spans="1:8" s="73" customFormat="1" ht="31.5">
      <c r="A61" s="32" t="s">
        <v>63</v>
      </c>
      <c r="B61" s="125">
        <v>0</v>
      </c>
      <c r="C61" s="125">
        <v>0</v>
      </c>
      <c r="D61" s="125">
        <v>0</v>
      </c>
      <c r="E61" s="125">
        <v>0</v>
      </c>
      <c r="F61" s="123">
        <v>0</v>
      </c>
      <c r="G61" s="125">
        <v>0</v>
      </c>
      <c r="H61" s="123">
        <v>0</v>
      </c>
    </row>
    <row r="62" spans="1:8" s="75" customFormat="1" ht="31.5">
      <c r="A62" s="49" t="s">
        <v>64</v>
      </c>
      <c r="B62" s="132">
        <v>21190665</v>
      </c>
      <c r="C62" s="132">
        <v>21279200</v>
      </c>
      <c r="D62" s="132">
        <v>22095535</v>
      </c>
      <c r="E62" s="132">
        <v>904870</v>
      </c>
      <c r="F62" s="127">
        <v>4.2700000000000002E-2</v>
      </c>
      <c r="G62" s="132">
        <v>816335</v>
      </c>
      <c r="H62" s="127">
        <v>3.8399999999999997E-2</v>
      </c>
    </row>
    <row r="63" spans="1:8" s="73" customFormat="1" ht="31.5">
      <c r="A63" s="47"/>
      <c r="B63" s="119"/>
      <c r="C63" s="119"/>
      <c r="D63" s="119"/>
      <c r="E63" s="119"/>
      <c r="F63" s="121"/>
      <c r="G63" s="119"/>
      <c r="H63" s="121"/>
    </row>
    <row r="64" spans="1:8" s="73" customFormat="1" ht="31.5">
      <c r="A64" s="45" t="s">
        <v>65</v>
      </c>
      <c r="B64" s="119"/>
      <c r="C64" s="119"/>
      <c r="D64" s="119"/>
      <c r="E64" s="119"/>
      <c r="F64" s="121"/>
      <c r="G64" s="119"/>
      <c r="H64" s="121"/>
    </row>
    <row r="65" spans="1:8" s="73" customFormat="1" ht="31.5">
      <c r="A65" s="30" t="s">
        <v>66</v>
      </c>
      <c r="B65" s="122">
        <v>12172866</v>
      </c>
      <c r="C65" s="122">
        <v>12289411</v>
      </c>
      <c r="D65" s="122">
        <v>12599005</v>
      </c>
      <c r="E65" s="119">
        <v>426139</v>
      </c>
      <c r="F65" s="123">
        <v>3.5000000000000003E-2</v>
      </c>
      <c r="G65" s="119">
        <v>309594</v>
      </c>
      <c r="H65" s="123">
        <v>2.52E-2</v>
      </c>
    </row>
    <row r="66" spans="1:8" s="73" customFormat="1" ht="31.5">
      <c r="A66" s="32" t="s">
        <v>67</v>
      </c>
      <c r="B66" s="124">
        <v>52033</v>
      </c>
      <c r="C66" s="122">
        <v>30000</v>
      </c>
      <c r="D66" s="122">
        <v>20000</v>
      </c>
      <c r="E66" s="125">
        <v>-32033</v>
      </c>
      <c r="F66" s="123">
        <v>-0.61560000000000004</v>
      </c>
      <c r="G66" s="125">
        <v>-10000</v>
      </c>
      <c r="H66" s="123">
        <v>-0.33329999999999999</v>
      </c>
    </row>
    <row r="67" spans="1:8" s="73" customFormat="1" ht="31.5">
      <c r="A67" s="32" t="s">
        <v>68</v>
      </c>
      <c r="B67" s="119">
        <v>4023894</v>
      </c>
      <c r="C67" s="122">
        <v>4409775</v>
      </c>
      <c r="D67" s="122">
        <v>4718687</v>
      </c>
      <c r="E67" s="125">
        <v>694793</v>
      </c>
      <c r="F67" s="123">
        <v>0.17269999999999999</v>
      </c>
      <c r="G67" s="125">
        <v>308912</v>
      </c>
      <c r="H67" s="123">
        <v>7.0099999999999996E-2</v>
      </c>
    </row>
    <row r="68" spans="1:8" s="75" customFormat="1" ht="31.5">
      <c r="A68" s="48" t="s">
        <v>69</v>
      </c>
      <c r="B68" s="132">
        <v>16248793</v>
      </c>
      <c r="C68" s="132">
        <v>16729186</v>
      </c>
      <c r="D68" s="132">
        <v>17337692</v>
      </c>
      <c r="E68" s="126">
        <v>1088899</v>
      </c>
      <c r="F68" s="127">
        <v>6.7000000000000004E-2</v>
      </c>
      <c r="G68" s="126">
        <v>608506</v>
      </c>
      <c r="H68" s="127">
        <v>3.6400000000000002E-2</v>
      </c>
    </row>
    <row r="69" spans="1:8" s="73" customFormat="1" ht="31.5">
      <c r="A69" s="32" t="s">
        <v>70</v>
      </c>
      <c r="B69" s="124">
        <v>19508</v>
      </c>
      <c r="C69" s="124">
        <v>66500</v>
      </c>
      <c r="D69" s="124">
        <v>35500</v>
      </c>
      <c r="E69" s="125">
        <v>15992</v>
      </c>
      <c r="F69" s="123">
        <v>0.81979999999999997</v>
      </c>
      <c r="G69" s="125">
        <v>-31000</v>
      </c>
      <c r="H69" s="123">
        <v>-0.4662</v>
      </c>
    </row>
    <row r="70" spans="1:8" s="73" customFormat="1" ht="31.5">
      <c r="A70" s="32" t="s">
        <v>71</v>
      </c>
      <c r="B70" s="122">
        <v>2223966</v>
      </c>
      <c r="C70" s="122">
        <v>2009908</v>
      </c>
      <c r="D70" s="122">
        <v>1909500</v>
      </c>
      <c r="E70" s="125">
        <v>-314466</v>
      </c>
      <c r="F70" s="123">
        <v>-0.1414</v>
      </c>
      <c r="G70" s="125">
        <v>-100408</v>
      </c>
      <c r="H70" s="123">
        <v>-0.05</v>
      </c>
    </row>
    <row r="71" spans="1:8" s="73" customFormat="1" ht="31.5">
      <c r="A71" s="32" t="s">
        <v>72</v>
      </c>
      <c r="B71" s="119">
        <v>175219</v>
      </c>
      <c r="C71" s="119">
        <v>166500</v>
      </c>
      <c r="D71" s="119">
        <v>246946</v>
      </c>
      <c r="E71" s="125">
        <v>71727</v>
      </c>
      <c r="F71" s="123">
        <v>0.40939999999999999</v>
      </c>
      <c r="G71" s="125">
        <v>80446</v>
      </c>
      <c r="H71" s="123">
        <v>0.48320000000000002</v>
      </c>
    </row>
    <row r="72" spans="1:8" s="75" customFormat="1" ht="31.5">
      <c r="A72" s="35" t="s">
        <v>73</v>
      </c>
      <c r="B72" s="132">
        <v>2418693</v>
      </c>
      <c r="C72" s="132">
        <v>2242908</v>
      </c>
      <c r="D72" s="132">
        <v>2191946</v>
      </c>
      <c r="E72" s="126">
        <v>-226747</v>
      </c>
      <c r="F72" s="127">
        <v>-9.3700000000000006E-2</v>
      </c>
      <c r="G72" s="126">
        <v>-50962</v>
      </c>
      <c r="H72" s="127">
        <v>-2.2700000000000001E-2</v>
      </c>
    </row>
    <row r="73" spans="1:8" s="73" customFormat="1" ht="31.5">
      <c r="A73" s="32" t="s">
        <v>74</v>
      </c>
      <c r="B73" s="119">
        <v>31590</v>
      </c>
      <c r="C73" s="119">
        <v>20500</v>
      </c>
      <c r="D73" s="119">
        <v>4000</v>
      </c>
      <c r="E73" s="125">
        <v>-27590</v>
      </c>
      <c r="F73" s="123">
        <v>-0.87339999999999995</v>
      </c>
      <c r="G73" s="125">
        <v>-16500</v>
      </c>
      <c r="H73" s="123">
        <v>-0.80489999999999995</v>
      </c>
    </row>
    <row r="74" spans="1:8" s="73" customFormat="1" ht="31.5">
      <c r="A74" s="32" t="s">
        <v>75</v>
      </c>
      <c r="B74" s="125">
        <v>1340786</v>
      </c>
      <c r="C74" s="125">
        <v>1528641</v>
      </c>
      <c r="D74" s="125">
        <v>1686233</v>
      </c>
      <c r="E74" s="125">
        <v>345447</v>
      </c>
      <c r="F74" s="123">
        <v>0.2576</v>
      </c>
      <c r="G74" s="125">
        <v>157592</v>
      </c>
      <c r="H74" s="123">
        <v>0.1031</v>
      </c>
    </row>
    <row r="75" spans="1:8" s="73" customFormat="1" ht="31.5">
      <c r="A75" s="32" t="s">
        <v>76</v>
      </c>
      <c r="B75" s="125">
        <v>0</v>
      </c>
      <c r="C75" s="125">
        <v>0</v>
      </c>
      <c r="D75" s="125">
        <v>0</v>
      </c>
      <c r="E75" s="125">
        <v>0</v>
      </c>
      <c r="F75" s="123">
        <v>0</v>
      </c>
      <c r="G75" s="125">
        <v>0</v>
      </c>
      <c r="H75" s="123">
        <v>0</v>
      </c>
    </row>
    <row r="76" spans="1:8" s="73" customFormat="1" ht="31.5">
      <c r="A76" s="32" t="s">
        <v>77</v>
      </c>
      <c r="B76" s="125">
        <v>1140360</v>
      </c>
      <c r="C76" s="125">
        <v>757965</v>
      </c>
      <c r="D76" s="125">
        <v>800664</v>
      </c>
      <c r="E76" s="125">
        <v>-339696</v>
      </c>
      <c r="F76" s="123">
        <v>-0.2979</v>
      </c>
      <c r="G76" s="125">
        <v>42699</v>
      </c>
      <c r="H76" s="123">
        <v>5.6300000000000003E-2</v>
      </c>
    </row>
    <row r="77" spans="1:8" s="75" customFormat="1" ht="31.5">
      <c r="A77" s="35" t="s">
        <v>78</v>
      </c>
      <c r="B77" s="126">
        <v>2512736</v>
      </c>
      <c r="C77" s="126">
        <v>2307106</v>
      </c>
      <c r="D77" s="126">
        <v>2490897</v>
      </c>
      <c r="E77" s="126">
        <v>-21839</v>
      </c>
      <c r="F77" s="127">
        <v>-8.6999999999999994E-3</v>
      </c>
      <c r="G77" s="126">
        <v>183791</v>
      </c>
      <c r="H77" s="127">
        <v>7.9699999999999993E-2</v>
      </c>
    </row>
    <row r="78" spans="1:8" s="73" customFormat="1" ht="31.5">
      <c r="A78" s="32" t="s">
        <v>79</v>
      </c>
      <c r="B78" s="125">
        <v>0</v>
      </c>
      <c r="C78" s="125">
        <v>0</v>
      </c>
      <c r="D78" s="125">
        <v>0</v>
      </c>
      <c r="E78" s="125">
        <v>0</v>
      </c>
      <c r="F78" s="123">
        <v>0</v>
      </c>
      <c r="G78" s="125">
        <v>0</v>
      </c>
      <c r="H78" s="123">
        <v>0</v>
      </c>
    </row>
    <row r="79" spans="1:8" s="73" customFormat="1" ht="31.5">
      <c r="A79" s="32" t="s">
        <v>80</v>
      </c>
      <c r="B79" s="125">
        <v>10443</v>
      </c>
      <c r="C79" s="125">
        <v>0</v>
      </c>
      <c r="D79" s="125">
        <v>75000</v>
      </c>
      <c r="E79" s="125">
        <v>64557</v>
      </c>
      <c r="F79" s="123">
        <v>6.1818</v>
      </c>
      <c r="G79" s="125">
        <v>75000</v>
      </c>
      <c r="H79" s="123">
        <v>1</v>
      </c>
    </row>
    <row r="80" spans="1:8" s="73" customFormat="1" ht="31.5">
      <c r="A80" s="51" t="s">
        <v>81</v>
      </c>
      <c r="B80" s="125">
        <v>0</v>
      </c>
      <c r="C80" s="125">
        <v>0</v>
      </c>
      <c r="D80" s="125">
        <v>0</v>
      </c>
      <c r="E80" s="125">
        <v>0</v>
      </c>
      <c r="F80" s="123">
        <v>0</v>
      </c>
      <c r="G80" s="125">
        <v>0</v>
      </c>
      <c r="H80" s="123">
        <v>0</v>
      </c>
    </row>
    <row r="81" spans="1:8" s="75" customFormat="1" ht="31.5">
      <c r="A81" s="52" t="s">
        <v>82</v>
      </c>
      <c r="B81" s="132">
        <v>10443</v>
      </c>
      <c r="C81" s="132">
        <v>0</v>
      </c>
      <c r="D81" s="132">
        <v>75000</v>
      </c>
      <c r="E81" s="132">
        <v>64557</v>
      </c>
      <c r="F81" s="127">
        <v>6.1818</v>
      </c>
      <c r="G81" s="132">
        <v>75000</v>
      </c>
      <c r="H81" s="127">
        <v>1</v>
      </c>
    </row>
    <row r="82" spans="1:8" s="73" customFormat="1" ht="31.5">
      <c r="A82" s="51" t="s">
        <v>83</v>
      </c>
      <c r="B82" s="125">
        <v>0</v>
      </c>
      <c r="C82" s="125">
        <v>0</v>
      </c>
      <c r="D82" s="124">
        <v>0</v>
      </c>
      <c r="E82" s="125">
        <v>0</v>
      </c>
      <c r="F82" s="123">
        <v>0</v>
      </c>
      <c r="G82" s="125">
        <v>0</v>
      </c>
      <c r="H82" s="123">
        <v>0</v>
      </c>
    </row>
    <row r="83" spans="1:8" s="75" customFormat="1" ht="32.25" thickBot="1">
      <c r="A83" s="53" t="s">
        <v>64</v>
      </c>
      <c r="B83" s="133">
        <v>21190665</v>
      </c>
      <c r="C83" s="133">
        <v>21279200</v>
      </c>
      <c r="D83" s="134">
        <v>22095535</v>
      </c>
      <c r="E83" s="133">
        <v>904870</v>
      </c>
      <c r="F83" s="135">
        <v>4.2700000000000002E-2</v>
      </c>
      <c r="G83" s="133">
        <v>816335</v>
      </c>
      <c r="H83" s="135">
        <v>3.8399999999999997E-2</v>
      </c>
    </row>
    <row r="84" spans="1:8" s="73" customFormat="1" ht="31.5">
      <c r="A84" s="57"/>
      <c r="B84" s="136"/>
      <c r="C84" s="136"/>
      <c r="D84" s="136"/>
      <c r="E84" s="136"/>
      <c r="F84" s="137" t="s">
        <v>43</v>
      </c>
      <c r="G84" s="107"/>
      <c r="H84" s="107"/>
    </row>
    <row r="85" spans="1:8" s="73" customFormat="1" ht="31.5">
      <c r="A85" s="61" t="s">
        <v>84</v>
      </c>
      <c r="B85" s="106"/>
      <c r="C85" s="106"/>
      <c r="D85" s="106"/>
      <c r="E85" s="106"/>
      <c r="F85" s="111"/>
      <c r="G85" s="107"/>
      <c r="H85" s="107"/>
    </row>
    <row r="86" spans="1:8" s="73" customFormat="1" ht="31.5">
      <c r="A86" s="61" t="s">
        <v>85</v>
      </c>
      <c r="B86" s="106"/>
      <c r="C86" s="106"/>
      <c r="D86" s="106"/>
      <c r="E86" s="106"/>
      <c r="F86" s="111"/>
      <c r="G86" s="107"/>
      <c r="H86" s="107"/>
    </row>
    <row r="87" spans="1:8">
      <c r="A87" s="64" t="s">
        <v>43</v>
      </c>
      <c r="B87" s="138"/>
      <c r="C87" s="138"/>
      <c r="D87" s="138"/>
      <c r="E87" s="138"/>
      <c r="F87" s="139"/>
    </row>
  </sheetData>
  <pageMargins left="0.7" right="0.7" top="0.75" bottom="0.75" header="0.3" footer="0.3"/>
  <pageSetup scale="2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6" zoomScale="60" zoomScaleNormal="60" workbookViewId="0">
      <selection activeCell="B8" sqref="B8:H83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256" width="9.140625" style="77"/>
    <col min="257" max="257" width="121.140625" style="77" customWidth="1"/>
    <col min="258" max="258" width="39.5703125" style="77" customWidth="1"/>
    <col min="259" max="260" width="39.7109375" style="77" customWidth="1"/>
    <col min="261" max="261" width="34.85546875" style="77" customWidth="1"/>
    <col min="262" max="262" width="25" style="77" customWidth="1"/>
    <col min="263" max="263" width="35.42578125" style="77" customWidth="1"/>
    <col min="264" max="264" width="25.140625" style="77" customWidth="1"/>
    <col min="265" max="512" width="9.140625" style="77"/>
    <col min="513" max="513" width="121.140625" style="77" customWidth="1"/>
    <col min="514" max="514" width="39.5703125" style="77" customWidth="1"/>
    <col min="515" max="516" width="39.7109375" style="77" customWidth="1"/>
    <col min="517" max="517" width="34.85546875" style="77" customWidth="1"/>
    <col min="518" max="518" width="25" style="77" customWidth="1"/>
    <col min="519" max="519" width="35.42578125" style="77" customWidth="1"/>
    <col min="520" max="520" width="25.140625" style="77" customWidth="1"/>
    <col min="521" max="768" width="9.140625" style="77"/>
    <col min="769" max="769" width="121.140625" style="77" customWidth="1"/>
    <col min="770" max="770" width="39.5703125" style="77" customWidth="1"/>
    <col min="771" max="772" width="39.7109375" style="77" customWidth="1"/>
    <col min="773" max="773" width="34.85546875" style="77" customWidth="1"/>
    <col min="774" max="774" width="25" style="77" customWidth="1"/>
    <col min="775" max="775" width="35.42578125" style="77" customWidth="1"/>
    <col min="776" max="776" width="25.140625" style="77" customWidth="1"/>
    <col min="777" max="1024" width="9.140625" style="77"/>
    <col min="1025" max="1025" width="121.140625" style="77" customWidth="1"/>
    <col min="1026" max="1026" width="39.5703125" style="77" customWidth="1"/>
    <col min="1027" max="1028" width="39.7109375" style="77" customWidth="1"/>
    <col min="1029" max="1029" width="34.85546875" style="77" customWidth="1"/>
    <col min="1030" max="1030" width="25" style="77" customWidth="1"/>
    <col min="1031" max="1031" width="35.42578125" style="77" customWidth="1"/>
    <col min="1032" max="1032" width="25.140625" style="77" customWidth="1"/>
    <col min="1033" max="1280" width="9.140625" style="77"/>
    <col min="1281" max="1281" width="121.140625" style="77" customWidth="1"/>
    <col min="1282" max="1282" width="39.5703125" style="77" customWidth="1"/>
    <col min="1283" max="1284" width="39.7109375" style="77" customWidth="1"/>
    <col min="1285" max="1285" width="34.85546875" style="77" customWidth="1"/>
    <col min="1286" max="1286" width="25" style="77" customWidth="1"/>
    <col min="1287" max="1287" width="35.42578125" style="77" customWidth="1"/>
    <col min="1288" max="1288" width="25.140625" style="77" customWidth="1"/>
    <col min="1289" max="1536" width="9.140625" style="77"/>
    <col min="1537" max="1537" width="121.140625" style="77" customWidth="1"/>
    <col min="1538" max="1538" width="39.5703125" style="77" customWidth="1"/>
    <col min="1539" max="1540" width="39.7109375" style="77" customWidth="1"/>
    <col min="1541" max="1541" width="34.85546875" style="77" customWidth="1"/>
    <col min="1542" max="1542" width="25" style="77" customWidth="1"/>
    <col min="1543" max="1543" width="35.42578125" style="77" customWidth="1"/>
    <col min="1544" max="1544" width="25.140625" style="77" customWidth="1"/>
    <col min="1545" max="1792" width="9.140625" style="77"/>
    <col min="1793" max="1793" width="121.140625" style="77" customWidth="1"/>
    <col min="1794" max="1794" width="39.5703125" style="77" customWidth="1"/>
    <col min="1795" max="1796" width="39.7109375" style="77" customWidth="1"/>
    <col min="1797" max="1797" width="34.85546875" style="77" customWidth="1"/>
    <col min="1798" max="1798" width="25" style="77" customWidth="1"/>
    <col min="1799" max="1799" width="35.42578125" style="77" customWidth="1"/>
    <col min="1800" max="1800" width="25.140625" style="77" customWidth="1"/>
    <col min="1801" max="2048" width="9.140625" style="77"/>
    <col min="2049" max="2049" width="121.140625" style="77" customWidth="1"/>
    <col min="2050" max="2050" width="39.5703125" style="77" customWidth="1"/>
    <col min="2051" max="2052" width="39.7109375" style="77" customWidth="1"/>
    <col min="2053" max="2053" width="34.85546875" style="77" customWidth="1"/>
    <col min="2054" max="2054" width="25" style="77" customWidth="1"/>
    <col min="2055" max="2055" width="35.42578125" style="77" customWidth="1"/>
    <col min="2056" max="2056" width="25.140625" style="77" customWidth="1"/>
    <col min="2057" max="2304" width="9.140625" style="77"/>
    <col min="2305" max="2305" width="121.140625" style="77" customWidth="1"/>
    <col min="2306" max="2306" width="39.5703125" style="77" customWidth="1"/>
    <col min="2307" max="2308" width="39.7109375" style="77" customWidth="1"/>
    <col min="2309" max="2309" width="34.85546875" style="77" customWidth="1"/>
    <col min="2310" max="2310" width="25" style="77" customWidth="1"/>
    <col min="2311" max="2311" width="35.42578125" style="77" customWidth="1"/>
    <col min="2312" max="2312" width="25.140625" style="77" customWidth="1"/>
    <col min="2313" max="2560" width="9.140625" style="77"/>
    <col min="2561" max="2561" width="121.140625" style="77" customWidth="1"/>
    <col min="2562" max="2562" width="39.5703125" style="77" customWidth="1"/>
    <col min="2563" max="2564" width="39.7109375" style="77" customWidth="1"/>
    <col min="2565" max="2565" width="34.85546875" style="77" customWidth="1"/>
    <col min="2566" max="2566" width="25" style="77" customWidth="1"/>
    <col min="2567" max="2567" width="35.42578125" style="77" customWidth="1"/>
    <col min="2568" max="2568" width="25.140625" style="77" customWidth="1"/>
    <col min="2569" max="2816" width="9.140625" style="77"/>
    <col min="2817" max="2817" width="121.140625" style="77" customWidth="1"/>
    <col min="2818" max="2818" width="39.5703125" style="77" customWidth="1"/>
    <col min="2819" max="2820" width="39.7109375" style="77" customWidth="1"/>
    <col min="2821" max="2821" width="34.85546875" style="77" customWidth="1"/>
    <col min="2822" max="2822" width="25" style="77" customWidth="1"/>
    <col min="2823" max="2823" width="35.42578125" style="77" customWidth="1"/>
    <col min="2824" max="2824" width="25.140625" style="77" customWidth="1"/>
    <col min="2825" max="3072" width="9.140625" style="77"/>
    <col min="3073" max="3073" width="121.140625" style="77" customWidth="1"/>
    <col min="3074" max="3074" width="39.5703125" style="77" customWidth="1"/>
    <col min="3075" max="3076" width="39.7109375" style="77" customWidth="1"/>
    <col min="3077" max="3077" width="34.85546875" style="77" customWidth="1"/>
    <col min="3078" max="3078" width="25" style="77" customWidth="1"/>
    <col min="3079" max="3079" width="35.42578125" style="77" customWidth="1"/>
    <col min="3080" max="3080" width="25.140625" style="77" customWidth="1"/>
    <col min="3081" max="3328" width="9.140625" style="77"/>
    <col min="3329" max="3329" width="121.140625" style="77" customWidth="1"/>
    <col min="3330" max="3330" width="39.5703125" style="77" customWidth="1"/>
    <col min="3331" max="3332" width="39.7109375" style="77" customWidth="1"/>
    <col min="3333" max="3333" width="34.85546875" style="77" customWidth="1"/>
    <col min="3334" max="3334" width="25" style="77" customWidth="1"/>
    <col min="3335" max="3335" width="35.42578125" style="77" customWidth="1"/>
    <col min="3336" max="3336" width="25.140625" style="77" customWidth="1"/>
    <col min="3337" max="3584" width="9.140625" style="77"/>
    <col min="3585" max="3585" width="121.140625" style="77" customWidth="1"/>
    <col min="3586" max="3586" width="39.5703125" style="77" customWidth="1"/>
    <col min="3587" max="3588" width="39.7109375" style="77" customWidth="1"/>
    <col min="3589" max="3589" width="34.85546875" style="77" customWidth="1"/>
    <col min="3590" max="3590" width="25" style="77" customWidth="1"/>
    <col min="3591" max="3591" width="35.42578125" style="77" customWidth="1"/>
    <col min="3592" max="3592" width="25.140625" style="77" customWidth="1"/>
    <col min="3593" max="3840" width="9.140625" style="77"/>
    <col min="3841" max="3841" width="121.140625" style="77" customWidth="1"/>
    <col min="3842" max="3842" width="39.5703125" style="77" customWidth="1"/>
    <col min="3843" max="3844" width="39.7109375" style="77" customWidth="1"/>
    <col min="3845" max="3845" width="34.85546875" style="77" customWidth="1"/>
    <col min="3846" max="3846" width="25" style="77" customWidth="1"/>
    <col min="3847" max="3847" width="35.42578125" style="77" customWidth="1"/>
    <col min="3848" max="3848" width="25.140625" style="77" customWidth="1"/>
    <col min="3849" max="4096" width="9.140625" style="77"/>
    <col min="4097" max="4097" width="121.140625" style="77" customWidth="1"/>
    <col min="4098" max="4098" width="39.5703125" style="77" customWidth="1"/>
    <col min="4099" max="4100" width="39.7109375" style="77" customWidth="1"/>
    <col min="4101" max="4101" width="34.85546875" style="77" customWidth="1"/>
    <col min="4102" max="4102" width="25" style="77" customWidth="1"/>
    <col min="4103" max="4103" width="35.42578125" style="77" customWidth="1"/>
    <col min="4104" max="4104" width="25.140625" style="77" customWidth="1"/>
    <col min="4105" max="4352" width="9.140625" style="77"/>
    <col min="4353" max="4353" width="121.140625" style="77" customWidth="1"/>
    <col min="4354" max="4354" width="39.5703125" style="77" customWidth="1"/>
    <col min="4355" max="4356" width="39.7109375" style="77" customWidth="1"/>
    <col min="4357" max="4357" width="34.85546875" style="77" customWidth="1"/>
    <col min="4358" max="4358" width="25" style="77" customWidth="1"/>
    <col min="4359" max="4359" width="35.42578125" style="77" customWidth="1"/>
    <col min="4360" max="4360" width="25.140625" style="77" customWidth="1"/>
    <col min="4361" max="4608" width="9.140625" style="77"/>
    <col min="4609" max="4609" width="121.140625" style="77" customWidth="1"/>
    <col min="4610" max="4610" width="39.5703125" style="77" customWidth="1"/>
    <col min="4611" max="4612" width="39.7109375" style="77" customWidth="1"/>
    <col min="4613" max="4613" width="34.85546875" style="77" customWidth="1"/>
    <col min="4614" max="4614" width="25" style="77" customWidth="1"/>
    <col min="4615" max="4615" width="35.42578125" style="77" customWidth="1"/>
    <col min="4616" max="4616" width="25.140625" style="77" customWidth="1"/>
    <col min="4617" max="4864" width="9.140625" style="77"/>
    <col min="4865" max="4865" width="121.140625" style="77" customWidth="1"/>
    <col min="4866" max="4866" width="39.5703125" style="77" customWidth="1"/>
    <col min="4867" max="4868" width="39.7109375" style="77" customWidth="1"/>
    <col min="4869" max="4869" width="34.85546875" style="77" customWidth="1"/>
    <col min="4870" max="4870" width="25" style="77" customWidth="1"/>
    <col min="4871" max="4871" width="35.42578125" style="77" customWidth="1"/>
    <col min="4872" max="4872" width="25.140625" style="77" customWidth="1"/>
    <col min="4873" max="5120" width="9.140625" style="77"/>
    <col min="5121" max="5121" width="121.140625" style="77" customWidth="1"/>
    <col min="5122" max="5122" width="39.5703125" style="77" customWidth="1"/>
    <col min="5123" max="5124" width="39.7109375" style="77" customWidth="1"/>
    <col min="5125" max="5125" width="34.85546875" style="77" customWidth="1"/>
    <col min="5126" max="5126" width="25" style="77" customWidth="1"/>
    <col min="5127" max="5127" width="35.42578125" style="77" customWidth="1"/>
    <col min="5128" max="5128" width="25.140625" style="77" customWidth="1"/>
    <col min="5129" max="5376" width="9.140625" style="77"/>
    <col min="5377" max="5377" width="121.140625" style="77" customWidth="1"/>
    <col min="5378" max="5378" width="39.5703125" style="77" customWidth="1"/>
    <col min="5379" max="5380" width="39.7109375" style="77" customWidth="1"/>
    <col min="5381" max="5381" width="34.85546875" style="77" customWidth="1"/>
    <col min="5382" max="5382" width="25" style="77" customWidth="1"/>
    <col min="5383" max="5383" width="35.42578125" style="77" customWidth="1"/>
    <col min="5384" max="5384" width="25.140625" style="77" customWidth="1"/>
    <col min="5385" max="5632" width="9.140625" style="77"/>
    <col min="5633" max="5633" width="121.140625" style="77" customWidth="1"/>
    <col min="5634" max="5634" width="39.5703125" style="77" customWidth="1"/>
    <col min="5635" max="5636" width="39.7109375" style="77" customWidth="1"/>
    <col min="5637" max="5637" width="34.85546875" style="77" customWidth="1"/>
    <col min="5638" max="5638" width="25" style="77" customWidth="1"/>
    <col min="5639" max="5639" width="35.42578125" style="77" customWidth="1"/>
    <col min="5640" max="5640" width="25.140625" style="77" customWidth="1"/>
    <col min="5641" max="5888" width="9.140625" style="77"/>
    <col min="5889" max="5889" width="121.140625" style="77" customWidth="1"/>
    <col min="5890" max="5890" width="39.5703125" style="77" customWidth="1"/>
    <col min="5891" max="5892" width="39.7109375" style="77" customWidth="1"/>
    <col min="5893" max="5893" width="34.85546875" style="77" customWidth="1"/>
    <col min="5894" max="5894" width="25" style="77" customWidth="1"/>
    <col min="5895" max="5895" width="35.42578125" style="77" customWidth="1"/>
    <col min="5896" max="5896" width="25.140625" style="77" customWidth="1"/>
    <col min="5897" max="6144" width="9.140625" style="77"/>
    <col min="6145" max="6145" width="121.140625" style="77" customWidth="1"/>
    <col min="6146" max="6146" width="39.5703125" style="77" customWidth="1"/>
    <col min="6147" max="6148" width="39.7109375" style="77" customWidth="1"/>
    <col min="6149" max="6149" width="34.85546875" style="77" customWidth="1"/>
    <col min="6150" max="6150" width="25" style="77" customWidth="1"/>
    <col min="6151" max="6151" width="35.42578125" style="77" customWidth="1"/>
    <col min="6152" max="6152" width="25.140625" style="77" customWidth="1"/>
    <col min="6153" max="6400" width="9.140625" style="77"/>
    <col min="6401" max="6401" width="121.140625" style="77" customWidth="1"/>
    <col min="6402" max="6402" width="39.5703125" style="77" customWidth="1"/>
    <col min="6403" max="6404" width="39.7109375" style="77" customWidth="1"/>
    <col min="6405" max="6405" width="34.85546875" style="77" customWidth="1"/>
    <col min="6406" max="6406" width="25" style="77" customWidth="1"/>
    <col min="6407" max="6407" width="35.42578125" style="77" customWidth="1"/>
    <col min="6408" max="6408" width="25.140625" style="77" customWidth="1"/>
    <col min="6409" max="6656" width="9.140625" style="77"/>
    <col min="6657" max="6657" width="121.140625" style="77" customWidth="1"/>
    <col min="6658" max="6658" width="39.5703125" style="77" customWidth="1"/>
    <col min="6659" max="6660" width="39.7109375" style="77" customWidth="1"/>
    <col min="6661" max="6661" width="34.85546875" style="77" customWidth="1"/>
    <col min="6662" max="6662" width="25" style="77" customWidth="1"/>
    <col min="6663" max="6663" width="35.42578125" style="77" customWidth="1"/>
    <col min="6664" max="6664" width="25.140625" style="77" customWidth="1"/>
    <col min="6665" max="6912" width="9.140625" style="77"/>
    <col min="6913" max="6913" width="121.140625" style="77" customWidth="1"/>
    <col min="6914" max="6914" width="39.5703125" style="77" customWidth="1"/>
    <col min="6915" max="6916" width="39.7109375" style="77" customWidth="1"/>
    <col min="6917" max="6917" width="34.85546875" style="77" customWidth="1"/>
    <col min="6918" max="6918" width="25" style="77" customWidth="1"/>
    <col min="6919" max="6919" width="35.42578125" style="77" customWidth="1"/>
    <col min="6920" max="6920" width="25.140625" style="77" customWidth="1"/>
    <col min="6921" max="7168" width="9.140625" style="77"/>
    <col min="7169" max="7169" width="121.140625" style="77" customWidth="1"/>
    <col min="7170" max="7170" width="39.5703125" style="77" customWidth="1"/>
    <col min="7171" max="7172" width="39.7109375" style="77" customWidth="1"/>
    <col min="7173" max="7173" width="34.85546875" style="77" customWidth="1"/>
    <col min="7174" max="7174" width="25" style="77" customWidth="1"/>
    <col min="7175" max="7175" width="35.42578125" style="77" customWidth="1"/>
    <col min="7176" max="7176" width="25.140625" style="77" customWidth="1"/>
    <col min="7177" max="7424" width="9.140625" style="77"/>
    <col min="7425" max="7425" width="121.140625" style="77" customWidth="1"/>
    <col min="7426" max="7426" width="39.5703125" style="77" customWidth="1"/>
    <col min="7427" max="7428" width="39.7109375" style="77" customWidth="1"/>
    <col min="7429" max="7429" width="34.85546875" style="77" customWidth="1"/>
    <col min="7430" max="7430" width="25" style="77" customWidth="1"/>
    <col min="7431" max="7431" width="35.42578125" style="77" customWidth="1"/>
    <col min="7432" max="7432" width="25.140625" style="77" customWidth="1"/>
    <col min="7433" max="7680" width="9.140625" style="77"/>
    <col min="7681" max="7681" width="121.140625" style="77" customWidth="1"/>
    <col min="7682" max="7682" width="39.5703125" style="77" customWidth="1"/>
    <col min="7683" max="7684" width="39.7109375" style="77" customWidth="1"/>
    <col min="7685" max="7685" width="34.85546875" style="77" customWidth="1"/>
    <col min="7686" max="7686" width="25" style="77" customWidth="1"/>
    <col min="7687" max="7687" width="35.42578125" style="77" customWidth="1"/>
    <col min="7688" max="7688" width="25.140625" style="77" customWidth="1"/>
    <col min="7689" max="7936" width="9.140625" style="77"/>
    <col min="7937" max="7937" width="121.140625" style="77" customWidth="1"/>
    <col min="7938" max="7938" width="39.5703125" style="77" customWidth="1"/>
    <col min="7939" max="7940" width="39.7109375" style="77" customWidth="1"/>
    <col min="7941" max="7941" width="34.85546875" style="77" customWidth="1"/>
    <col min="7942" max="7942" width="25" style="77" customWidth="1"/>
    <col min="7943" max="7943" width="35.42578125" style="77" customWidth="1"/>
    <col min="7944" max="7944" width="25.140625" style="77" customWidth="1"/>
    <col min="7945" max="8192" width="9.140625" style="77"/>
    <col min="8193" max="8193" width="121.140625" style="77" customWidth="1"/>
    <col min="8194" max="8194" width="39.5703125" style="77" customWidth="1"/>
    <col min="8195" max="8196" width="39.7109375" style="77" customWidth="1"/>
    <col min="8197" max="8197" width="34.85546875" style="77" customWidth="1"/>
    <col min="8198" max="8198" width="25" style="77" customWidth="1"/>
    <col min="8199" max="8199" width="35.42578125" style="77" customWidth="1"/>
    <col min="8200" max="8200" width="25.140625" style="77" customWidth="1"/>
    <col min="8201" max="8448" width="9.140625" style="77"/>
    <col min="8449" max="8449" width="121.140625" style="77" customWidth="1"/>
    <col min="8450" max="8450" width="39.5703125" style="77" customWidth="1"/>
    <col min="8451" max="8452" width="39.7109375" style="77" customWidth="1"/>
    <col min="8453" max="8453" width="34.85546875" style="77" customWidth="1"/>
    <col min="8454" max="8454" width="25" style="77" customWidth="1"/>
    <col min="8455" max="8455" width="35.42578125" style="77" customWidth="1"/>
    <col min="8456" max="8456" width="25.140625" style="77" customWidth="1"/>
    <col min="8457" max="8704" width="9.140625" style="77"/>
    <col min="8705" max="8705" width="121.140625" style="77" customWidth="1"/>
    <col min="8706" max="8706" width="39.5703125" style="77" customWidth="1"/>
    <col min="8707" max="8708" width="39.7109375" style="77" customWidth="1"/>
    <col min="8709" max="8709" width="34.85546875" style="77" customWidth="1"/>
    <col min="8710" max="8710" width="25" style="77" customWidth="1"/>
    <col min="8711" max="8711" width="35.42578125" style="77" customWidth="1"/>
    <col min="8712" max="8712" width="25.140625" style="77" customWidth="1"/>
    <col min="8713" max="8960" width="9.140625" style="77"/>
    <col min="8961" max="8961" width="121.140625" style="77" customWidth="1"/>
    <col min="8962" max="8962" width="39.5703125" style="77" customWidth="1"/>
    <col min="8963" max="8964" width="39.7109375" style="77" customWidth="1"/>
    <col min="8965" max="8965" width="34.85546875" style="77" customWidth="1"/>
    <col min="8966" max="8966" width="25" style="77" customWidth="1"/>
    <col min="8967" max="8967" width="35.42578125" style="77" customWidth="1"/>
    <col min="8968" max="8968" width="25.140625" style="77" customWidth="1"/>
    <col min="8969" max="9216" width="9.140625" style="77"/>
    <col min="9217" max="9217" width="121.140625" style="77" customWidth="1"/>
    <col min="9218" max="9218" width="39.5703125" style="77" customWidth="1"/>
    <col min="9219" max="9220" width="39.7109375" style="77" customWidth="1"/>
    <col min="9221" max="9221" width="34.85546875" style="77" customWidth="1"/>
    <col min="9222" max="9222" width="25" style="77" customWidth="1"/>
    <col min="9223" max="9223" width="35.42578125" style="77" customWidth="1"/>
    <col min="9224" max="9224" width="25.140625" style="77" customWidth="1"/>
    <col min="9225" max="9472" width="9.140625" style="77"/>
    <col min="9473" max="9473" width="121.140625" style="77" customWidth="1"/>
    <col min="9474" max="9474" width="39.5703125" style="77" customWidth="1"/>
    <col min="9475" max="9476" width="39.7109375" style="77" customWidth="1"/>
    <col min="9477" max="9477" width="34.85546875" style="77" customWidth="1"/>
    <col min="9478" max="9478" width="25" style="77" customWidth="1"/>
    <col min="9479" max="9479" width="35.42578125" style="77" customWidth="1"/>
    <col min="9480" max="9480" width="25.140625" style="77" customWidth="1"/>
    <col min="9481" max="9728" width="9.140625" style="77"/>
    <col min="9729" max="9729" width="121.140625" style="77" customWidth="1"/>
    <col min="9730" max="9730" width="39.5703125" style="77" customWidth="1"/>
    <col min="9731" max="9732" width="39.7109375" style="77" customWidth="1"/>
    <col min="9733" max="9733" width="34.85546875" style="77" customWidth="1"/>
    <col min="9734" max="9734" width="25" style="77" customWidth="1"/>
    <col min="9735" max="9735" width="35.42578125" style="77" customWidth="1"/>
    <col min="9736" max="9736" width="25.140625" style="77" customWidth="1"/>
    <col min="9737" max="9984" width="9.140625" style="77"/>
    <col min="9985" max="9985" width="121.140625" style="77" customWidth="1"/>
    <col min="9986" max="9986" width="39.5703125" style="77" customWidth="1"/>
    <col min="9987" max="9988" width="39.7109375" style="77" customWidth="1"/>
    <col min="9989" max="9989" width="34.85546875" style="77" customWidth="1"/>
    <col min="9990" max="9990" width="25" style="77" customWidth="1"/>
    <col min="9991" max="9991" width="35.42578125" style="77" customWidth="1"/>
    <col min="9992" max="9992" width="25.140625" style="77" customWidth="1"/>
    <col min="9993" max="10240" width="9.140625" style="77"/>
    <col min="10241" max="10241" width="121.140625" style="77" customWidth="1"/>
    <col min="10242" max="10242" width="39.5703125" style="77" customWidth="1"/>
    <col min="10243" max="10244" width="39.7109375" style="77" customWidth="1"/>
    <col min="10245" max="10245" width="34.85546875" style="77" customWidth="1"/>
    <col min="10246" max="10246" width="25" style="77" customWidth="1"/>
    <col min="10247" max="10247" width="35.42578125" style="77" customWidth="1"/>
    <col min="10248" max="10248" width="25.140625" style="77" customWidth="1"/>
    <col min="10249" max="10496" width="9.140625" style="77"/>
    <col min="10497" max="10497" width="121.140625" style="77" customWidth="1"/>
    <col min="10498" max="10498" width="39.5703125" style="77" customWidth="1"/>
    <col min="10499" max="10500" width="39.7109375" style="77" customWidth="1"/>
    <col min="10501" max="10501" width="34.85546875" style="77" customWidth="1"/>
    <col min="10502" max="10502" width="25" style="77" customWidth="1"/>
    <col min="10503" max="10503" width="35.42578125" style="77" customWidth="1"/>
    <col min="10504" max="10504" width="25.140625" style="77" customWidth="1"/>
    <col min="10505" max="10752" width="9.140625" style="77"/>
    <col min="10753" max="10753" width="121.140625" style="77" customWidth="1"/>
    <col min="10754" max="10754" width="39.5703125" style="77" customWidth="1"/>
    <col min="10755" max="10756" width="39.7109375" style="77" customWidth="1"/>
    <col min="10757" max="10757" width="34.85546875" style="77" customWidth="1"/>
    <col min="10758" max="10758" width="25" style="77" customWidth="1"/>
    <col min="10759" max="10759" width="35.42578125" style="77" customWidth="1"/>
    <col min="10760" max="10760" width="25.140625" style="77" customWidth="1"/>
    <col min="10761" max="11008" width="9.140625" style="77"/>
    <col min="11009" max="11009" width="121.140625" style="77" customWidth="1"/>
    <col min="11010" max="11010" width="39.5703125" style="77" customWidth="1"/>
    <col min="11011" max="11012" width="39.7109375" style="77" customWidth="1"/>
    <col min="11013" max="11013" width="34.85546875" style="77" customWidth="1"/>
    <col min="11014" max="11014" width="25" style="77" customWidth="1"/>
    <col min="11015" max="11015" width="35.42578125" style="77" customWidth="1"/>
    <col min="11016" max="11016" width="25.140625" style="77" customWidth="1"/>
    <col min="11017" max="11264" width="9.140625" style="77"/>
    <col min="11265" max="11265" width="121.140625" style="77" customWidth="1"/>
    <col min="11266" max="11266" width="39.5703125" style="77" customWidth="1"/>
    <col min="11267" max="11268" width="39.7109375" style="77" customWidth="1"/>
    <col min="11269" max="11269" width="34.85546875" style="77" customWidth="1"/>
    <col min="11270" max="11270" width="25" style="77" customWidth="1"/>
    <col min="11271" max="11271" width="35.42578125" style="77" customWidth="1"/>
    <col min="11272" max="11272" width="25.140625" style="77" customWidth="1"/>
    <col min="11273" max="11520" width="9.140625" style="77"/>
    <col min="11521" max="11521" width="121.140625" style="77" customWidth="1"/>
    <col min="11522" max="11522" width="39.5703125" style="77" customWidth="1"/>
    <col min="11523" max="11524" width="39.7109375" style="77" customWidth="1"/>
    <col min="11525" max="11525" width="34.85546875" style="77" customWidth="1"/>
    <col min="11526" max="11526" width="25" style="77" customWidth="1"/>
    <col min="11527" max="11527" width="35.42578125" style="77" customWidth="1"/>
    <col min="11528" max="11528" width="25.140625" style="77" customWidth="1"/>
    <col min="11529" max="11776" width="9.140625" style="77"/>
    <col min="11777" max="11777" width="121.140625" style="77" customWidth="1"/>
    <col min="11778" max="11778" width="39.5703125" style="77" customWidth="1"/>
    <col min="11779" max="11780" width="39.7109375" style="77" customWidth="1"/>
    <col min="11781" max="11781" width="34.85546875" style="77" customWidth="1"/>
    <col min="11782" max="11782" width="25" style="77" customWidth="1"/>
    <col min="11783" max="11783" width="35.42578125" style="77" customWidth="1"/>
    <col min="11784" max="11784" width="25.140625" style="77" customWidth="1"/>
    <col min="11785" max="12032" width="9.140625" style="77"/>
    <col min="12033" max="12033" width="121.140625" style="77" customWidth="1"/>
    <col min="12034" max="12034" width="39.5703125" style="77" customWidth="1"/>
    <col min="12035" max="12036" width="39.7109375" style="77" customWidth="1"/>
    <col min="12037" max="12037" width="34.85546875" style="77" customWidth="1"/>
    <col min="12038" max="12038" width="25" style="77" customWidth="1"/>
    <col min="12039" max="12039" width="35.42578125" style="77" customWidth="1"/>
    <col min="12040" max="12040" width="25.140625" style="77" customWidth="1"/>
    <col min="12041" max="12288" width="9.140625" style="77"/>
    <col min="12289" max="12289" width="121.140625" style="77" customWidth="1"/>
    <col min="12290" max="12290" width="39.5703125" style="77" customWidth="1"/>
    <col min="12291" max="12292" width="39.7109375" style="77" customWidth="1"/>
    <col min="12293" max="12293" width="34.85546875" style="77" customWidth="1"/>
    <col min="12294" max="12294" width="25" style="77" customWidth="1"/>
    <col min="12295" max="12295" width="35.42578125" style="77" customWidth="1"/>
    <col min="12296" max="12296" width="25.140625" style="77" customWidth="1"/>
    <col min="12297" max="12544" width="9.140625" style="77"/>
    <col min="12545" max="12545" width="121.140625" style="77" customWidth="1"/>
    <col min="12546" max="12546" width="39.5703125" style="77" customWidth="1"/>
    <col min="12547" max="12548" width="39.7109375" style="77" customWidth="1"/>
    <col min="12549" max="12549" width="34.85546875" style="77" customWidth="1"/>
    <col min="12550" max="12550" width="25" style="77" customWidth="1"/>
    <col min="12551" max="12551" width="35.42578125" style="77" customWidth="1"/>
    <col min="12552" max="12552" width="25.140625" style="77" customWidth="1"/>
    <col min="12553" max="12800" width="9.140625" style="77"/>
    <col min="12801" max="12801" width="121.140625" style="77" customWidth="1"/>
    <col min="12802" max="12802" width="39.5703125" style="77" customWidth="1"/>
    <col min="12803" max="12804" width="39.7109375" style="77" customWidth="1"/>
    <col min="12805" max="12805" width="34.85546875" style="77" customWidth="1"/>
    <col min="12806" max="12806" width="25" style="77" customWidth="1"/>
    <col min="12807" max="12807" width="35.42578125" style="77" customWidth="1"/>
    <col min="12808" max="12808" width="25.140625" style="77" customWidth="1"/>
    <col min="12809" max="13056" width="9.140625" style="77"/>
    <col min="13057" max="13057" width="121.140625" style="77" customWidth="1"/>
    <col min="13058" max="13058" width="39.5703125" style="77" customWidth="1"/>
    <col min="13059" max="13060" width="39.7109375" style="77" customWidth="1"/>
    <col min="13061" max="13061" width="34.85546875" style="77" customWidth="1"/>
    <col min="13062" max="13062" width="25" style="77" customWidth="1"/>
    <col min="13063" max="13063" width="35.42578125" style="77" customWidth="1"/>
    <col min="13064" max="13064" width="25.140625" style="77" customWidth="1"/>
    <col min="13065" max="13312" width="9.140625" style="77"/>
    <col min="13313" max="13313" width="121.140625" style="77" customWidth="1"/>
    <col min="13314" max="13314" width="39.5703125" style="77" customWidth="1"/>
    <col min="13315" max="13316" width="39.7109375" style="77" customWidth="1"/>
    <col min="13317" max="13317" width="34.85546875" style="77" customWidth="1"/>
    <col min="13318" max="13318" width="25" style="77" customWidth="1"/>
    <col min="13319" max="13319" width="35.42578125" style="77" customWidth="1"/>
    <col min="13320" max="13320" width="25.140625" style="77" customWidth="1"/>
    <col min="13321" max="13568" width="9.140625" style="77"/>
    <col min="13569" max="13569" width="121.140625" style="77" customWidth="1"/>
    <col min="13570" max="13570" width="39.5703125" style="77" customWidth="1"/>
    <col min="13571" max="13572" width="39.7109375" style="77" customWidth="1"/>
    <col min="13573" max="13573" width="34.85546875" style="77" customWidth="1"/>
    <col min="13574" max="13574" width="25" style="77" customWidth="1"/>
    <col min="13575" max="13575" width="35.42578125" style="77" customWidth="1"/>
    <col min="13576" max="13576" width="25.140625" style="77" customWidth="1"/>
    <col min="13577" max="13824" width="9.140625" style="77"/>
    <col min="13825" max="13825" width="121.140625" style="77" customWidth="1"/>
    <col min="13826" max="13826" width="39.5703125" style="77" customWidth="1"/>
    <col min="13827" max="13828" width="39.7109375" style="77" customWidth="1"/>
    <col min="13829" max="13829" width="34.85546875" style="77" customWidth="1"/>
    <col min="13830" max="13830" width="25" style="77" customWidth="1"/>
    <col min="13831" max="13831" width="35.42578125" style="77" customWidth="1"/>
    <col min="13832" max="13832" width="25.140625" style="77" customWidth="1"/>
    <col min="13833" max="14080" width="9.140625" style="77"/>
    <col min="14081" max="14081" width="121.140625" style="77" customWidth="1"/>
    <col min="14082" max="14082" width="39.5703125" style="77" customWidth="1"/>
    <col min="14083" max="14084" width="39.7109375" style="77" customWidth="1"/>
    <col min="14085" max="14085" width="34.85546875" style="77" customWidth="1"/>
    <col min="14086" max="14086" width="25" style="77" customWidth="1"/>
    <col min="14087" max="14087" width="35.42578125" style="77" customWidth="1"/>
    <col min="14088" max="14088" width="25.140625" style="77" customWidth="1"/>
    <col min="14089" max="14336" width="9.140625" style="77"/>
    <col min="14337" max="14337" width="121.140625" style="77" customWidth="1"/>
    <col min="14338" max="14338" width="39.5703125" style="77" customWidth="1"/>
    <col min="14339" max="14340" width="39.7109375" style="77" customWidth="1"/>
    <col min="14341" max="14341" width="34.85546875" style="77" customWidth="1"/>
    <col min="14342" max="14342" width="25" style="77" customWidth="1"/>
    <col min="14343" max="14343" width="35.42578125" style="77" customWidth="1"/>
    <col min="14344" max="14344" width="25.140625" style="77" customWidth="1"/>
    <col min="14345" max="14592" width="9.140625" style="77"/>
    <col min="14593" max="14593" width="121.140625" style="77" customWidth="1"/>
    <col min="14594" max="14594" width="39.5703125" style="77" customWidth="1"/>
    <col min="14595" max="14596" width="39.7109375" style="77" customWidth="1"/>
    <col min="14597" max="14597" width="34.85546875" style="77" customWidth="1"/>
    <col min="14598" max="14598" width="25" style="77" customWidth="1"/>
    <col min="14599" max="14599" width="35.42578125" style="77" customWidth="1"/>
    <col min="14600" max="14600" width="25.140625" style="77" customWidth="1"/>
    <col min="14601" max="14848" width="9.140625" style="77"/>
    <col min="14849" max="14849" width="121.140625" style="77" customWidth="1"/>
    <col min="14850" max="14850" width="39.5703125" style="77" customWidth="1"/>
    <col min="14851" max="14852" width="39.7109375" style="77" customWidth="1"/>
    <col min="14853" max="14853" width="34.85546875" style="77" customWidth="1"/>
    <col min="14854" max="14854" width="25" style="77" customWidth="1"/>
    <col min="14855" max="14855" width="35.42578125" style="77" customWidth="1"/>
    <col min="14856" max="14856" width="25.140625" style="77" customWidth="1"/>
    <col min="14857" max="15104" width="9.140625" style="77"/>
    <col min="15105" max="15105" width="121.140625" style="77" customWidth="1"/>
    <col min="15106" max="15106" width="39.5703125" style="77" customWidth="1"/>
    <col min="15107" max="15108" width="39.7109375" style="77" customWidth="1"/>
    <col min="15109" max="15109" width="34.85546875" style="77" customWidth="1"/>
    <col min="15110" max="15110" width="25" style="77" customWidth="1"/>
    <col min="15111" max="15111" width="35.42578125" style="77" customWidth="1"/>
    <col min="15112" max="15112" width="25.140625" style="77" customWidth="1"/>
    <col min="15113" max="15360" width="9.140625" style="77"/>
    <col min="15361" max="15361" width="121.140625" style="77" customWidth="1"/>
    <col min="15362" max="15362" width="39.5703125" style="77" customWidth="1"/>
    <col min="15363" max="15364" width="39.7109375" style="77" customWidth="1"/>
    <col min="15365" max="15365" width="34.85546875" style="77" customWidth="1"/>
    <col min="15366" max="15366" width="25" style="77" customWidth="1"/>
    <col min="15367" max="15367" width="35.42578125" style="77" customWidth="1"/>
    <col min="15368" max="15368" width="25.140625" style="77" customWidth="1"/>
    <col min="15369" max="15616" width="9.140625" style="77"/>
    <col min="15617" max="15617" width="121.140625" style="77" customWidth="1"/>
    <col min="15618" max="15618" width="39.5703125" style="77" customWidth="1"/>
    <col min="15619" max="15620" width="39.7109375" style="77" customWidth="1"/>
    <col min="15621" max="15621" width="34.85546875" style="77" customWidth="1"/>
    <col min="15622" max="15622" width="25" style="77" customWidth="1"/>
    <col min="15623" max="15623" width="35.42578125" style="77" customWidth="1"/>
    <col min="15624" max="15624" width="25.140625" style="77" customWidth="1"/>
    <col min="15625" max="15872" width="9.140625" style="77"/>
    <col min="15873" max="15873" width="121.140625" style="77" customWidth="1"/>
    <col min="15874" max="15874" width="39.5703125" style="77" customWidth="1"/>
    <col min="15875" max="15876" width="39.7109375" style="77" customWidth="1"/>
    <col min="15877" max="15877" width="34.85546875" style="77" customWidth="1"/>
    <col min="15878" max="15878" width="25" style="77" customWidth="1"/>
    <col min="15879" max="15879" width="35.42578125" style="77" customWidth="1"/>
    <col min="15880" max="15880" width="25.140625" style="77" customWidth="1"/>
    <col min="15881" max="16128" width="9.140625" style="77"/>
    <col min="16129" max="16129" width="121.140625" style="77" customWidth="1"/>
    <col min="16130" max="16130" width="39.5703125" style="77" customWidth="1"/>
    <col min="16131" max="16132" width="39.7109375" style="77" customWidth="1"/>
    <col min="16133" max="16133" width="34.85546875" style="77" customWidth="1"/>
    <col min="16134" max="16134" width="25" style="77" customWidth="1"/>
    <col min="16135" max="16135" width="35.42578125" style="77" customWidth="1"/>
    <col min="16136" max="16136" width="25.140625" style="77" customWidth="1"/>
    <col min="16137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116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5874809</v>
      </c>
      <c r="C8" s="26">
        <v>5874809</v>
      </c>
      <c r="D8" s="26">
        <v>6804623</v>
      </c>
      <c r="E8" s="26">
        <v>929814</v>
      </c>
      <c r="F8" s="27">
        <v>0.1583</v>
      </c>
      <c r="G8" s="26">
        <v>929814</v>
      </c>
      <c r="H8" s="27">
        <v>0.1583</v>
      </c>
    </row>
    <row r="9" spans="1:8" s="73" customFormat="1" ht="31.5">
      <c r="A9" s="25" t="s">
        <v>19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  <c r="G9" s="26">
        <v>0</v>
      </c>
      <c r="H9" s="27">
        <v>0</v>
      </c>
    </row>
    <row r="10" spans="1:8" s="73" customFormat="1" ht="31.5">
      <c r="A10" s="28" t="s">
        <v>20</v>
      </c>
      <c r="B10" s="29">
        <v>179936</v>
      </c>
      <c r="C10" s="29">
        <v>243963</v>
      </c>
      <c r="D10" s="29">
        <v>519189</v>
      </c>
      <c r="E10" s="29">
        <v>339253</v>
      </c>
      <c r="F10" s="27">
        <v>1.8854</v>
      </c>
      <c r="G10" s="29">
        <v>275226</v>
      </c>
      <c r="H10" s="27">
        <v>1.1281000000000001</v>
      </c>
    </row>
    <row r="11" spans="1:8" s="73" customFormat="1" ht="31.5">
      <c r="A11" s="30" t="s">
        <v>21</v>
      </c>
      <c r="B11" s="31">
        <v>29430</v>
      </c>
      <c r="C11" s="31">
        <v>41225</v>
      </c>
      <c r="D11" s="31">
        <v>4440</v>
      </c>
      <c r="E11" s="29">
        <v>-24990</v>
      </c>
      <c r="F11" s="27">
        <v>-0.84909999999999997</v>
      </c>
      <c r="G11" s="29">
        <v>-36785</v>
      </c>
      <c r="H11" s="27">
        <v>-0.89229999999999998</v>
      </c>
    </row>
    <row r="12" spans="1:8" s="73" customFormat="1" ht="31.5">
      <c r="A12" s="32" t="s">
        <v>22</v>
      </c>
      <c r="B12" s="31">
        <v>202738</v>
      </c>
      <c r="C12" s="31">
        <v>202738</v>
      </c>
      <c r="D12" s="31">
        <v>189749</v>
      </c>
      <c r="E12" s="29">
        <v>-12989</v>
      </c>
      <c r="F12" s="27">
        <v>-6.4100000000000004E-2</v>
      </c>
      <c r="G12" s="29">
        <v>-12989</v>
      </c>
      <c r="H12" s="27">
        <v>-6.4100000000000004E-2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-52232</v>
      </c>
      <c r="C25" s="31">
        <v>0</v>
      </c>
      <c r="D25" s="31">
        <v>325000</v>
      </c>
      <c r="E25" s="29">
        <v>377232</v>
      </c>
      <c r="F25" s="27">
        <v>1</v>
      </c>
      <c r="G25" s="29">
        <v>325000</v>
      </c>
      <c r="H25" s="27">
        <v>1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6054745</v>
      </c>
      <c r="C31" s="36">
        <v>6118772</v>
      </c>
      <c r="D31" s="36">
        <v>7323812</v>
      </c>
      <c r="E31" s="36">
        <v>1269067</v>
      </c>
      <c r="F31" s="37">
        <v>0.20960000000000001</v>
      </c>
      <c r="G31" s="36">
        <v>1205040</v>
      </c>
      <c r="H31" s="37">
        <v>0.19689999999999999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1212969</v>
      </c>
      <c r="C37" s="41">
        <v>1212969</v>
      </c>
      <c r="D37" s="41">
        <v>1867259</v>
      </c>
      <c r="E37" s="41">
        <v>654290</v>
      </c>
      <c r="F37" s="37">
        <v>0.53939999999999999</v>
      </c>
      <c r="G37" s="41">
        <v>654290</v>
      </c>
      <c r="H37" s="37">
        <v>0.53939999999999999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5342367</v>
      </c>
      <c r="C39" s="39">
        <v>5351759</v>
      </c>
      <c r="D39" s="39">
        <v>5712448</v>
      </c>
      <c r="E39" s="39">
        <v>370081</v>
      </c>
      <c r="F39" s="37">
        <v>6.93E-2</v>
      </c>
      <c r="G39" s="39">
        <v>360689</v>
      </c>
      <c r="H39" s="37">
        <v>6.7400000000000002E-2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12610081</v>
      </c>
      <c r="C45" s="39">
        <v>12683500</v>
      </c>
      <c r="D45" s="39">
        <v>14903519</v>
      </c>
      <c r="E45" s="39">
        <v>2293438</v>
      </c>
      <c r="F45" s="37">
        <v>0.18190000000000001</v>
      </c>
      <c r="G45" s="39">
        <v>2220019</v>
      </c>
      <c r="H45" s="37">
        <v>0.17499999999999999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5112742</v>
      </c>
      <c r="C49" s="22">
        <v>4831830</v>
      </c>
      <c r="D49" s="22">
        <v>5081443</v>
      </c>
      <c r="E49" s="22">
        <v>-31299</v>
      </c>
      <c r="F49" s="27">
        <v>-6.1000000000000004E-3</v>
      </c>
      <c r="G49" s="22">
        <v>249613</v>
      </c>
      <c r="H49" s="27">
        <v>5.1700000000000003E-2</v>
      </c>
    </row>
    <row r="50" spans="1:8" s="73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73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73" customFormat="1" ht="31.5">
      <c r="A52" s="32" t="s">
        <v>54</v>
      </c>
      <c r="B52" s="31">
        <v>872601</v>
      </c>
      <c r="C52" s="31">
        <v>1124055</v>
      </c>
      <c r="D52" s="31">
        <v>1377924</v>
      </c>
      <c r="E52" s="31">
        <v>505323</v>
      </c>
      <c r="F52" s="27">
        <v>0.57909999999999995</v>
      </c>
      <c r="G52" s="31">
        <v>253869</v>
      </c>
      <c r="H52" s="27">
        <v>0.22589999999999999</v>
      </c>
    </row>
    <row r="53" spans="1:8" s="73" customFormat="1" ht="31.5">
      <c r="A53" s="32" t="s">
        <v>55</v>
      </c>
      <c r="B53" s="31">
        <v>839260</v>
      </c>
      <c r="C53" s="31">
        <v>894710</v>
      </c>
      <c r="D53" s="31">
        <v>945028</v>
      </c>
      <c r="E53" s="31">
        <v>105768</v>
      </c>
      <c r="F53" s="27">
        <v>0.126</v>
      </c>
      <c r="G53" s="31">
        <v>50318</v>
      </c>
      <c r="H53" s="27">
        <v>5.62E-2</v>
      </c>
    </row>
    <row r="54" spans="1:8" s="73" customFormat="1" ht="31.5">
      <c r="A54" s="32" t="s">
        <v>56</v>
      </c>
      <c r="B54" s="31">
        <v>3620588</v>
      </c>
      <c r="C54" s="31">
        <v>3990816</v>
      </c>
      <c r="D54" s="31">
        <v>5180887</v>
      </c>
      <c r="E54" s="31">
        <v>1560299</v>
      </c>
      <c r="F54" s="27">
        <v>0.43099999999999999</v>
      </c>
      <c r="G54" s="31">
        <v>1190071</v>
      </c>
      <c r="H54" s="27">
        <v>0.29820000000000002</v>
      </c>
    </row>
    <row r="55" spans="1:8" s="73" customFormat="1" ht="31.5">
      <c r="A55" s="32" t="s">
        <v>57</v>
      </c>
      <c r="B55" s="31">
        <v>144097</v>
      </c>
      <c r="C55" s="31">
        <v>100000</v>
      </c>
      <c r="D55" s="31">
        <v>100000</v>
      </c>
      <c r="E55" s="31">
        <v>-44097</v>
      </c>
      <c r="F55" s="27">
        <v>-0.30599999999999999</v>
      </c>
      <c r="G55" s="31">
        <v>0</v>
      </c>
      <c r="H55" s="27">
        <v>0</v>
      </c>
    </row>
    <row r="56" spans="1:8" s="73" customFormat="1" ht="31.5">
      <c r="A56" s="32" t="s">
        <v>58</v>
      </c>
      <c r="B56" s="31">
        <v>2020793</v>
      </c>
      <c r="C56" s="31">
        <v>1742089</v>
      </c>
      <c r="D56" s="31">
        <v>2218237</v>
      </c>
      <c r="E56" s="31">
        <v>197444</v>
      </c>
      <c r="F56" s="27">
        <v>9.7699999999999995E-2</v>
      </c>
      <c r="G56" s="31">
        <v>476148</v>
      </c>
      <c r="H56" s="27">
        <v>0.27329999999999999</v>
      </c>
    </row>
    <row r="57" spans="1:8" s="75" customFormat="1" ht="31.5">
      <c r="A57" s="48" t="s">
        <v>59</v>
      </c>
      <c r="B57" s="36">
        <v>12610081</v>
      </c>
      <c r="C57" s="36">
        <v>12683500</v>
      </c>
      <c r="D57" s="36">
        <v>14903519</v>
      </c>
      <c r="E57" s="36">
        <v>2293438</v>
      </c>
      <c r="F57" s="37">
        <v>0.18190000000000001</v>
      </c>
      <c r="G57" s="36">
        <v>2220019</v>
      </c>
      <c r="H57" s="37">
        <v>0.17499999999999999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12610081</v>
      </c>
      <c r="C62" s="50">
        <v>12683500</v>
      </c>
      <c r="D62" s="50">
        <v>14903519</v>
      </c>
      <c r="E62" s="50">
        <v>2293438</v>
      </c>
      <c r="F62" s="37">
        <v>0.18190000000000001</v>
      </c>
      <c r="G62" s="50">
        <v>2220019</v>
      </c>
      <c r="H62" s="37">
        <v>0.17499999999999999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7897751</v>
      </c>
      <c r="C65" s="26">
        <v>7878086</v>
      </c>
      <c r="D65" s="26">
        <v>8007624</v>
      </c>
      <c r="E65" s="22">
        <v>109873</v>
      </c>
      <c r="F65" s="27">
        <v>1.3899999999999999E-2</v>
      </c>
      <c r="G65" s="22">
        <v>129538</v>
      </c>
      <c r="H65" s="27">
        <v>1.6400000000000001E-2</v>
      </c>
    </row>
    <row r="66" spans="1:8" s="73" customFormat="1" ht="31.5">
      <c r="A66" s="32" t="s">
        <v>67</v>
      </c>
      <c r="B66" s="29">
        <v>0</v>
      </c>
      <c r="C66" s="26">
        <v>0</v>
      </c>
      <c r="D66" s="26">
        <v>0</v>
      </c>
      <c r="E66" s="31">
        <v>0</v>
      </c>
      <c r="F66" s="27">
        <v>0</v>
      </c>
      <c r="G66" s="31">
        <v>0</v>
      </c>
      <c r="H66" s="27">
        <v>0</v>
      </c>
    </row>
    <row r="67" spans="1:8" s="73" customFormat="1" ht="31.5">
      <c r="A67" s="32" t="s">
        <v>68</v>
      </c>
      <c r="B67" s="22">
        <v>2253941</v>
      </c>
      <c r="C67" s="26">
        <v>2275125</v>
      </c>
      <c r="D67" s="26">
        <v>2741036</v>
      </c>
      <c r="E67" s="31">
        <v>487095</v>
      </c>
      <c r="F67" s="27">
        <v>0.21609999999999999</v>
      </c>
      <c r="G67" s="31">
        <v>465911</v>
      </c>
      <c r="H67" s="27">
        <v>0.20480000000000001</v>
      </c>
    </row>
    <row r="68" spans="1:8" s="75" customFormat="1" ht="31.5">
      <c r="A68" s="48" t="s">
        <v>69</v>
      </c>
      <c r="B68" s="50">
        <v>10151692</v>
      </c>
      <c r="C68" s="50">
        <v>10153211</v>
      </c>
      <c r="D68" s="50">
        <v>10748660</v>
      </c>
      <c r="E68" s="36">
        <v>596968</v>
      </c>
      <c r="F68" s="37">
        <v>5.8799999999999998E-2</v>
      </c>
      <c r="G68" s="36">
        <v>595449</v>
      </c>
      <c r="H68" s="37">
        <v>5.8599999999999999E-2</v>
      </c>
    </row>
    <row r="69" spans="1:8" s="73" customFormat="1" ht="31.5">
      <c r="A69" s="32" t="s">
        <v>70</v>
      </c>
      <c r="B69" s="29">
        <v>55956</v>
      </c>
      <c r="C69" s="29">
        <v>70100</v>
      </c>
      <c r="D69" s="29">
        <v>65392</v>
      </c>
      <c r="E69" s="31">
        <v>9436</v>
      </c>
      <c r="F69" s="27">
        <v>0.1686</v>
      </c>
      <c r="G69" s="31">
        <v>-4708</v>
      </c>
      <c r="H69" s="27">
        <v>-6.7199999999999996E-2</v>
      </c>
    </row>
    <row r="70" spans="1:8" s="73" customFormat="1" ht="31.5">
      <c r="A70" s="32" t="s">
        <v>71</v>
      </c>
      <c r="B70" s="26">
        <v>1504933</v>
      </c>
      <c r="C70" s="26">
        <v>1397542</v>
      </c>
      <c r="D70" s="26">
        <v>1846001</v>
      </c>
      <c r="E70" s="31">
        <v>341068</v>
      </c>
      <c r="F70" s="27">
        <v>0.2266</v>
      </c>
      <c r="G70" s="31">
        <v>448459</v>
      </c>
      <c r="H70" s="27">
        <v>0.32090000000000002</v>
      </c>
    </row>
    <row r="71" spans="1:8" s="73" customFormat="1" ht="31.5">
      <c r="A71" s="32" t="s">
        <v>72</v>
      </c>
      <c r="B71" s="22">
        <v>80948</v>
      </c>
      <c r="C71" s="22">
        <v>77805</v>
      </c>
      <c r="D71" s="22">
        <v>75644</v>
      </c>
      <c r="E71" s="31">
        <v>-5304</v>
      </c>
      <c r="F71" s="27">
        <v>-6.5500000000000003E-2</v>
      </c>
      <c r="G71" s="31">
        <v>-2161</v>
      </c>
      <c r="H71" s="27">
        <v>-2.7799999999999998E-2</v>
      </c>
    </row>
    <row r="72" spans="1:8" s="75" customFormat="1" ht="31.5">
      <c r="A72" s="35" t="s">
        <v>73</v>
      </c>
      <c r="B72" s="50">
        <v>1641837</v>
      </c>
      <c r="C72" s="50">
        <v>1545447</v>
      </c>
      <c r="D72" s="50">
        <v>1987037</v>
      </c>
      <c r="E72" s="36">
        <v>345200</v>
      </c>
      <c r="F72" s="37">
        <v>0.21029999999999999</v>
      </c>
      <c r="G72" s="36">
        <v>441590</v>
      </c>
      <c r="H72" s="37">
        <v>0.28570000000000001</v>
      </c>
    </row>
    <row r="73" spans="1:8" s="73" customFormat="1" ht="31.5">
      <c r="A73" s="32" t="s">
        <v>74</v>
      </c>
      <c r="B73" s="22">
        <v>116512</v>
      </c>
      <c r="C73" s="22">
        <v>43733</v>
      </c>
      <c r="D73" s="22">
        <v>63733</v>
      </c>
      <c r="E73" s="31">
        <v>-52779</v>
      </c>
      <c r="F73" s="27">
        <v>-0.45300000000000001</v>
      </c>
      <c r="G73" s="31">
        <v>20000</v>
      </c>
      <c r="H73" s="27">
        <v>0.45729999999999998</v>
      </c>
    </row>
    <row r="74" spans="1:8" s="73" customFormat="1" ht="31.5">
      <c r="A74" s="32" t="s">
        <v>75</v>
      </c>
      <c r="B74" s="31">
        <v>633470</v>
      </c>
      <c r="C74" s="31">
        <v>764250</v>
      </c>
      <c r="D74" s="31">
        <v>1089250</v>
      </c>
      <c r="E74" s="31">
        <v>455780</v>
      </c>
      <c r="F74" s="27">
        <v>0.71950000000000003</v>
      </c>
      <c r="G74" s="31">
        <v>325000</v>
      </c>
      <c r="H74" s="27">
        <v>0.42530000000000001</v>
      </c>
    </row>
    <row r="75" spans="1:8" s="73" customFormat="1" ht="31.5">
      <c r="A75" s="32" t="s">
        <v>76</v>
      </c>
      <c r="B75" s="31">
        <v>0</v>
      </c>
      <c r="C75" s="31">
        <v>75542</v>
      </c>
      <c r="D75" s="31">
        <v>75542</v>
      </c>
      <c r="E75" s="31">
        <v>75542</v>
      </c>
      <c r="F75" s="27">
        <v>1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0</v>
      </c>
      <c r="C76" s="31">
        <v>0</v>
      </c>
      <c r="D76" s="31">
        <v>700000</v>
      </c>
      <c r="E76" s="31">
        <v>700000</v>
      </c>
      <c r="F76" s="27">
        <v>1</v>
      </c>
      <c r="G76" s="31">
        <v>700000</v>
      </c>
      <c r="H76" s="27">
        <v>1</v>
      </c>
    </row>
    <row r="77" spans="1:8" s="75" customFormat="1" ht="31.5">
      <c r="A77" s="35" t="s">
        <v>78</v>
      </c>
      <c r="B77" s="36">
        <v>749982</v>
      </c>
      <c r="C77" s="36">
        <v>883525</v>
      </c>
      <c r="D77" s="36">
        <v>1928525</v>
      </c>
      <c r="E77" s="36">
        <v>1178543</v>
      </c>
      <c r="F77" s="37">
        <v>1.5713999999999999</v>
      </c>
      <c r="G77" s="36">
        <v>1045000</v>
      </c>
      <c r="H77" s="37">
        <v>1.1828000000000001</v>
      </c>
    </row>
    <row r="78" spans="1:8" s="73" customFormat="1" ht="31.5">
      <c r="A78" s="32" t="s">
        <v>79</v>
      </c>
      <c r="B78" s="31">
        <v>13095</v>
      </c>
      <c r="C78" s="31">
        <v>47020</v>
      </c>
      <c r="D78" s="31">
        <v>20000</v>
      </c>
      <c r="E78" s="31">
        <v>6905</v>
      </c>
      <c r="F78" s="27">
        <v>0.52729999999999999</v>
      </c>
      <c r="G78" s="31">
        <v>-27020</v>
      </c>
      <c r="H78" s="27">
        <v>-0.5746</v>
      </c>
    </row>
    <row r="79" spans="1:8" s="73" customFormat="1" ht="31.5">
      <c r="A79" s="32" t="s">
        <v>80</v>
      </c>
      <c r="B79" s="31">
        <v>53475</v>
      </c>
      <c r="C79" s="31">
        <v>54297</v>
      </c>
      <c r="D79" s="31">
        <v>54297</v>
      </c>
      <c r="E79" s="31">
        <v>822</v>
      </c>
      <c r="F79" s="27">
        <v>1.54E-2</v>
      </c>
      <c r="G79" s="31">
        <v>0</v>
      </c>
      <c r="H79" s="27">
        <v>0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165000</v>
      </c>
      <c r="E80" s="31">
        <v>165000</v>
      </c>
      <c r="F80" s="27">
        <v>1</v>
      </c>
      <c r="G80" s="31">
        <v>165000</v>
      </c>
      <c r="H80" s="27">
        <v>1</v>
      </c>
    </row>
    <row r="81" spans="1:8" s="75" customFormat="1" ht="31.5">
      <c r="A81" s="52" t="s">
        <v>82</v>
      </c>
      <c r="B81" s="50">
        <v>66570</v>
      </c>
      <c r="C81" s="50">
        <v>101317</v>
      </c>
      <c r="D81" s="50">
        <v>239297</v>
      </c>
      <c r="E81" s="50">
        <v>172727</v>
      </c>
      <c r="F81" s="37">
        <v>2.5947</v>
      </c>
      <c r="G81" s="50">
        <v>137980</v>
      </c>
      <c r="H81" s="37">
        <v>1.3619000000000001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12610081</v>
      </c>
      <c r="C83" s="54">
        <v>12683500</v>
      </c>
      <c r="D83" s="55">
        <v>14903519</v>
      </c>
      <c r="E83" s="54">
        <v>2293438</v>
      </c>
      <c r="F83" s="56">
        <v>0.18190000000000001</v>
      </c>
      <c r="G83" s="54">
        <v>2220019</v>
      </c>
      <c r="H83" s="56">
        <v>0.17499999999999999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zoomScale="50" zoomScaleNormal="50" workbookViewId="0">
      <selection activeCell="B45" sqref="B45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132</v>
      </c>
      <c r="G1" s="71"/>
      <c r="H1" s="96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f>BOS!B8+Online!B8+BRCC!B8+BPCC!B8+Delgado!B8+Fletcher!B8+LDCC!B8+LTC!B8+Nunez!B8+RPCC!B8+SLCC!B8+Sowela!B8</f>
        <v>128229996</v>
      </c>
      <c r="C8" s="26">
        <f>BOS!C8+Online!C8+BRCC!C8+BPCC!C8+Delgado!C8+Fletcher!C8+LDCC!C8+LTC!C8+Nunez!C8+RPCC!C8+SLCC!C8+Sowela!C8</f>
        <v>128230190</v>
      </c>
      <c r="D8" s="26">
        <f>BOS!D8+Online!D8+BRCC!D8+BPCC!D8+Delgado!D8+Fletcher!D8+LDCC!D8+LTC!D8+Nunez!D8+RPCC!D8+SLCC!D8+Sowela!D8</f>
        <v>133808834</v>
      </c>
      <c r="E8" s="26">
        <f t="shared" ref="E8:E25" si="0">D8-B8</f>
        <v>5578838</v>
      </c>
      <c r="F8" s="27">
        <f t="shared" ref="F8:F25" si="1">IF(ISBLANK(E8),"  ",IF(B8&gt;0,E8/B8,IF(E8&gt;0,1,0)))</f>
        <v>4.3506497496888327E-2</v>
      </c>
      <c r="G8" s="26">
        <f t="shared" ref="G8:G25" si="2">D8-C8</f>
        <v>5578644</v>
      </c>
      <c r="H8" s="27">
        <f t="shared" ref="H8:H25" si="3">IF(ISBLANK(G8),"  ",IF(C8&gt;0,G8/C8,IF(G8&gt;0,1,0)))</f>
        <v>4.3504918771468719E-2</v>
      </c>
    </row>
    <row r="9" spans="1:8" s="73" customFormat="1" ht="31.5">
      <c r="A9" s="25" t="s">
        <v>19</v>
      </c>
      <c r="B9" s="26">
        <f>BOS!B9+Online!B9+BRCC!B9+BPCC!B9+Delgado!B9+Fletcher!B9+LDCC!B9+LTC!B9+Nunez!B9+RPCC!B9+SLCC!B9+Sowela!B9</f>
        <v>10693141</v>
      </c>
      <c r="C9" s="26">
        <f>BOS!C9+Online!C9+BRCC!C9+BPCC!C9+Delgado!C9+Fletcher!C9+LDCC!C9+LTC!C9+Nunez!C9+RPCC!C9+SLCC!C9+Sowela!C9</f>
        <v>10693141</v>
      </c>
      <c r="D9" s="26">
        <f>BOS!D9+Online!D9+BRCC!D9+BPCC!D9+Delgado!D9+Fletcher!D9+LDCC!D9+LTC!D9+Nunez!D9+RPCC!D9+SLCC!D9+Sowela!D9</f>
        <v>0</v>
      </c>
      <c r="E9" s="26">
        <f t="shared" si="0"/>
        <v>-10693141</v>
      </c>
      <c r="F9" s="27">
        <f t="shared" si="1"/>
        <v>-1</v>
      </c>
      <c r="G9" s="26">
        <f t="shared" si="2"/>
        <v>-10693141</v>
      </c>
      <c r="H9" s="27">
        <f t="shared" si="3"/>
        <v>-1</v>
      </c>
    </row>
    <row r="10" spans="1:8" s="73" customFormat="1" ht="31.5">
      <c r="A10" s="28" t="s">
        <v>20</v>
      </c>
      <c r="B10" s="29">
        <f>SUM(B11:B25)</f>
        <v>16482801.149999999</v>
      </c>
      <c r="C10" s="29">
        <f t="shared" ref="C10:D10" si="4">SUM(C11:C25)</f>
        <v>16871906</v>
      </c>
      <c r="D10" s="29">
        <f t="shared" si="4"/>
        <v>15734842</v>
      </c>
      <c r="E10" s="29">
        <f t="shared" si="0"/>
        <v>-747959.14999999851</v>
      </c>
      <c r="F10" s="27">
        <f t="shared" si="1"/>
        <v>-4.5378157704705345E-2</v>
      </c>
      <c r="G10" s="29">
        <f t="shared" si="2"/>
        <v>-1137064</v>
      </c>
      <c r="H10" s="27">
        <f t="shared" si="3"/>
        <v>-6.7393926922067957E-2</v>
      </c>
    </row>
    <row r="11" spans="1:8" s="73" customFormat="1" ht="31.5">
      <c r="A11" s="30" t="s">
        <v>21</v>
      </c>
      <c r="B11" s="26">
        <f>BOS!B11+Online!B11+BRCC!B11+BPCC!B11+Delgado!B11+Fletcher!B11+LDCC!B11+LTC!B11+Nunez!B11+RPCC!B11+SLCC!B11+Sowela!B11</f>
        <v>1019313</v>
      </c>
      <c r="C11" s="26">
        <f>BOS!C11+Online!C11+BRCC!C11+BPCC!C11+Delgado!C11+Fletcher!C11+LDCC!C11+LTC!C11+Nunez!C11+RPCC!C11+SLCC!C11+Sowela!C11</f>
        <v>1019313</v>
      </c>
      <c r="D11" s="26">
        <f>BOS!D11+Online!D11+BRCC!D11+BPCC!D11+Delgado!D11+Fletcher!D11+LDCC!D11+LTC!D11+Nunez!D11+RPCC!D11+SLCC!D11+Sowela!D11</f>
        <v>109770</v>
      </c>
      <c r="E11" s="29">
        <f t="shared" si="0"/>
        <v>-909543</v>
      </c>
      <c r="F11" s="27">
        <f t="shared" si="1"/>
        <v>-0.89230982043788321</v>
      </c>
      <c r="G11" s="29">
        <f t="shared" si="2"/>
        <v>-909543</v>
      </c>
      <c r="H11" s="27">
        <f t="shared" si="3"/>
        <v>-0.89230982043788321</v>
      </c>
    </row>
    <row r="12" spans="1:8" s="73" customFormat="1" ht="31.5">
      <c r="A12" s="32" t="s">
        <v>22</v>
      </c>
      <c r="B12" s="26">
        <f>BOS!B12+Online!B12+BRCC!B12+BPCC!B12+Delgado!B12+Fletcher!B12+LDCC!B12+LTC!B12+Nunez!B12+RPCC!B12+SLCC!B12+Sowela!B12</f>
        <v>5113287.1499999994</v>
      </c>
      <c r="C12" s="26">
        <f>BOS!C12+Online!C12+BRCC!C12+BPCC!C12+Delgado!C12+Fletcher!C12+LDCC!C12+LTC!C12+Nunez!C12+RPCC!C12+SLCC!C12+Sowela!C12</f>
        <v>5502392</v>
      </c>
      <c r="D12" s="26">
        <f>BOS!D12+Online!D12+BRCC!D12+BPCC!D12+Delgado!D12+Fletcher!D12+LDCC!D12+LTC!D12+Nunez!D12+RPCC!D12+SLCC!D12+Sowela!D12</f>
        <v>5149871</v>
      </c>
      <c r="E12" s="29">
        <f t="shared" si="0"/>
        <v>36583.850000000559</v>
      </c>
      <c r="F12" s="27">
        <f t="shared" si="1"/>
        <v>7.1546637078656068E-3</v>
      </c>
      <c r="G12" s="29">
        <f t="shared" si="2"/>
        <v>-352521</v>
      </c>
      <c r="H12" s="27">
        <f t="shared" si="3"/>
        <v>-6.4066864011142796E-2</v>
      </c>
    </row>
    <row r="13" spans="1:8" s="73" customFormat="1" ht="31.5">
      <c r="A13" s="32" t="s">
        <v>23</v>
      </c>
      <c r="B13" s="26">
        <f>BOS!B13+Online!B13+BRCC!B13+BPCC!B13+Delgado!B13+Fletcher!B13+LDCC!B13+LTC!B13+Nunez!B13+RPCC!B13+SLCC!B13+Sowela!B13</f>
        <v>0</v>
      </c>
      <c r="C13" s="26">
        <f>BOS!C13+Online!C13+BRCC!C13+BPCC!C13+Delgado!C13+Fletcher!C13+LDCC!C13+LTC!C13+Nunez!C13+RPCC!C13+SLCC!C13+Sowela!C13</f>
        <v>0</v>
      </c>
      <c r="D13" s="26">
        <f>BOS!D13+Online!D13+BRCC!D13+BPCC!D13+Delgado!D13+Fletcher!D13+LDCC!D13+LTC!D13+Nunez!D13+RPCC!D13+SLCC!D13+Sowela!D13</f>
        <v>0</v>
      </c>
      <c r="E13" s="29">
        <f t="shared" si="0"/>
        <v>0</v>
      </c>
      <c r="F13" s="27">
        <f t="shared" si="1"/>
        <v>0</v>
      </c>
      <c r="G13" s="29">
        <f t="shared" si="2"/>
        <v>0</v>
      </c>
      <c r="H13" s="27">
        <f t="shared" si="3"/>
        <v>0</v>
      </c>
    </row>
    <row r="14" spans="1:8" s="73" customFormat="1" ht="31.5">
      <c r="A14" s="32" t="s">
        <v>24</v>
      </c>
      <c r="B14" s="26">
        <f>BOS!B14+Online!B14+BRCC!B14+BPCC!B14+Delgado!B14+Fletcher!B14+LDCC!B14+LTC!B14+Nunez!B14+RPCC!B14+SLCC!B14+Sowela!B14</f>
        <v>175201</v>
      </c>
      <c r="C14" s="26">
        <f>BOS!C14+Online!C14+BRCC!C14+BPCC!C14+Delgado!C14+Fletcher!C14+LDCC!C14+LTC!C14+Nunez!C14+RPCC!C14+SLCC!C14+Sowela!C14</f>
        <v>175201</v>
      </c>
      <c r="D14" s="26">
        <f>BOS!D14+Online!D14+BRCC!D14+BPCC!D14+Delgado!D14+Fletcher!D14+LDCC!D14+LTC!D14+Nunez!D14+RPCC!D14+SLCC!D14+Sowela!D14</f>
        <v>175201</v>
      </c>
      <c r="E14" s="29">
        <f t="shared" si="0"/>
        <v>0</v>
      </c>
      <c r="F14" s="27">
        <f t="shared" si="1"/>
        <v>0</v>
      </c>
      <c r="G14" s="29">
        <f t="shared" si="2"/>
        <v>0</v>
      </c>
      <c r="H14" s="27">
        <f t="shared" si="3"/>
        <v>0</v>
      </c>
    </row>
    <row r="15" spans="1:8" s="73" customFormat="1" ht="31.5">
      <c r="A15" s="32" t="s">
        <v>25</v>
      </c>
      <c r="B15" s="26">
        <f>BOS!B15+Online!B15+BRCC!B15+BPCC!B15+Delgado!B15+Fletcher!B15+LDCC!B15+LTC!B15+Nunez!B15+RPCC!B15+SLCC!B15+Sowela!B15</f>
        <v>0</v>
      </c>
      <c r="C15" s="26">
        <f>BOS!C15+Online!C15+BRCC!C15+BPCC!C15+Delgado!C15+Fletcher!C15+LDCC!C15+LTC!C15+Nunez!C15+RPCC!C15+SLCC!C15+Sowela!C15</f>
        <v>0</v>
      </c>
      <c r="D15" s="26">
        <f>BOS!D15+Online!D15+BRCC!D15+BPCC!D15+Delgado!D15+Fletcher!D15+LDCC!D15+LTC!D15+Nunez!D15+RPCC!D15+SLCC!D15+Sowela!D15</f>
        <v>0</v>
      </c>
      <c r="E15" s="29">
        <f t="shared" si="0"/>
        <v>0</v>
      </c>
      <c r="F15" s="27">
        <f t="shared" si="1"/>
        <v>0</v>
      </c>
      <c r="G15" s="29">
        <f t="shared" si="2"/>
        <v>0</v>
      </c>
      <c r="H15" s="27">
        <f t="shared" si="3"/>
        <v>0</v>
      </c>
    </row>
    <row r="16" spans="1:8" s="73" customFormat="1" ht="31.5">
      <c r="A16" s="32" t="s">
        <v>26</v>
      </c>
      <c r="B16" s="26">
        <f>BOS!B16+Online!B16+BRCC!B16+BPCC!B16+Delgado!B16+Fletcher!B16+LDCC!B16+LTC!B16+Nunez!B16+RPCC!B16+SLCC!B16+Sowela!B16</f>
        <v>0</v>
      </c>
      <c r="C16" s="26">
        <f>BOS!C16+Online!C16+BRCC!C16+BPCC!C16+Delgado!C16+Fletcher!C16+LDCC!C16+LTC!C16+Nunez!C16+RPCC!C16+SLCC!C16+Sowela!C16</f>
        <v>0</v>
      </c>
      <c r="D16" s="26">
        <f>BOS!D16+Online!D16+BRCC!D16+BPCC!D16+Delgado!D16+Fletcher!D16+LDCC!D16+LTC!D16+Nunez!D16+RPCC!D16+SLCC!D16+Sowela!D16</f>
        <v>0</v>
      </c>
      <c r="E16" s="29">
        <f t="shared" si="0"/>
        <v>0</v>
      </c>
      <c r="F16" s="27">
        <f t="shared" si="1"/>
        <v>0</v>
      </c>
      <c r="G16" s="29">
        <f t="shared" si="2"/>
        <v>0</v>
      </c>
      <c r="H16" s="27">
        <f t="shared" si="3"/>
        <v>0</v>
      </c>
    </row>
    <row r="17" spans="1:8" s="73" customFormat="1" ht="31.5">
      <c r="A17" s="32" t="s">
        <v>27</v>
      </c>
      <c r="B17" s="26">
        <f>BOS!B17+Online!B17+BRCC!B17+BPCC!B17+Delgado!B17+Fletcher!B17+LDCC!B17+LTC!B17+Nunez!B17+RPCC!B17+SLCC!B17+Sowela!B17</f>
        <v>0</v>
      </c>
      <c r="C17" s="26">
        <f>BOS!C17+Online!C17+BRCC!C17+BPCC!C17+Delgado!C17+Fletcher!C17+LDCC!C17+LTC!C17+Nunez!C17+RPCC!C17+SLCC!C17+Sowela!C17</f>
        <v>0</v>
      </c>
      <c r="D17" s="26">
        <f>BOS!D17+Online!D17+BRCC!D17+BPCC!D17+Delgado!D17+Fletcher!D17+LDCC!D17+LTC!D17+Nunez!D17+RPCC!D17+SLCC!D17+Sowela!D17</f>
        <v>0</v>
      </c>
      <c r="E17" s="29">
        <f t="shared" si="0"/>
        <v>0</v>
      </c>
      <c r="F17" s="27">
        <f t="shared" si="1"/>
        <v>0</v>
      </c>
      <c r="G17" s="29">
        <f t="shared" si="2"/>
        <v>0</v>
      </c>
      <c r="H17" s="27">
        <f t="shared" si="3"/>
        <v>0</v>
      </c>
    </row>
    <row r="18" spans="1:8" s="73" customFormat="1" ht="31.5">
      <c r="A18" s="32" t="s">
        <v>28</v>
      </c>
      <c r="B18" s="26">
        <f>BOS!B18+Online!B18+BRCC!B18+BPCC!B18+Delgado!B18+Fletcher!B18+LDCC!B18+LTC!B18+Nunez!B18+RPCC!B18+SLCC!B18+Sowela!B18</f>
        <v>0</v>
      </c>
      <c r="C18" s="26">
        <f>BOS!C18+Online!C18+BRCC!C18+BPCC!C18+Delgado!C18+Fletcher!C18+LDCC!C18+LTC!C18+Nunez!C18+RPCC!C18+SLCC!C18+Sowela!C18</f>
        <v>0</v>
      </c>
      <c r="D18" s="26">
        <f>BOS!D18+Online!D18+BRCC!D18+BPCC!D18+Delgado!D18+Fletcher!D18+LDCC!D18+LTC!D18+Nunez!D18+RPCC!D18+SLCC!D18+Sowela!D18</f>
        <v>0</v>
      </c>
      <c r="E18" s="29">
        <f t="shared" si="0"/>
        <v>0</v>
      </c>
      <c r="F18" s="27">
        <f t="shared" si="1"/>
        <v>0</v>
      </c>
      <c r="G18" s="29">
        <f t="shared" si="2"/>
        <v>0</v>
      </c>
      <c r="H18" s="27">
        <f t="shared" si="3"/>
        <v>0</v>
      </c>
    </row>
    <row r="19" spans="1:8" s="73" customFormat="1" ht="31.5">
      <c r="A19" s="32" t="s">
        <v>29</v>
      </c>
      <c r="B19" s="26">
        <f>BOS!B19+Online!B19+BRCC!B19+BPCC!B19+Delgado!B19+Fletcher!B19+LDCC!B19+LTC!B19+Nunez!B19+RPCC!B19+SLCC!B19+Sowela!B19</f>
        <v>0</v>
      </c>
      <c r="C19" s="26">
        <f>BOS!C19+Online!C19+BRCC!C19+BPCC!C19+Delgado!C19+Fletcher!C19+LDCC!C19+LTC!C19+Nunez!C19+RPCC!C19+SLCC!C19+Sowela!C19</f>
        <v>0</v>
      </c>
      <c r="D19" s="26">
        <f>BOS!D19+Online!D19+BRCC!D19+BPCC!D19+Delgado!D19+Fletcher!D19+LDCC!D19+LTC!D19+Nunez!D19+RPCC!D19+SLCC!D19+Sowela!D19</f>
        <v>0</v>
      </c>
      <c r="E19" s="29">
        <f t="shared" si="0"/>
        <v>0</v>
      </c>
      <c r="F19" s="27">
        <f t="shared" si="1"/>
        <v>0</v>
      </c>
      <c r="G19" s="29">
        <f t="shared" si="2"/>
        <v>0</v>
      </c>
      <c r="H19" s="27">
        <f t="shared" si="3"/>
        <v>0</v>
      </c>
    </row>
    <row r="20" spans="1:8" s="73" customFormat="1" ht="31.5">
      <c r="A20" s="32" t="s">
        <v>30</v>
      </c>
      <c r="B20" s="26">
        <f>BOS!B20+Online!B20+BRCC!B20+BPCC!B20+Delgado!B20+Fletcher!B20+LDCC!B20+LTC!B20+Nunez!B20+RPCC!B20+SLCC!B20+Sowela!B20</f>
        <v>0</v>
      </c>
      <c r="C20" s="26">
        <f>BOS!C20+Online!C20+BRCC!C20+BPCC!C20+Delgado!C20+Fletcher!C20+LDCC!C20+LTC!C20+Nunez!C20+RPCC!C20+SLCC!C20+Sowela!C20</f>
        <v>0</v>
      </c>
      <c r="D20" s="26">
        <f>BOS!D20+Online!D20+BRCC!D20+BPCC!D20+Delgado!D20+Fletcher!D20+LDCC!D20+LTC!D20+Nunez!D20+RPCC!D20+SLCC!D20+Sowela!D20</f>
        <v>0</v>
      </c>
      <c r="E20" s="29">
        <f t="shared" si="0"/>
        <v>0</v>
      </c>
      <c r="F20" s="27">
        <f t="shared" si="1"/>
        <v>0</v>
      </c>
      <c r="G20" s="29">
        <f t="shared" si="2"/>
        <v>0</v>
      </c>
      <c r="H20" s="27">
        <f t="shared" si="3"/>
        <v>0</v>
      </c>
    </row>
    <row r="21" spans="1:8" s="73" customFormat="1" ht="31.5">
      <c r="A21" s="32" t="s">
        <v>31</v>
      </c>
      <c r="B21" s="26">
        <f>BOS!B21+Online!B21+BRCC!B21+BPCC!B21+Delgado!B21+Fletcher!B21+LDCC!B21+LTC!B21+Nunez!B21+RPCC!B21+SLCC!B21+Sowela!B21</f>
        <v>0</v>
      </c>
      <c r="C21" s="26">
        <f>BOS!C21+Online!C21+BRCC!C21+BPCC!C21+Delgado!C21+Fletcher!C21+LDCC!C21+LTC!C21+Nunez!C21+RPCC!C21+SLCC!C21+Sowela!C21</f>
        <v>0</v>
      </c>
      <c r="D21" s="26">
        <f>BOS!D21+Online!D21+BRCC!D21+BPCC!D21+Delgado!D21+Fletcher!D21+LDCC!D21+LTC!D21+Nunez!D21+RPCC!D21+SLCC!D21+Sowela!D21</f>
        <v>0</v>
      </c>
      <c r="E21" s="29">
        <f t="shared" si="0"/>
        <v>0</v>
      </c>
      <c r="F21" s="27">
        <f t="shared" si="1"/>
        <v>0</v>
      </c>
      <c r="G21" s="29">
        <f t="shared" si="2"/>
        <v>0</v>
      </c>
      <c r="H21" s="27">
        <f t="shared" si="3"/>
        <v>0</v>
      </c>
    </row>
    <row r="22" spans="1:8" s="73" customFormat="1" ht="31.5">
      <c r="A22" s="32" t="s">
        <v>32</v>
      </c>
      <c r="B22" s="26">
        <f>BOS!B22+Online!B22+BRCC!B22+BPCC!B22+Delgado!B22+Fletcher!B22+LDCC!B22+LTC!B22+Nunez!B22+RPCC!B22+SLCC!B22+Sowela!B22</f>
        <v>0</v>
      </c>
      <c r="C22" s="26">
        <f>BOS!C22+Online!C22+BRCC!C22+BPCC!C22+Delgado!C22+Fletcher!C22+LDCC!C22+LTC!C22+Nunez!C22+RPCC!C22+SLCC!C22+Sowela!C22</f>
        <v>0</v>
      </c>
      <c r="D22" s="26">
        <f>BOS!D22+Online!D22+BRCC!D22+BPCC!D22+Delgado!D22+Fletcher!D22+LDCC!D22+LTC!D22+Nunez!D22+RPCC!D22+SLCC!D22+Sowela!D22</f>
        <v>0</v>
      </c>
      <c r="E22" s="29">
        <f t="shared" si="0"/>
        <v>0</v>
      </c>
      <c r="F22" s="27">
        <f t="shared" si="1"/>
        <v>0</v>
      </c>
      <c r="G22" s="29">
        <f t="shared" si="2"/>
        <v>0</v>
      </c>
      <c r="H22" s="27">
        <f t="shared" si="3"/>
        <v>0</v>
      </c>
    </row>
    <row r="23" spans="1:8" s="73" customFormat="1" ht="31.5">
      <c r="A23" s="33" t="s">
        <v>33</v>
      </c>
      <c r="B23" s="26">
        <f>BOS!B23+Online!B23+BRCC!B23+BPCC!B23+Delgado!B23+Fletcher!B23+LDCC!B23+LTC!B23+Nunez!B23+RPCC!B23+SLCC!B23+Sowela!B23</f>
        <v>0</v>
      </c>
      <c r="C23" s="26">
        <f>BOS!C23+Online!C23+BRCC!C23+BPCC!C23+Delgado!C23+Fletcher!C23+LDCC!C23+LTC!C23+Nunez!C23+RPCC!C23+SLCC!C23+Sowela!C23</f>
        <v>0</v>
      </c>
      <c r="D23" s="26">
        <f>BOS!D23+Online!D23+BRCC!D23+BPCC!D23+Delgado!D23+Fletcher!D23+LDCC!D23+LTC!D23+Nunez!D23+RPCC!D23+SLCC!D23+Sowela!D23</f>
        <v>0</v>
      </c>
      <c r="E23" s="29">
        <f t="shared" si="0"/>
        <v>0</v>
      </c>
      <c r="F23" s="27">
        <f t="shared" si="1"/>
        <v>0</v>
      </c>
      <c r="G23" s="29">
        <f t="shared" si="2"/>
        <v>0</v>
      </c>
      <c r="H23" s="27">
        <f t="shared" si="3"/>
        <v>0</v>
      </c>
    </row>
    <row r="24" spans="1:8" s="73" customFormat="1" ht="31.5">
      <c r="A24" s="33" t="s">
        <v>34</v>
      </c>
      <c r="B24" s="26">
        <f>BOS!B24+Online!B24+BRCC!B24+BPCC!B24+Delgado!B24+Fletcher!B24+LDCC!B24+LTC!B24+Nunez!B24+RPCC!B24+SLCC!B24+Sowela!B24</f>
        <v>10000000</v>
      </c>
      <c r="C24" s="26">
        <f>BOS!C24+Online!C24+BRCC!C24+BPCC!C24+Delgado!C24+Fletcher!C24+LDCC!C24+LTC!C24+Nunez!C24+RPCC!C24+SLCC!C24+Sowela!C24</f>
        <v>10000000</v>
      </c>
      <c r="D24" s="26">
        <f>BOS!D24+Online!D24+BRCC!D24+BPCC!D24+Delgado!D24+Fletcher!D24+LDCC!D24+LTC!D24+Nunez!D24+RPCC!D24+SLCC!D24+Sowela!D24</f>
        <v>10000000</v>
      </c>
      <c r="E24" s="29">
        <f t="shared" si="0"/>
        <v>0</v>
      </c>
      <c r="F24" s="27">
        <f t="shared" si="1"/>
        <v>0</v>
      </c>
      <c r="G24" s="29">
        <f t="shared" si="2"/>
        <v>0</v>
      </c>
      <c r="H24" s="27">
        <f t="shared" si="3"/>
        <v>0</v>
      </c>
    </row>
    <row r="25" spans="1:8" s="73" customFormat="1" ht="31.5">
      <c r="A25" s="33" t="s">
        <v>35</v>
      </c>
      <c r="B25" s="26">
        <f>BOS!B25+Online!B25+BRCC!B25+BPCC!B25+Delgado!B25+Fletcher!B25+LDCC!B25+LTC!B25+Nunez!B25+RPCC!B25+SLCC!B25+Sowela!B25</f>
        <v>175000</v>
      </c>
      <c r="C25" s="26">
        <f>BOS!C25+Online!C25+BRCC!C25+BPCC!C25+Delgado!C25+Fletcher!C25+LDCC!C25+LTC!C25+Nunez!C25+RPCC!C25+SLCC!C25+Sowela!C25</f>
        <v>175000</v>
      </c>
      <c r="D25" s="26">
        <f>BOS!D25+Online!D25+BRCC!D25+BPCC!D25+Delgado!D25+Fletcher!D25+LDCC!D25+LTC!D25+Nunez!D25+RPCC!D25+SLCC!D25+Sowela!D25</f>
        <v>300000</v>
      </c>
      <c r="E25" s="29">
        <f t="shared" si="0"/>
        <v>125000</v>
      </c>
      <c r="F25" s="27">
        <f t="shared" si="1"/>
        <v>0.7142857142857143</v>
      </c>
      <c r="G25" s="29">
        <f t="shared" si="2"/>
        <v>125000</v>
      </c>
      <c r="H25" s="27">
        <f t="shared" si="3"/>
        <v>0.7142857142857143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f>BOS!B27+Online!B27+BRCC!B27+BPCC!B27+Delgado!B27+Fletcher!B27+LDCC!B27+LTC!B27+Nunez!B27+RPCC!B27+SLCC!B27+Sowela!B27</f>
        <v>0</v>
      </c>
      <c r="C27" s="26">
        <f>BOS!C27+Online!C27+BRCC!C27+BPCC!C27+Delgado!C27+Fletcher!C27+LDCC!C27+LTC!C27+Nunez!C27+RPCC!C27+SLCC!C27+Sowela!C27</f>
        <v>0</v>
      </c>
      <c r="D27" s="26">
        <f>BOS!D27+Online!D27+BRCC!D27+BPCC!D27+Delgado!D27+Fletcher!D27+LDCC!D27+LTC!D27+Nunez!D27+RPCC!D27+SLCC!D27+Sowela!D27</f>
        <v>0</v>
      </c>
      <c r="E27" s="26">
        <f>D27-B27</f>
        <v>0</v>
      </c>
      <c r="F27" s="27">
        <f>IF(ISBLANK(E27),"  ",IF(B27&gt;0,E27/B27,IF(E27&gt;0,1,0)))</f>
        <v>0</v>
      </c>
      <c r="G27" s="26">
        <f>D27-C27</f>
        <v>0</v>
      </c>
      <c r="H27" s="27">
        <f>IF(ISBLANK(G27),"  ",IF(C27&gt;0,G27/C27,IF(G27&gt;0,1,0)))</f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6">
        <f>BOS!B29+Online!B29+BRCC!B29+BPCC!B29+Delgado!B29+Fletcher!B29+LDCC!B29+LTC!B29+Nunez!B29+RPCC!B29+SLCC!B29+Sowela!B29</f>
        <v>0</v>
      </c>
      <c r="C29" s="26">
        <f>BOS!C29+Online!C29+BRCC!C29+BPCC!C29+Delgado!C29+Fletcher!C29+LDCC!C29+LTC!C29+Nunez!C29+RPCC!C29+SLCC!C29+Sowela!C29</f>
        <v>0</v>
      </c>
      <c r="D29" s="26">
        <f>BOS!D29+Online!D29+BRCC!D29+BPCC!D29+Delgado!D29+Fletcher!D29+LDCC!D29+LTC!D29+Nunez!D29+RPCC!D29+SLCC!D29+Sowela!D29</f>
        <v>0</v>
      </c>
      <c r="E29" s="26">
        <f>D29-B29</f>
        <v>0</v>
      </c>
      <c r="F29" s="27">
        <f>IF(ISBLANK(E29),"  ",IF(B29&gt;0,E29/B29,IF(E29&gt;0,1,0)))</f>
        <v>0</v>
      </c>
      <c r="G29" s="26">
        <f>D29-C29</f>
        <v>0</v>
      </c>
      <c r="H29" s="27">
        <f>IF(ISBLANK(G29),"  ",IF(C29&gt;0,G29/C29,IF(G29&gt;0,1,0)))</f>
        <v>0</v>
      </c>
    </row>
    <row r="30" spans="1:8" s="73" customFormat="1" ht="31.5">
      <c r="A30" s="32" t="s">
        <v>39</v>
      </c>
      <c r="B30" s="26">
        <f>BOS!B30+Online!B30+BRCC!B30+BPCC!B30+Delgado!B30+Fletcher!B30+LDCC!B30+LTC!B30+Nunez!B30+RPCC!B30+SLCC!B30+Sowela!B30</f>
        <v>0</v>
      </c>
      <c r="C30" s="26">
        <f>BOS!C30+Online!C30+BRCC!C30+BPCC!C30+Delgado!C30+Fletcher!C30+LDCC!C30+LTC!C30+Nunez!C30+RPCC!C30+SLCC!C30+Sowela!C30</f>
        <v>0</v>
      </c>
      <c r="D30" s="26">
        <f>BOS!D30+Online!D30+BRCC!D30+BPCC!D30+Delgado!D30+Fletcher!D30+LDCC!D30+LTC!D30+Nunez!D30+RPCC!D30+SLCC!D30+Sowela!D30</f>
        <v>0</v>
      </c>
      <c r="E30" s="29"/>
      <c r="F30" s="27" t="str">
        <f>IF(ISBLANK(E30),"  ",IF(C30&gt;0,E30/C30,IF(E30&gt;0,1,0)))</f>
        <v xml:space="preserve">  </v>
      </c>
      <c r="G30" s="29"/>
      <c r="H30" s="27" t="str">
        <f>IF(ISBLANK(G30),"  ",IF(C30&gt;0,G30/C30,IF(G30&gt;0,1,0)))</f>
        <v xml:space="preserve">  </v>
      </c>
    </row>
    <row r="31" spans="1:8" s="75" customFormat="1" ht="31.5">
      <c r="A31" s="35" t="s">
        <v>41</v>
      </c>
      <c r="B31" s="36">
        <f>B30+B29+B27+B10+B9+B8</f>
        <v>155405938.15000001</v>
      </c>
      <c r="C31" s="36">
        <f t="shared" ref="C31:D31" si="5">C30+C29+C27+C10+C9+C8</f>
        <v>155795237</v>
      </c>
      <c r="D31" s="36">
        <f t="shared" si="5"/>
        <v>149543676</v>
      </c>
      <c r="E31" s="36">
        <f>D31-B31</f>
        <v>-5862262.150000006</v>
      </c>
      <c r="F31" s="37">
        <f>IF(ISBLANK(E31),"  ",IF(B31&gt;0,E31/B31,IF(E31&gt;0,1,0)))</f>
        <v>-3.7722253214942582E-2</v>
      </c>
      <c r="G31" s="36">
        <f>D31-C31</f>
        <v>-6251561</v>
      </c>
      <c r="H31" s="37">
        <f>IF(ISBLANK(G31),"  ",IF(C31&gt;0,G31/C31,IF(G31&gt;0,1,0)))</f>
        <v>-4.0126778715321061E-2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41">
        <f>BOS!B33+Online!B33+BRCC!B33+BPCC!B33+Delgado!B33+Fletcher!B33+LDCC!B33+LTC!B33+Nunez!B33+RPCC!B33+SLCC!B33+Sowela!B33</f>
        <v>469350.72999998927</v>
      </c>
      <c r="C33" s="41">
        <f>BOS!C33+Online!C33+BRCC!C33+BPCC!C33+Delgado!C33+Fletcher!C33+LDCC!C33+LTC!C33+Nunez!C33+RPCC!C33+SLCC!C33+Sowela!C33</f>
        <v>0</v>
      </c>
      <c r="D33" s="41">
        <f>BOS!D33+Online!D33+BRCC!D33+BPCC!D33+Delgado!D33+Fletcher!D33+LDCC!D33+LTC!D33+Nunez!D33+RPCC!D33+SLCC!D33+Sowela!D33</f>
        <v>0</v>
      </c>
      <c r="E33" s="39">
        <f>D33-B33</f>
        <v>-469350.72999998927</v>
      </c>
      <c r="F33" s="37">
        <f>IF(ISBLANK(E33),"  ",IF(B33&gt;0,E33/B33,IF(E33&gt;0,1,0)))</f>
        <v>-1</v>
      </c>
      <c r="G33" s="39">
        <f>D33-C33</f>
        <v>0</v>
      </c>
      <c r="H33" s="37">
        <f>IF(ISBLANK(G33),"  ",IF(C33&gt;0,G33/C33,IF(G33&gt;0,1,0)))</f>
        <v>0</v>
      </c>
    </row>
    <row r="34" spans="1:8" s="73" customFormat="1" ht="31.5">
      <c r="A34" s="32" t="s">
        <v>43</v>
      </c>
      <c r="B34" s="36"/>
      <c r="C34" s="36"/>
      <c r="D34" s="36"/>
      <c r="E34" s="31"/>
      <c r="F34" s="23"/>
      <c r="G34" s="31"/>
      <c r="H34" s="23"/>
    </row>
    <row r="35" spans="1:8" s="75" customFormat="1" ht="31.5">
      <c r="A35" s="40" t="s">
        <v>44</v>
      </c>
      <c r="B35" s="41">
        <f>BOS!B35+Online!B35+BRCC!B35+BPCC!B35+Delgado!B35+Fletcher!B35+LDCC!B35+LTC!B35+Nunez!B35+RPCC!B35+SLCC!B35+Sowela!B35</f>
        <v>0</v>
      </c>
      <c r="C35" s="41">
        <f>BOS!C35+Online!C35+BRCC!C35+BPCC!C35+Delgado!C35+Fletcher!C35+LDCC!C35+LTC!C35+Nunez!C35+RPCC!C35+SLCC!C35+Sowela!C35</f>
        <v>0</v>
      </c>
      <c r="D35" s="41">
        <f>BOS!D35+Online!D35+BRCC!D35+BPCC!D35+Delgado!D35+Fletcher!D35+LDCC!D35+LTC!D35+Nunez!D35+RPCC!D35+SLCC!D35+Sowela!D35</f>
        <v>3600357</v>
      </c>
      <c r="E35" s="41">
        <f>D35-B35</f>
        <v>3600357</v>
      </c>
      <c r="F35" s="37">
        <f>IF(ISBLANK(E35),"  ",IF(B35&gt;0,E35/B35,IF(E35&gt;0,1,0)))</f>
        <v>1</v>
      </c>
      <c r="G35" s="41">
        <f>D35-C35</f>
        <v>3600357</v>
      </c>
      <c r="H35" s="37">
        <f>IF(ISBLANK(G35),"  ",IF(C35&gt;0,G35/C35,IF(G35&gt;0,1,0)))</f>
        <v>1</v>
      </c>
    </row>
    <row r="36" spans="1:8" s="73" customFormat="1" ht="31.5">
      <c r="A36" s="32" t="s">
        <v>43</v>
      </c>
      <c r="B36" s="36"/>
      <c r="C36" s="36"/>
      <c r="D36" s="36"/>
      <c r="E36" s="31"/>
      <c r="F36" s="23"/>
      <c r="G36" s="31"/>
      <c r="H36" s="23"/>
    </row>
    <row r="37" spans="1:8" s="75" customFormat="1" ht="31.5">
      <c r="A37" s="40" t="s">
        <v>45</v>
      </c>
      <c r="B37" s="41">
        <f>BOS!B37+Online!B37+BRCC!B37+BPCC!B37+Delgado!B37+Fletcher!B37+LDCC!B37+LTC!B37+Nunez!B37+RPCC!B37+SLCC!B37+Sowela!B37</f>
        <v>26560680</v>
      </c>
      <c r="C37" s="41">
        <f>BOS!C37+Online!C37+BRCC!C37+BPCC!C37+Delgado!C37+Fletcher!C37+LDCC!C37+LTC!C37+Nunez!C37+RPCC!C37+SLCC!C37+Sowela!C37</f>
        <v>26560680</v>
      </c>
      <c r="D37" s="41">
        <f>BOS!D37+Online!D37+BRCC!D37+BPCC!D37+Delgado!D37+Fletcher!D37+LDCC!D37+LTC!D37+Nunez!D37+RPCC!D37+SLCC!D37+Sowela!D37</f>
        <v>42485162</v>
      </c>
      <c r="E37" s="41">
        <f>D37-B37</f>
        <v>15924482</v>
      </c>
      <c r="F37" s="37">
        <f>IF(ISBLANK(E37),"  ",IF(B37&gt;0,E37/B37,IF(E37&gt;0,1,0)))</f>
        <v>0.59955099041139004</v>
      </c>
      <c r="G37" s="41">
        <f>D37-C37</f>
        <v>15924482</v>
      </c>
      <c r="H37" s="37">
        <f>IF(ISBLANK(G37),"  ",IF(C37&gt;0,G37/C37,IF(G37&gt;0,1,0)))</f>
        <v>0.59955099041139004</v>
      </c>
    </row>
    <row r="38" spans="1:8" s="73" customFormat="1" ht="31.5">
      <c r="A38" s="32" t="s">
        <v>43</v>
      </c>
      <c r="B38" s="36"/>
      <c r="C38" s="36"/>
      <c r="D38" s="36"/>
      <c r="E38" s="31"/>
      <c r="F38" s="23"/>
      <c r="G38" s="31"/>
      <c r="H38" s="23"/>
    </row>
    <row r="39" spans="1:8" s="75" customFormat="1" ht="31.5">
      <c r="A39" s="34" t="s">
        <v>46</v>
      </c>
      <c r="B39" s="41">
        <f>BOS!B39+Online!B39+BRCC!B39+BPCC!B39+Delgado!B39+Fletcher!B39+LDCC!B39+LTC!B39+Nunez!B39+RPCC!B39+SLCC!B39+Sowela!B39</f>
        <v>84402182.079999998</v>
      </c>
      <c r="C39" s="41">
        <f>BOS!C39+Online!C39+BRCC!C39+BPCC!C39+Delgado!C39+Fletcher!C39+LDCC!C39+LTC!C39+Nunez!C39+RPCC!C39+SLCC!C39+Sowela!C39</f>
        <v>88594589</v>
      </c>
      <c r="D39" s="41">
        <f>BOS!D39+Online!D39+BRCC!D39+BPCC!D39+Delgado!D39+Fletcher!D39+LDCC!D39+LTC!D39+Nunez!D39+RPCC!D39+SLCC!D39+Sowela!D39</f>
        <v>97918184</v>
      </c>
      <c r="E39" s="39">
        <f>D39-B39</f>
        <v>13516001.920000002</v>
      </c>
      <c r="F39" s="37">
        <f>IF(ISBLANK(E39),"  ",IF(B39&gt;0,E39/B39,IF(E39&gt;0,1,0)))</f>
        <v>0.160138062629577</v>
      </c>
      <c r="G39" s="39">
        <f>D39-C39</f>
        <v>9323595</v>
      </c>
      <c r="H39" s="37">
        <f>IF(ISBLANK(G39),"  ",IF(C39&gt;0,G39/C39,IF(G39&gt;0,1,0)))</f>
        <v>0.10523887638329696</v>
      </c>
    </row>
    <row r="40" spans="1:8" s="73" customFormat="1" ht="31.5">
      <c r="A40" s="32" t="s">
        <v>43</v>
      </c>
      <c r="B40" s="36"/>
      <c r="C40" s="36"/>
      <c r="D40" s="36"/>
      <c r="E40" s="31"/>
      <c r="F40" s="23"/>
      <c r="G40" s="31"/>
      <c r="H40" s="23"/>
    </row>
    <row r="41" spans="1:8" s="75" customFormat="1" ht="31.5">
      <c r="A41" s="42" t="s">
        <v>47</v>
      </c>
      <c r="B41" s="41">
        <f>BOS!B41+Online!B41+BRCC!B41+BPCC!B41+Delgado!B41+Fletcher!B41+LDCC!B41+LTC!B41+Nunez!B41+RPCC!B41+SLCC!B41+Sowela!B41</f>
        <v>0</v>
      </c>
      <c r="C41" s="41">
        <f>BOS!C41+Online!C41+BRCC!C41+BPCC!C41+Delgado!C41+Fletcher!C41+LDCC!C41+LTC!C41+Nunez!C41+RPCC!C41+SLCC!C41+Sowela!C41</f>
        <v>0</v>
      </c>
      <c r="D41" s="41">
        <f>BOS!D41+Online!D41+BRCC!D41+BPCC!D41+Delgado!D41+Fletcher!D41+LDCC!D41+LTC!D41+Nunez!D41+RPCC!D41+SLCC!D41+Sowela!D41</f>
        <v>9202724</v>
      </c>
      <c r="E41" s="43">
        <f>D41-B41</f>
        <v>9202724</v>
      </c>
      <c r="F41" s="37">
        <f>IF(ISBLANK(E41),"  ",IF(B41&gt;0,E41/B41,IF(E41&gt;0,1,0)))</f>
        <v>1</v>
      </c>
      <c r="G41" s="43">
        <f>D41-C41</f>
        <v>9202724</v>
      </c>
      <c r="H41" s="37">
        <f>IF(ISBLANK(G41),"  ",IF(C41&gt;0,G41/C41,IF(G41&gt;0,1,0)))</f>
        <v>1</v>
      </c>
    </row>
    <row r="42" spans="1:8" s="73" customFormat="1" ht="31.5">
      <c r="A42" s="34"/>
      <c r="B42" s="39"/>
      <c r="C42" s="39"/>
      <c r="D42" s="39"/>
      <c r="E42" s="22"/>
      <c r="F42" s="44"/>
      <c r="G42" s="22"/>
      <c r="H42" s="44"/>
    </row>
    <row r="43" spans="1:8" s="75" customFormat="1" ht="31.5">
      <c r="A43" s="34" t="s">
        <v>48</v>
      </c>
      <c r="B43" s="41">
        <f>BOS!B43+Online!B43+BRCC!B43+BPCC!B43+Delgado!B43+Fletcher!B43+LDCC!B43+LTC!B43+Nunez!B43+RPCC!B43+SLCC!B43+Sowela!B43</f>
        <v>0</v>
      </c>
      <c r="C43" s="41">
        <f>BOS!C43+Online!C43+BRCC!C43+BPCC!C43+Delgado!C43+Fletcher!C43+LDCC!C43+LTC!C43+Nunez!C43+RPCC!C43+SLCC!C43+Sowela!C43</f>
        <v>0</v>
      </c>
      <c r="D43" s="41">
        <f>BOS!D43+Online!D43+BRCC!D43+BPCC!D43+Delgado!D43+Fletcher!D43+LDCC!D43+LTC!D43+Nunez!D43+RPCC!D43+SLCC!D43+Sowela!D43</f>
        <v>0</v>
      </c>
      <c r="E43" s="43">
        <f>D43-B43</f>
        <v>0</v>
      </c>
      <c r="F43" s="37">
        <f>IF(ISBLANK(E43),"  ",IF(B43&gt;0,E43/B43,IF(E43&gt;0,1,0)))</f>
        <v>0</v>
      </c>
      <c r="G43" s="43">
        <f>D43-C43</f>
        <v>0</v>
      </c>
      <c r="H43" s="37">
        <f>IF(ISBLANK(G43),"  ",IF(C43&gt;0,G43/C43,IF(G43&gt;0,1,0)))</f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f>B41+B39+B37+B35+B31-B33</f>
        <v>265899449.50000003</v>
      </c>
      <c r="C45" s="39">
        <f t="shared" ref="C45:D45" si="6">C41+C39+C37+C35+C31-C33</f>
        <v>270950506</v>
      </c>
      <c r="D45" s="39">
        <f t="shared" si="6"/>
        <v>302750103</v>
      </c>
      <c r="E45" s="39">
        <f>D45-B45</f>
        <v>36850653.49999997</v>
      </c>
      <c r="F45" s="37">
        <f>IF(ISBLANK(E45),"  ",IF(B45&gt;0,E45/B45,IF(E45&gt;0,1,0)))</f>
        <v>0.13858867917663728</v>
      </c>
      <c r="G45" s="39">
        <f>D45-C45</f>
        <v>31799597</v>
      </c>
      <c r="H45" s="37">
        <f>IF(ISBLANK(G45),"  ",IF(C45&gt;0,G45/C45,IF(G45&gt;0,1,0)))</f>
        <v>0.11736312092364205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6">
        <f>BOS!B49+Online!B49+BRCC!B49+BPCC!B49+Delgado!B49+Fletcher!B49+LDCC!B49+LTC!B49+Nunez!B49+RPCC!B49+SLCC!B49+Sowela!B49</f>
        <v>134906585.80000001</v>
      </c>
      <c r="C49" s="26">
        <f>BOS!C49+Online!C49+BRCC!C49+BPCC!C49+Delgado!C49+Fletcher!C49+LDCC!C49+LTC!C49+Nunez!C49+RPCC!C49+SLCC!C49+Sowela!C49</f>
        <v>138348351.44999999</v>
      </c>
      <c r="D49" s="26">
        <f>BOS!D49+Online!D49+BRCC!D49+BPCC!D49+Delgado!D49+Fletcher!D49+LDCC!D49+LTC!D49+Nunez!D49+RPCC!D49+SLCC!D49+Sowela!D49</f>
        <v>160989620</v>
      </c>
      <c r="E49" s="22">
        <f t="shared" ref="E49:E62" si="7">D49-B49</f>
        <v>26083034.199999988</v>
      </c>
      <c r="F49" s="27">
        <f t="shared" ref="F49:F62" si="8">IF(ISBLANK(E49),"  ",IF(B49&gt;0,E49/B49,IF(E49&gt;0,1,0)))</f>
        <v>0.19334144471396136</v>
      </c>
      <c r="G49" s="22">
        <f t="shared" ref="G49:G62" si="9">D49-C49</f>
        <v>22641268.550000012</v>
      </c>
      <c r="H49" s="27">
        <f t="shared" ref="H49:H62" si="10">IF(ISBLANK(G49),"  ",IF(C49&gt;0,G49/C49,IF(G49&gt;0,1,0)))</f>
        <v>0.16365405379031725</v>
      </c>
    </row>
    <row r="50" spans="1:8" s="73" customFormat="1" ht="31.5">
      <c r="A50" s="32" t="s">
        <v>52</v>
      </c>
      <c r="B50" s="26">
        <f>BOS!B50+Online!B50+BRCC!B50+BPCC!B50+Delgado!B50+Fletcher!B50+LDCC!B50+LTC!B50+Nunez!B50+RPCC!B50+SLCC!B50+Sowela!B50</f>
        <v>0</v>
      </c>
      <c r="C50" s="26">
        <f>BOS!C50+Online!C50+BRCC!C50+BPCC!C50+Delgado!C50+Fletcher!C50+LDCC!C50+LTC!C50+Nunez!C50+RPCC!C50+SLCC!C50+Sowela!C50</f>
        <v>0</v>
      </c>
      <c r="D50" s="26">
        <f>BOS!D50+Online!D50+BRCC!D50+BPCC!D50+Delgado!D50+Fletcher!D50+LDCC!D50+LTC!D50+Nunez!D50+RPCC!D50+SLCC!D50+Sowela!D50</f>
        <v>0</v>
      </c>
      <c r="E50" s="31">
        <f t="shared" si="7"/>
        <v>0</v>
      </c>
      <c r="F50" s="27">
        <f t="shared" si="8"/>
        <v>0</v>
      </c>
      <c r="G50" s="31">
        <f t="shared" si="9"/>
        <v>0</v>
      </c>
      <c r="H50" s="27">
        <f t="shared" si="10"/>
        <v>0</v>
      </c>
    </row>
    <row r="51" spans="1:8" s="73" customFormat="1" ht="31.5">
      <c r="A51" s="32" t="s">
        <v>53</v>
      </c>
      <c r="B51" s="26">
        <f>BOS!B51+Online!B51+BRCC!B51+BPCC!B51+Delgado!B51+Fletcher!B51+LDCC!B51+LTC!B51+Nunez!B51+RPCC!B51+SLCC!B51+Sowela!B51</f>
        <v>405122.99999999994</v>
      </c>
      <c r="C51" s="26">
        <f>BOS!C51+Online!C51+BRCC!C51+BPCC!C51+Delgado!C51+Fletcher!C51+LDCC!C51+LTC!C51+Nunez!C51+RPCC!C51+SLCC!C51+Sowela!C51</f>
        <v>492248</v>
      </c>
      <c r="D51" s="26">
        <f>BOS!D51+Online!D51+BRCC!D51+BPCC!D51+Delgado!D51+Fletcher!D51+LDCC!D51+LTC!D51+Nunez!D51+RPCC!D51+SLCC!D51+Sowela!D51</f>
        <v>269918</v>
      </c>
      <c r="E51" s="31">
        <f t="shared" si="7"/>
        <v>-135204.99999999994</v>
      </c>
      <c r="F51" s="27">
        <f t="shared" si="8"/>
        <v>-0.33373814866102386</v>
      </c>
      <c r="G51" s="31">
        <f t="shared" si="9"/>
        <v>-222330</v>
      </c>
      <c r="H51" s="27">
        <f t="shared" si="10"/>
        <v>-0.45166257658741121</v>
      </c>
    </row>
    <row r="52" spans="1:8" s="73" customFormat="1" ht="31.5">
      <c r="A52" s="32" t="s">
        <v>54</v>
      </c>
      <c r="B52" s="26">
        <f>BOS!B52+Online!B52+BRCC!B52+BPCC!B52+Delgado!B52+Fletcher!B52+LDCC!B52+LTC!B52+Nunez!B52+RPCC!B52+SLCC!B52+Sowela!B52</f>
        <v>18847741.939999998</v>
      </c>
      <c r="C52" s="26">
        <f>BOS!C52+Online!C52+BRCC!C52+BPCC!C52+Delgado!C52+Fletcher!C52+LDCC!C52+LTC!C52+Nunez!C52+RPCC!C52+SLCC!C52+Sowela!C52</f>
        <v>20337036.899999999</v>
      </c>
      <c r="D52" s="26">
        <f>BOS!D52+Online!D52+BRCC!D52+BPCC!D52+Delgado!D52+Fletcher!D52+LDCC!D52+LTC!D52+Nunez!D52+RPCC!D52+SLCC!D52+Sowela!D52</f>
        <v>21898782</v>
      </c>
      <c r="E52" s="31">
        <f t="shared" si="7"/>
        <v>3051040.0600000024</v>
      </c>
      <c r="F52" s="27">
        <f t="shared" si="8"/>
        <v>0.16187828068278415</v>
      </c>
      <c r="G52" s="31">
        <f t="shared" si="9"/>
        <v>1561745.1000000015</v>
      </c>
      <c r="H52" s="27">
        <f t="shared" si="10"/>
        <v>7.6793148760034041E-2</v>
      </c>
    </row>
    <row r="53" spans="1:8" s="73" customFormat="1" ht="31.5">
      <c r="A53" s="32" t="s">
        <v>55</v>
      </c>
      <c r="B53" s="26">
        <f>BOS!B53+Online!B53+BRCC!B53+BPCC!B53+Delgado!B53+Fletcher!B53+LDCC!B53+LTC!B53+Nunez!B53+RPCC!B53+SLCC!B53+Sowela!B53</f>
        <v>18478675.609999999</v>
      </c>
      <c r="C53" s="26">
        <f>BOS!C53+Online!C53+BRCC!C53+BPCC!C53+Delgado!C53+Fletcher!C53+LDCC!C53+LTC!C53+Nunez!C53+RPCC!C53+SLCC!C53+Sowela!C53</f>
        <v>18735101</v>
      </c>
      <c r="D53" s="26">
        <f>BOS!D53+Online!D53+BRCC!D53+BPCC!D53+Delgado!D53+Fletcher!D53+LDCC!D53+LTC!D53+Nunez!D53+RPCC!D53+SLCC!D53+Sowela!D53</f>
        <v>19590664</v>
      </c>
      <c r="E53" s="31">
        <f t="shared" si="7"/>
        <v>1111988.3900000006</v>
      </c>
      <c r="F53" s="27">
        <f t="shared" si="8"/>
        <v>6.0176844567704418E-2</v>
      </c>
      <c r="G53" s="31">
        <f t="shared" si="9"/>
        <v>855563</v>
      </c>
      <c r="H53" s="27">
        <f t="shared" si="10"/>
        <v>4.5666313728439469E-2</v>
      </c>
    </row>
    <row r="54" spans="1:8" s="73" customFormat="1" ht="31.5">
      <c r="A54" s="32" t="s">
        <v>56</v>
      </c>
      <c r="B54" s="26">
        <f>BOS!B54+Online!B54+BRCC!B54+BPCC!B54+Delgado!B54+Fletcher!B54+LDCC!B54+LTC!B54+Nunez!B54+RPCC!B54+SLCC!B54+Sowela!B54</f>
        <v>53890310.030000001</v>
      </c>
      <c r="C54" s="26">
        <f>BOS!C54+Online!C54+BRCC!C54+BPCC!C54+Delgado!C54+Fletcher!C54+LDCC!C54+LTC!C54+Nunez!C54+RPCC!C54+SLCC!C54+Sowela!C54</f>
        <v>55219550.450000003</v>
      </c>
      <c r="D54" s="26">
        <f>BOS!D54+Online!D54+BRCC!D54+BPCC!D54+Delgado!D54+Fletcher!D54+LDCC!D54+LTC!D54+Nunez!D54+RPCC!D54+SLCC!D54+Sowela!D54</f>
        <v>54032742</v>
      </c>
      <c r="E54" s="31">
        <f t="shared" si="7"/>
        <v>142431.96999999881</v>
      </c>
      <c r="F54" s="27">
        <f t="shared" si="8"/>
        <v>2.6429977842159168E-3</v>
      </c>
      <c r="G54" s="31">
        <f t="shared" si="9"/>
        <v>-1186808.450000003</v>
      </c>
      <c r="H54" s="27">
        <f t="shared" si="10"/>
        <v>-2.1492540962908237E-2</v>
      </c>
    </row>
    <row r="55" spans="1:8" s="73" customFormat="1" ht="31.5">
      <c r="A55" s="32" t="s">
        <v>57</v>
      </c>
      <c r="B55" s="26">
        <f>BOS!B55+Online!B55+BRCC!B55+BPCC!B55+Delgado!B55+Fletcher!B55+LDCC!B55+LTC!B55+Nunez!B55+RPCC!B55+SLCC!B55+Sowela!B55</f>
        <v>2761802.6799999997</v>
      </c>
      <c r="C55" s="26">
        <f>BOS!C55+Online!C55+BRCC!C55+BPCC!C55+Delgado!C55+Fletcher!C55+LDCC!C55+LTC!C55+Nunez!C55+RPCC!C55+SLCC!C55+Sowela!C55</f>
        <v>2100298</v>
      </c>
      <c r="D55" s="26">
        <f>BOS!D55+Online!D55+BRCC!D55+BPCC!D55+Delgado!D55+Fletcher!D55+LDCC!D55+LTC!D55+Nunez!D55+RPCC!D55+SLCC!D55+Sowela!D55</f>
        <v>2595802</v>
      </c>
      <c r="E55" s="31">
        <f t="shared" si="7"/>
        <v>-166000.6799999997</v>
      </c>
      <c r="F55" s="27">
        <f t="shared" si="8"/>
        <v>-6.0105916038867668E-2</v>
      </c>
      <c r="G55" s="31">
        <f t="shared" si="9"/>
        <v>495504</v>
      </c>
      <c r="H55" s="27">
        <f t="shared" si="10"/>
        <v>0.23592080742827923</v>
      </c>
    </row>
    <row r="56" spans="1:8" s="73" customFormat="1" ht="31.5">
      <c r="A56" s="32" t="s">
        <v>58</v>
      </c>
      <c r="B56" s="26">
        <f>BOS!B56+Online!B56+BRCC!B56+BPCC!B56+Delgado!B56+Fletcher!B56+LDCC!B56+LTC!B56+Nunez!B56+RPCC!B56+SLCC!B56+Sowela!B56</f>
        <v>30198847.93</v>
      </c>
      <c r="C56" s="26">
        <f>BOS!C56+Online!C56+BRCC!C56+BPCC!C56+Delgado!C56+Fletcher!C56+LDCC!C56+LTC!C56+Nunez!C56+RPCC!C56+SLCC!C56+Sowela!C56</f>
        <v>29482720</v>
      </c>
      <c r="D56" s="26">
        <f>BOS!D56+Online!D56+BRCC!D56+BPCC!D56+Delgado!D56+Fletcher!D56+LDCC!D56+LTC!D56+Nunez!D56+RPCC!D56+SLCC!D56+Sowela!D56</f>
        <v>33600025</v>
      </c>
      <c r="E56" s="31">
        <f t="shared" si="7"/>
        <v>3401177.0700000003</v>
      </c>
      <c r="F56" s="27">
        <f t="shared" si="8"/>
        <v>0.11262605374495822</v>
      </c>
      <c r="G56" s="31">
        <f t="shared" si="9"/>
        <v>4117305</v>
      </c>
      <c r="H56" s="27">
        <f t="shared" si="10"/>
        <v>0.13965146363700501</v>
      </c>
    </row>
    <row r="57" spans="1:8" s="75" customFormat="1" ht="31.5">
      <c r="A57" s="48" t="s">
        <v>59</v>
      </c>
      <c r="B57" s="173">
        <f>SUM(B49:B56)</f>
        <v>259489086.99000004</v>
      </c>
      <c r="C57" s="173">
        <f t="shared" ref="C57:D57" si="11">SUM(C49:C56)</f>
        <v>264715305.80000001</v>
      </c>
      <c r="D57" s="173">
        <f t="shared" si="11"/>
        <v>292977553</v>
      </c>
      <c r="E57" s="36">
        <f t="shared" si="7"/>
        <v>33488466.009999961</v>
      </c>
      <c r="F57" s="37">
        <f t="shared" si="8"/>
        <v>0.12905539265044511</v>
      </c>
      <c r="G57" s="36">
        <f t="shared" si="9"/>
        <v>28262247.199999988</v>
      </c>
      <c r="H57" s="37">
        <f t="shared" si="10"/>
        <v>0.10676468863252253</v>
      </c>
    </row>
    <row r="58" spans="1:8" s="73" customFormat="1" ht="31.5">
      <c r="A58" s="32" t="s">
        <v>60</v>
      </c>
      <c r="B58" s="26">
        <f>BOS!B58+Online!B58+BRCC!B58+BPCC!B58+Delgado!B58+Fletcher!B58+LDCC!B58+LTC!B58+Nunez!B58+RPCC!B58+SLCC!B58+Sowela!B58</f>
        <v>0</v>
      </c>
      <c r="C58" s="26">
        <f>BOS!C58+Online!C58+BRCC!C58+BPCC!C58+Delgado!C58+Fletcher!C58+LDCC!C58+LTC!C58+Nunez!C58+RPCC!C58+SLCC!C58+Sowela!C58</f>
        <v>0</v>
      </c>
      <c r="D58" s="26">
        <f>BOS!D58+Online!D58+BRCC!D58+BPCC!D58+Delgado!D58+Fletcher!D58+LDCC!D58+LTC!D58+Nunez!D58+RPCC!D58+SLCC!D58+Sowela!D58</f>
        <v>0</v>
      </c>
      <c r="E58" s="31">
        <f t="shared" si="7"/>
        <v>0</v>
      </c>
      <c r="F58" s="27">
        <f t="shared" si="8"/>
        <v>0</v>
      </c>
      <c r="G58" s="31">
        <f t="shared" si="9"/>
        <v>0</v>
      </c>
      <c r="H58" s="27">
        <f t="shared" si="10"/>
        <v>0</v>
      </c>
    </row>
    <row r="59" spans="1:8" s="73" customFormat="1" ht="31.5">
      <c r="A59" s="32" t="s">
        <v>61</v>
      </c>
      <c r="B59" s="26">
        <f>BOS!B59+Online!B59+BRCC!B59+BPCC!B59+Delgado!B59+Fletcher!B59+LDCC!B59+LTC!B59+Nunez!B59+RPCC!B59+SLCC!B59+Sowela!B59</f>
        <v>5104605</v>
      </c>
      <c r="C59" s="26">
        <f>BOS!C59+Online!C59+BRCC!C59+BPCC!C59+Delgado!C59+Fletcher!C59+LDCC!C59+LTC!C59+Nunez!C59+RPCC!C59+SLCC!C59+Sowela!C59</f>
        <v>4971211</v>
      </c>
      <c r="D59" s="26">
        <f>BOS!D59+Online!D59+BRCC!D59+BPCC!D59+Delgado!D59+Fletcher!D59+LDCC!D59+LTC!D59+Nunez!D59+RPCC!D59+SLCC!D59+Sowela!D59</f>
        <v>4992511</v>
      </c>
      <c r="E59" s="31">
        <f t="shared" si="7"/>
        <v>-112094</v>
      </c>
      <c r="F59" s="27">
        <f t="shared" si="8"/>
        <v>-2.1959387650954384E-2</v>
      </c>
      <c r="G59" s="31">
        <f t="shared" si="9"/>
        <v>21300</v>
      </c>
      <c r="H59" s="27">
        <f t="shared" si="10"/>
        <v>4.2846702745065537E-3</v>
      </c>
    </row>
    <row r="60" spans="1:8" s="73" customFormat="1" ht="31.5">
      <c r="A60" s="32" t="s">
        <v>62</v>
      </c>
      <c r="B60" s="26">
        <f>BOS!B60+Online!B60+BRCC!B60+BPCC!B60+Delgado!B60+Fletcher!B60+LDCC!B60+LTC!B60+Nunez!B60+RPCC!B60+SLCC!B60+Sowela!B60</f>
        <v>1025257.51</v>
      </c>
      <c r="C60" s="26">
        <f>BOS!C60+Online!C60+BRCC!C60+BPCC!C60+Delgado!C60+Fletcher!C60+LDCC!C60+LTC!C60+Nunez!C60+RPCC!C60+SLCC!C60+Sowela!C60</f>
        <v>983489</v>
      </c>
      <c r="D60" s="26">
        <f>BOS!D60+Online!D60+BRCC!D60+BPCC!D60+Delgado!D60+Fletcher!D60+LDCC!D60+LTC!D60+Nunez!D60+RPCC!D60+SLCC!D60+Sowela!D60</f>
        <v>899183</v>
      </c>
      <c r="E60" s="31">
        <f t="shared" si="7"/>
        <v>-126074.51000000001</v>
      </c>
      <c r="F60" s="27">
        <f t="shared" si="8"/>
        <v>-0.12296862863262518</v>
      </c>
      <c r="G60" s="31">
        <f t="shared" si="9"/>
        <v>-84306</v>
      </c>
      <c r="H60" s="27">
        <f t="shared" si="10"/>
        <v>-8.5721345129432053E-2</v>
      </c>
    </row>
    <row r="61" spans="1:8" s="73" customFormat="1" ht="31.5">
      <c r="A61" s="32" t="s">
        <v>63</v>
      </c>
      <c r="B61" s="26">
        <f>BOS!B61+Online!B61+BRCC!B61+BPCC!B61+Delgado!B61+Fletcher!B61+LDCC!B61+LTC!B61+Nunez!B61+RPCC!B61+SLCC!B61+Sowela!B61</f>
        <v>280500</v>
      </c>
      <c r="C61" s="26">
        <f>BOS!C61+Online!C61+BRCC!C61+BPCC!C61+Delgado!C61+Fletcher!C61+LDCC!C61+LTC!C61+Nunez!C61+RPCC!C61+SLCC!C61+Sowela!C61</f>
        <v>280500</v>
      </c>
      <c r="D61" s="26">
        <f>BOS!D61+Online!D61+BRCC!D61+BPCC!D61+Delgado!D61+Fletcher!D61+LDCC!D61+LTC!D61+Nunez!D61+RPCC!D61+SLCC!D61+Sowela!D61</f>
        <v>3880857</v>
      </c>
      <c r="E61" s="31">
        <f t="shared" si="7"/>
        <v>3600357</v>
      </c>
      <c r="F61" s="27">
        <f t="shared" si="8"/>
        <v>12.835497326203209</v>
      </c>
      <c r="G61" s="31">
        <f t="shared" si="9"/>
        <v>3600357</v>
      </c>
      <c r="H61" s="27">
        <f t="shared" si="10"/>
        <v>12.835497326203209</v>
      </c>
    </row>
    <row r="62" spans="1:8" s="75" customFormat="1" ht="31.5">
      <c r="A62" s="49" t="s">
        <v>64</v>
      </c>
      <c r="B62" s="50">
        <f>B61+B60+B59+B58+B57</f>
        <v>265899449.50000003</v>
      </c>
      <c r="C62" s="50">
        <f t="shared" ref="C62:D62" si="12">C61+C60+C59+C58+C57</f>
        <v>270950505.80000001</v>
      </c>
      <c r="D62" s="50">
        <f t="shared" si="12"/>
        <v>302750104</v>
      </c>
      <c r="E62" s="50">
        <f t="shared" si="7"/>
        <v>36850654.49999997</v>
      </c>
      <c r="F62" s="37">
        <f t="shared" si="8"/>
        <v>0.13858868293745741</v>
      </c>
      <c r="G62" s="50">
        <f t="shared" si="9"/>
        <v>31799598.199999988</v>
      </c>
      <c r="H62" s="37">
        <f t="shared" si="10"/>
        <v>0.11736312543912582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f>BOS!B65+Online!B65+BRCC!B65+BPCC!B65+Delgado!B65+Fletcher!B65+LDCC!B65+LTC!B65+Nunez!B65+RPCC!B65+SLCC!B65+Sowela!B65</f>
        <v>151985997.81999999</v>
      </c>
      <c r="C65" s="26">
        <f>BOS!C65+Online!C65+BRCC!C65+BPCC!C65+Delgado!C65+Fletcher!C65+LDCC!C65+LTC!C65+Nunez!C65+RPCC!C65+SLCC!C65+Sowela!C65</f>
        <v>156076265.34999999</v>
      </c>
      <c r="D65" s="26">
        <f>BOS!D65+Online!D65+BRCC!D65+BPCC!D65+Delgado!D65+Fletcher!D65+LDCC!D65+LTC!D65+Nunez!D65+RPCC!D65+SLCC!D65+Sowela!D65</f>
        <v>155689671</v>
      </c>
      <c r="E65" s="22">
        <f t="shared" ref="E65:E83" si="13">D65-B65</f>
        <v>3703673.1800000072</v>
      </c>
      <c r="F65" s="27">
        <f t="shared" ref="F65:F83" si="14">IF(ISBLANK(E65),"  ",IF(B65&gt;0,E65/B65,IF(E65&gt;0,1,0)))</f>
        <v>2.4368515739103414E-2</v>
      </c>
      <c r="G65" s="22">
        <f t="shared" ref="G65:G83" si="15">D65-C65</f>
        <v>-386594.34999999404</v>
      </c>
      <c r="H65" s="27">
        <f t="shared" ref="H65:H83" si="16">IF(ISBLANK(G65),"  ",IF(C65&gt;0,G65/C65,IF(G65&gt;0,1,0)))</f>
        <v>-2.4769579739306216E-3</v>
      </c>
    </row>
    <row r="66" spans="1:8" s="73" customFormat="1" ht="31.5">
      <c r="A66" s="32" t="s">
        <v>67</v>
      </c>
      <c r="B66" s="26">
        <f>BOS!B66+Online!B66+BRCC!B66+BPCC!B66+Delgado!B66+Fletcher!B66+LDCC!B66+LTC!B66+Nunez!B66+RPCC!B66+SLCC!B66+Sowela!B66</f>
        <v>4081829.6399999997</v>
      </c>
      <c r="C66" s="26">
        <f>BOS!C66+Online!C66+BRCC!C66+BPCC!C66+Delgado!C66+Fletcher!C66+LDCC!C66+LTC!C66+Nunez!C66+RPCC!C66+SLCC!C66+Sowela!C66</f>
        <v>3991947</v>
      </c>
      <c r="D66" s="26">
        <f>BOS!D66+Online!D66+BRCC!D66+BPCC!D66+Delgado!D66+Fletcher!D66+LDCC!D66+LTC!D66+Nunez!D66+RPCC!D66+SLCC!D66+Sowela!D66</f>
        <v>4305560</v>
      </c>
      <c r="E66" s="31">
        <f t="shared" si="13"/>
        <v>223730.36000000034</v>
      </c>
      <c r="F66" s="27">
        <f t="shared" si="14"/>
        <v>5.4811292908344002E-2</v>
      </c>
      <c r="G66" s="31">
        <f t="shared" si="15"/>
        <v>313613</v>
      </c>
      <c r="H66" s="27">
        <f t="shared" si="16"/>
        <v>7.8561413766264937E-2</v>
      </c>
    </row>
    <row r="67" spans="1:8" s="73" customFormat="1" ht="31.5">
      <c r="A67" s="32" t="s">
        <v>68</v>
      </c>
      <c r="B67" s="26">
        <f>BOS!B67+Online!B67+BRCC!B67+BPCC!B67+Delgado!B67+Fletcher!B67+LDCC!B67+LTC!B67+Nunez!B67+RPCC!B67+SLCC!B67+Sowela!B67</f>
        <v>47399461.5</v>
      </c>
      <c r="C67" s="26">
        <f>BOS!C67+Online!C67+BRCC!C67+BPCC!C67+Delgado!C67+Fletcher!C67+LDCC!C67+LTC!C67+Nunez!C67+RPCC!C67+SLCC!C67+Sowela!C67</f>
        <v>46967031</v>
      </c>
      <c r="D67" s="26">
        <f>BOS!D67+Online!D67+BRCC!D67+BPCC!D67+Delgado!D67+Fletcher!D67+LDCC!D67+LTC!D67+Nunez!D67+RPCC!D67+SLCC!D67+Sowela!D67</f>
        <v>51839677</v>
      </c>
      <c r="E67" s="31">
        <f t="shared" si="13"/>
        <v>4440215.5</v>
      </c>
      <c r="F67" s="27">
        <f t="shared" si="14"/>
        <v>9.367649672560098E-2</v>
      </c>
      <c r="G67" s="31">
        <f t="shared" si="15"/>
        <v>4872646</v>
      </c>
      <c r="H67" s="27">
        <f t="shared" si="16"/>
        <v>0.10374609372263706</v>
      </c>
    </row>
    <row r="68" spans="1:8" s="75" customFormat="1" ht="31.5">
      <c r="A68" s="48" t="s">
        <v>69</v>
      </c>
      <c r="B68" s="50">
        <f>SUM(B65:B67)</f>
        <v>203467288.95999998</v>
      </c>
      <c r="C68" s="50">
        <f t="shared" ref="C68:D68" si="17">SUM(C65:C67)</f>
        <v>207035243.34999999</v>
      </c>
      <c r="D68" s="50">
        <f t="shared" si="17"/>
        <v>211834908</v>
      </c>
      <c r="E68" s="36">
        <f t="shared" si="13"/>
        <v>8367619.0400000215</v>
      </c>
      <c r="F68" s="37">
        <f t="shared" si="14"/>
        <v>4.1125131625678796E-2</v>
      </c>
      <c r="G68" s="36">
        <f t="shared" si="15"/>
        <v>4799664.650000006</v>
      </c>
      <c r="H68" s="37">
        <f t="shared" si="16"/>
        <v>2.318283869131408E-2</v>
      </c>
    </row>
    <row r="69" spans="1:8" s="73" customFormat="1" ht="31.5">
      <c r="A69" s="32" t="s">
        <v>70</v>
      </c>
      <c r="B69" s="26">
        <f>BOS!B69+Online!B69+BRCC!B69+BPCC!B69+Delgado!B69+Fletcher!B69+LDCC!B69+LTC!B69+Nunez!B69+RPCC!B69+SLCC!B69+Sowela!B69</f>
        <v>742207.2</v>
      </c>
      <c r="C69" s="26">
        <f>BOS!C69+Online!C69+BRCC!C69+BPCC!C69+Delgado!C69+Fletcher!C69+LDCC!C69+LTC!C69+Nunez!C69+RPCC!C69+SLCC!C69+Sowela!C69</f>
        <v>1168935.45</v>
      </c>
      <c r="D69" s="26">
        <f>BOS!D69+Online!D69+BRCC!D69+BPCC!D69+Delgado!D69+Fletcher!D69+LDCC!D69+LTC!D69+Nunez!D69+RPCC!D69+SLCC!D69+Sowela!D69</f>
        <v>1254183</v>
      </c>
      <c r="E69" s="31">
        <f t="shared" si="13"/>
        <v>511975.80000000005</v>
      </c>
      <c r="F69" s="27">
        <f t="shared" si="14"/>
        <v>0.68980171574730087</v>
      </c>
      <c r="G69" s="31">
        <f t="shared" si="15"/>
        <v>85247.550000000047</v>
      </c>
      <c r="H69" s="27">
        <f t="shared" si="16"/>
        <v>7.2927508529234908E-2</v>
      </c>
    </row>
    <row r="70" spans="1:8" s="73" customFormat="1" ht="31.5">
      <c r="A70" s="32" t="s">
        <v>71</v>
      </c>
      <c r="B70" s="26">
        <f>BOS!B70+Online!B70+BRCC!B70+BPCC!B70+Delgado!B70+Fletcher!B70+LDCC!B70+LTC!B70+Nunez!B70+RPCC!B70+SLCC!B70+Sowela!B70</f>
        <v>28532623.460000001</v>
      </c>
      <c r="C70" s="26">
        <f>BOS!C70+Online!C70+BRCC!C70+BPCC!C70+Delgado!C70+Fletcher!C70+LDCC!C70+LTC!C70+Nunez!C70+RPCC!C70+SLCC!C70+Sowela!C70</f>
        <v>28014623</v>
      </c>
      <c r="D70" s="26">
        <f>BOS!D70+Online!D70+BRCC!D70+BPCC!D70+Delgado!D70+Fletcher!D70+LDCC!D70+LTC!D70+Nunez!D70+RPCC!D70+SLCC!D70+Sowela!D70</f>
        <v>31376106</v>
      </c>
      <c r="E70" s="31">
        <f t="shared" si="13"/>
        <v>2843482.5399999991</v>
      </c>
      <c r="F70" s="27">
        <f t="shared" si="14"/>
        <v>9.965724126231465E-2</v>
      </c>
      <c r="G70" s="31">
        <f t="shared" si="15"/>
        <v>3361483</v>
      </c>
      <c r="H70" s="27">
        <f t="shared" si="16"/>
        <v>0.11999029935187777</v>
      </c>
    </row>
    <row r="71" spans="1:8" s="73" customFormat="1" ht="31.5">
      <c r="A71" s="32" t="s">
        <v>72</v>
      </c>
      <c r="B71" s="26">
        <f>BOS!B71+Online!B71+BRCC!B71+BPCC!B71+Delgado!B71+Fletcher!B71+LDCC!B71+LTC!B71+Nunez!B71+RPCC!B71+SLCC!B71+Sowela!B71</f>
        <v>4988832.38</v>
      </c>
      <c r="C71" s="26">
        <f>BOS!C71+Online!C71+BRCC!C71+BPCC!C71+Delgado!C71+Fletcher!C71+LDCC!C71+LTC!C71+Nunez!C71+RPCC!C71+SLCC!C71+Sowela!C71</f>
        <v>5602701.5</v>
      </c>
      <c r="D71" s="26">
        <f>BOS!D71+Online!D71+BRCC!D71+BPCC!D71+Delgado!D71+Fletcher!D71+LDCC!D71+LTC!D71+Nunez!D71+RPCC!D71+SLCC!D71+Sowela!D71</f>
        <v>7630166</v>
      </c>
      <c r="E71" s="31">
        <f t="shared" si="13"/>
        <v>2641333.62</v>
      </c>
      <c r="F71" s="27">
        <f t="shared" si="14"/>
        <v>0.52944926163263883</v>
      </c>
      <c r="G71" s="31">
        <f t="shared" si="15"/>
        <v>2027464.5</v>
      </c>
      <c r="H71" s="27">
        <f t="shared" si="16"/>
        <v>0.3618726608940348</v>
      </c>
    </row>
    <row r="72" spans="1:8" s="75" customFormat="1" ht="31.5">
      <c r="A72" s="35" t="s">
        <v>73</v>
      </c>
      <c r="B72" s="50">
        <f>SUM(B69:B71)</f>
        <v>34263663.039999999</v>
      </c>
      <c r="C72" s="50">
        <f t="shared" ref="C72:D72" si="18">SUM(C69:C71)</f>
        <v>34786259.950000003</v>
      </c>
      <c r="D72" s="50">
        <f t="shared" si="18"/>
        <v>40260455</v>
      </c>
      <c r="E72" s="36">
        <f t="shared" si="13"/>
        <v>5996791.9600000009</v>
      </c>
      <c r="F72" s="37">
        <f t="shared" si="14"/>
        <v>0.17501899761853371</v>
      </c>
      <c r="G72" s="36">
        <f t="shared" si="15"/>
        <v>5474195.049999997</v>
      </c>
      <c r="H72" s="37">
        <f t="shared" si="16"/>
        <v>0.15736658835610168</v>
      </c>
    </row>
    <row r="73" spans="1:8" s="73" customFormat="1" ht="31.5">
      <c r="A73" s="32" t="s">
        <v>74</v>
      </c>
      <c r="B73" s="26">
        <f>BOS!B73+Online!B73+BRCC!B73+BPCC!B73+Delgado!B73+Fletcher!B73+LDCC!B73+LTC!B73+Nunez!B73+RPCC!B73+SLCC!B73+Sowela!B73</f>
        <v>3076733.3600000003</v>
      </c>
      <c r="C73" s="26">
        <f>BOS!C73+Online!C73+BRCC!C73+BPCC!C73+Delgado!C73+Fletcher!C73+LDCC!C73+LTC!C73+Nunez!C73+RPCC!C73+SLCC!C73+Sowela!C73</f>
        <v>3697565</v>
      </c>
      <c r="D73" s="26">
        <f>BOS!D73+Online!D73+BRCC!D73+BPCC!D73+Delgado!D73+Fletcher!D73+LDCC!D73+LTC!D73+Nunez!D73+RPCC!D73+SLCC!D73+Sowela!D73</f>
        <v>3225315</v>
      </c>
      <c r="E73" s="31">
        <f t="shared" si="13"/>
        <v>148581.63999999966</v>
      </c>
      <c r="F73" s="27">
        <f t="shared" si="14"/>
        <v>4.8292010588788771E-2</v>
      </c>
      <c r="G73" s="31">
        <f t="shared" si="15"/>
        <v>-472250</v>
      </c>
      <c r="H73" s="27">
        <f t="shared" si="16"/>
        <v>-0.12771918816842975</v>
      </c>
    </row>
    <row r="74" spans="1:8" s="73" customFormat="1" ht="31.5">
      <c r="A74" s="32" t="s">
        <v>75</v>
      </c>
      <c r="B74" s="26">
        <f>BOS!B74+Online!B74+BRCC!B74+BPCC!B74+Delgado!B74+Fletcher!B74+LDCC!B74+LTC!B74+Nunez!B74+RPCC!B74+SLCC!B74+Sowela!B74</f>
        <v>17175069.73</v>
      </c>
      <c r="C74" s="26">
        <f>BOS!C74+Online!C74+BRCC!C74+BPCC!C74+Delgado!C74+Fletcher!C74+LDCC!C74+LTC!C74+Nunez!C74+RPCC!C74+SLCC!C74+Sowela!C74</f>
        <v>16561378</v>
      </c>
      <c r="D74" s="26">
        <f>BOS!D74+Online!D74+BRCC!D74+BPCC!D74+Delgado!D74+Fletcher!D74+LDCC!D74+LTC!D74+Nunez!D74+RPCC!D74+SLCC!D74+Sowela!D74</f>
        <v>36070291</v>
      </c>
      <c r="E74" s="31">
        <f t="shared" si="13"/>
        <v>18895221.27</v>
      </c>
      <c r="F74" s="27">
        <f t="shared" si="14"/>
        <v>1.1001539770750031</v>
      </c>
      <c r="G74" s="31">
        <f t="shared" si="15"/>
        <v>19508913</v>
      </c>
      <c r="H74" s="27">
        <f t="shared" si="16"/>
        <v>1.1779764340865839</v>
      </c>
    </row>
    <row r="75" spans="1:8" s="73" customFormat="1" ht="31.5">
      <c r="A75" s="32" t="s">
        <v>76</v>
      </c>
      <c r="B75" s="26">
        <f>BOS!B75+Online!B75+BRCC!B75+BPCC!B75+Delgado!B75+Fletcher!B75+LDCC!B75+LTC!B75+Nunez!B75+RPCC!B75+SLCC!B75+Sowela!B75</f>
        <v>0</v>
      </c>
      <c r="C75" s="26">
        <f>BOS!C75+Online!C75+BRCC!C75+BPCC!C75+Delgado!C75+Fletcher!C75+LDCC!C75+LTC!C75+Nunez!C75+RPCC!C75+SLCC!C75+Sowela!C75</f>
        <v>0</v>
      </c>
      <c r="D75" s="26">
        <f>BOS!D75+Online!D75+BRCC!D75+BPCC!D75+Delgado!D75+Fletcher!D75+LDCC!D75+LTC!D75+Nunez!D75+RPCC!D75+SLCC!D75+Sowela!D75</f>
        <v>0</v>
      </c>
      <c r="E75" s="31">
        <f t="shared" si="13"/>
        <v>0</v>
      </c>
      <c r="F75" s="27">
        <f t="shared" si="14"/>
        <v>0</v>
      </c>
      <c r="G75" s="31">
        <f t="shared" si="15"/>
        <v>0</v>
      </c>
      <c r="H75" s="27">
        <f t="shared" si="16"/>
        <v>0</v>
      </c>
    </row>
    <row r="76" spans="1:8" s="73" customFormat="1" ht="31.5">
      <c r="A76" s="32" t="s">
        <v>77</v>
      </c>
      <c r="B76" s="26">
        <f>BOS!B76+Online!B76+BRCC!B76+BPCC!B76+Delgado!B76+Fletcher!B76+LDCC!B76+LTC!B76+Nunez!B76+RPCC!B76+SLCC!B76+Sowela!B76</f>
        <v>5256509.51</v>
      </c>
      <c r="C76" s="26">
        <f>BOS!C76+Online!C76+BRCC!C76+BPCC!C76+Delgado!C76+Fletcher!C76+LDCC!C76+LTC!C76+Nunez!C76+RPCC!C76+SLCC!C76+Sowela!C76</f>
        <v>5148278</v>
      </c>
      <c r="D76" s="26">
        <f>BOS!D76+Online!D76+BRCC!D76+BPCC!D76+Delgado!D76+Fletcher!D76+LDCC!D76+LTC!D76+Nunez!D76+RPCC!D76+SLCC!D76+Sowela!D76</f>
        <v>5099472</v>
      </c>
      <c r="E76" s="31">
        <f t="shared" si="13"/>
        <v>-157037.50999999978</v>
      </c>
      <c r="F76" s="27">
        <f t="shared" si="14"/>
        <v>-2.9874864622854984E-2</v>
      </c>
      <c r="G76" s="31">
        <f t="shared" si="15"/>
        <v>-48806</v>
      </c>
      <c r="H76" s="27">
        <f t="shared" si="16"/>
        <v>-9.4800630424386554E-3</v>
      </c>
    </row>
    <row r="77" spans="1:8" s="75" customFormat="1" ht="31.5">
      <c r="A77" s="35" t="s">
        <v>78</v>
      </c>
      <c r="B77" s="173">
        <f>SUM(B73:B76)</f>
        <v>25508312.600000001</v>
      </c>
      <c r="C77" s="173">
        <f t="shared" ref="C77:D77" si="19">SUM(C73:C76)</f>
        <v>25407221</v>
      </c>
      <c r="D77" s="173">
        <f t="shared" si="19"/>
        <v>44395078</v>
      </c>
      <c r="E77" s="36">
        <f t="shared" si="13"/>
        <v>18886765.399999999</v>
      </c>
      <c r="F77" s="37">
        <f t="shared" si="14"/>
        <v>0.74041610263157887</v>
      </c>
      <c r="G77" s="36">
        <f t="shared" si="15"/>
        <v>18987857</v>
      </c>
      <c r="H77" s="37">
        <f t="shared" si="16"/>
        <v>0.74734096263420546</v>
      </c>
    </row>
    <row r="78" spans="1:8" s="73" customFormat="1" ht="31.5">
      <c r="A78" s="32" t="s">
        <v>79</v>
      </c>
      <c r="B78" s="26">
        <f>BOS!B78+Online!B78+BRCC!B78+BPCC!B78+Delgado!B78+Fletcher!B78+LDCC!B78+LTC!B78+Nunez!B78+RPCC!B78+SLCC!B78+Sowela!B78</f>
        <v>1667060.92</v>
      </c>
      <c r="C78" s="26">
        <f>BOS!C78+Online!C78+BRCC!C78+BPCC!C78+Delgado!C78+Fletcher!C78+LDCC!C78+LTC!C78+Nunez!C78+RPCC!C78+SLCC!C78+Sowela!C78</f>
        <v>2907167.5</v>
      </c>
      <c r="D78" s="26">
        <f>BOS!D78+Online!D78+BRCC!D78+BPCC!D78+Delgado!D78+Fletcher!D78+LDCC!D78+LTC!D78+Nunez!D78+RPCC!D78+SLCC!D78+Sowela!D78</f>
        <v>4041030</v>
      </c>
      <c r="E78" s="31">
        <f t="shared" si="13"/>
        <v>2373969.08</v>
      </c>
      <c r="F78" s="27">
        <f t="shared" si="14"/>
        <v>1.4240445874047603</v>
      </c>
      <c r="G78" s="31">
        <f t="shared" si="15"/>
        <v>1133862.5</v>
      </c>
      <c r="H78" s="27">
        <f t="shared" si="16"/>
        <v>0.39002310668373941</v>
      </c>
    </row>
    <row r="79" spans="1:8" s="73" customFormat="1" ht="31.5">
      <c r="A79" s="32" t="s">
        <v>80</v>
      </c>
      <c r="B79" s="26">
        <f>BOS!B79+Online!B79+BRCC!B79+BPCC!B79+Delgado!B79+Fletcher!B79+LDCC!B79+LTC!B79+Nunez!B79+RPCC!B79+SLCC!B79+Sowela!B79</f>
        <v>476627.01</v>
      </c>
      <c r="C79" s="26">
        <f>BOS!C79+Online!C79+BRCC!C79+BPCC!C79+Delgado!C79+Fletcher!C79+LDCC!C79+LTC!C79+Nunez!C79+RPCC!C79+SLCC!C79+Sowela!C79</f>
        <v>577879</v>
      </c>
      <c r="D79" s="26">
        <f>BOS!D79+Online!D79+BRCC!D79+BPCC!D79+Delgado!D79+Fletcher!D79+LDCC!D79+LTC!D79+Nunez!D79+RPCC!D79+SLCC!D79+Sowela!D79</f>
        <v>450500</v>
      </c>
      <c r="E79" s="31">
        <f t="shared" si="13"/>
        <v>-26127.010000000009</v>
      </c>
      <c r="F79" s="27">
        <f t="shared" si="14"/>
        <v>-5.4816469591179924E-2</v>
      </c>
      <c r="G79" s="31">
        <f t="shared" si="15"/>
        <v>-127379</v>
      </c>
      <c r="H79" s="27">
        <f t="shared" si="16"/>
        <v>-0.22042503707523547</v>
      </c>
    </row>
    <row r="80" spans="1:8" s="73" customFormat="1" ht="31.5">
      <c r="A80" s="51" t="s">
        <v>81</v>
      </c>
      <c r="B80" s="26">
        <f>BOS!B80+Online!B80+BRCC!B80+BPCC!B80+Delgado!B80+Fletcher!B80+LDCC!B80+LTC!B80+Nunez!B80+RPCC!B80+SLCC!B80+Sowela!B80</f>
        <v>516496.97</v>
      </c>
      <c r="C80" s="26">
        <f>BOS!C80+Online!C80+BRCC!C80+BPCC!C80+Delgado!C80+Fletcher!C80+LDCC!C80+LTC!C80+Nunez!C80+RPCC!C80+SLCC!C80+Sowela!C80</f>
        <v>236735</v>
      </c>
      <c r="D80" s="26">
        <f>BOS!D80+Online!D80+BRCC!D80+BPCC!D80+Delgado!D80+Fletcher!D80+LDCC!D80+LTC!D80+Nunez!D80+RPCC!D80+SLCC!D80+Sowela!D80</f>
        <v>1446407</v>
      </c>
      <c r="E80" s="31">
        <f t="shared" si="13"/>
        <v>929910.03</v>
      </c>
      <c r="F80" s="27">
        <f t="shared" si="14"/>
        <v>1.8004172028347041</v>
      </c>
      <c r="G80" s="31">
        <f t="shared" si="15"/>
        <v>1209672</v>
      </c>
      <c r="H80" s="27">
        <f t="shared" si="16"/>
        <v>5.1098147717912434</v>
      </c>
    </row>
    <row r="81" spans="1:8" s="75" customFormat="1" ht="31.5">
      <c r="A81" s="52" t="s">
        <v>82</v>
      </c>
      <c r="B81" s="50">
        <f>SUM(B78:B80)</f>
        <v>2660184.8999999994</v>
      </c>
      <c r="C81" s="50">
        <f t="shared" ref="C81:D81" si="20">SUM(C78:C80)</f>
        <v>3721781.5</v>
      </c>
      <c r="D81" s="50">
        <f t="shared" si="20"/>
        <v>5937937</v>
      </c>
      <c r="E81" s="50">
        <f t="shared" si="13"/>
        <v>3277752.1000000006</v>
      </c>
      <c r="F81" s="37">
        <f t="shared" si="14"/>
        <v>1.2321519831196701</v>
      </c>
      <c r="G81" s="50">
        <f t="shared" si="15"/>
        <v>2216155.5</v>
      </c>
      <c r="H81" s="37">
        <f t="shared" si="16"/>
        <v>0.59545556341768047</v>
      </c>
    </row>
    <row r="82" spans="1:8" s="73" customFormat="1" ht="31.5">
      <c r="A82" s="51" t="s">
        <v>83</v>
      </c>
      <c r="B82" s="26">
        <f>BOS!B82+Online!B82+BRCC!B82+BPCC!B82+Delgado!B82+Fletcher!B82+LDCC!B82+LTC!B82+Nunez!B82+RPCC!B82+SLCC!B82+Sowela!B82</f>
        <v>0</v>
      </c>
      <c r="C82" s="26">
        <f>BOS!C82+Online!C82+BRCC!C82+BPCC!C82+Delgado!C82+Fletcher!C82+LDCC!C82+LTC!C82+Nunez!C82+RPCC!C82+SLCC!C82+Sowela!C82</f>
        <v>0</v>
      </c>
      <c r="D82" s="26">
        <f>BOS!D82+Online!D82+BRCC!D82+BPCC!D82+Delgado!D82+Fletcher!D82+LDCC!D82+LTC!D82+Nunez!D82+RPCC!D82+SLCC!D82+Sowela!D82</f>
        <v>321726</v>
      </c>
      <c r="E82" s="31">
        <f t="shared" si="13"/>
        <v>321726</v>
      </c>
      <c r="F82" s="27">
        <f t="shared" si="14"/>
        <v>1</v>
      </c>
      <c r="G82" s="31">
        <f t="shared" si="15"/>
        <v>321726</v>
      </c>
      <c r="H82" s="27">
        <f t="shared" si="16"/>
        <v>1</v>
      </c>
    </row>
    <row r="83" spans="1:8" s="75" customFormat="1" ht="32.25" thickBot="1">
      <c r="A83" s="53" t="s">
        <v>64</v>
      </c>
      <c r="B83" s="54">
        <f>B81+B77+B72+B68+B82</f>
        <v>265899449.49999997</v>
      </c>
      <c r="C83" s="54">
        <f t="shared" ref="C83:D83" si="21">C81+C77+C72+C68+C82</f>
        <v>270950505.80000001</v>
      </c>
      <c r="D83" s="54">
        <f t="shared" si="21"/>
        <v>302750104</v>
      </c>
      <c r="E83" s="54">
        <f t="shared" si="13"/>
        <v>36850654.50000003</v>
      </c>
      <c r="F83" s="56">
        <f t="shared" si="14"/>
        <v>0.13858868293745766</v>
      </c>
      <c r="G83" s="54">
        <f t="shared" si="15"/>
        <v>31799598.199999988</v>
      </c>
      <c r="H83" s="56">
        <f t="shared" si="16"/>
        <v>0.11736312543912582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8"/>
  <sheetViews>
    <sheetView topLeftCell="D73" zoomScale="50" zoomScaleNormal="50" workbookViewId="0">
      <selection activeCell="H85" sqref="A1:H85"/>
    </sheetView>
  </sheetViews>
  <sheetFormatPr defaultRowHeight="15.75"/>
  <cols>
    <col min="1" max="1" width="123.710937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136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f>'2 Yr'!B8+'4 Yr'!B8</f>
        <v>646388427</v>
      </c>
      <c r="C8" s="26">
        <f>'2 Yr'!C8+'4 Yr'!C8</f>
        <v>646542452</v>
      </c>
      <c r="D8" s="26">
        <f>'2 Yr'!D8+'4 Yr'!D8</f>
        <v>647268151</v>
      </c>
      <c r="E8" s="26">
        <f t="shared" ref="E8:E26" si="0">D8-B8</f>
        <v>879724</v>
      </c>
      <c r="F8" s="27">
        <f t="shared" ref="F8:F26" si="1">IF(ISBLANK(E8),"  ",IF(B8&gt;0,E8/B8,IF(E8&gt;0,1,0)))</f>
        <v>1.3609835251583179E-3</v>
      </c>
      <c r="G8" s="26">
        <f t="shared" ref="G8:G26" si="2">D8-C8</f>
        <v>725699</v>
      </c>
      <c r="H8" s="27">
        <f t="shared" ref="H8:H26" si="3">IF(ISBLANK(G8),"  ",IF(C8&gt;0,G8/C8,IF(G8&gt;0,1,0)))</f>
        <v>1.1224305500050907E-3</v>
      </c>
    </row>
    <row r="9" spans="1:8" s="73" customFormat="1" ht="31.5">
      <c r="A9" s="25" t="s">
        <v>19</v>
      </c>
      <c r="B9" s="26">
        <f>'2 Yr'!B9+'4 Yr'!B9</f>
        <v>56682529</v>
      </c>
      <c r="C9" s="26">
        <f>'2 Yr'!C9+'4 Yr'!C9</f>
        <v>56682529</v>
      </c>
      <c r="D9" s="26">
        <f>'2 Yr'!D9+'4 Yr'!D9</f>
        <v>0</v>
      </c>
      <c r="E9" s="26">
        <f t="shared" si="0"/>
        <v>-56682529</v>
      </c>
      <c r="F9" s="27">
        <f t="shared" si="1"/>
        <v>-1</v>
      </c>
      <c r="G9" s="26">
        <f t="shared" si="2"/>
        <v>-56682529</v>
      </c>
      <c r="H9" s="27">
        <f t="shared" si="3"/>
        <v>-1</v>
      </c>
    </row>
    <row r="10" spans="1:8" s="73" customFormat="1" ht="31.5">
      <c r="A10" s="28" t="s">
        <v>20</v>
      </c>
      <c r="B10" s="29">
        <f t="shared" ref="B10" si="4">SUM(B11:B26)</f>
        <v>42690555.149999999</v>
      </c>
      <c r="C10" s="29">
        <f t="shared" ref="C10:D10" si="5">SUM(C11:C26)</f>
        <v>45127666</v>
      </c>
      <c r="D10" s="29">
        <f t="shared" si="5"/>
        <v>41830004</v>
      </c>
      <c r="E10" s="29">
        <f t="shared" si="0"/>
        <v>-860551.14999999851</v>
      </c>
      <c r="F10" s="27">
        <f t="shared" si="1"/>
        <v>-2.0157881455893846E-2</v>
      </c>
      <c r="G10" s="29">
        <f t="shared" si="2"/>
        <v>-3297662</v>
      </c>
      <c r="H10" s="27">
        <f t="shared" si="3"/>
        <v>-7.3074065031415544E-2</v>
      </c>
    </row>
    <row r="11" spans="1:8" s="73" customFormat="1" ht="31.5">
      <c r="A11" s="30" t="s">
        <v>21</v>
      </c>
      <c r="B11" s="26">
        <f>'2 Yr'!B11+'4 Yr'!B11</f>
        <v>5444858</v>
      </c>
      <c r="C11" s="26">
        <f>'2 Yr'!C11+'4 Yr'!C11</f>
        <v>5400875</v>
      </c>
      <c r="D11" s="26">
        <f>'2 Yr'!D11+'4 Yr'!D11</f>
        <v>578002</v>
      </c>
      <c r="E11" s="29">
        <f t="shared" si="0"/>
        <v>-4866856</v>
      </c>
      <c r="F11" s="27">
        <f t="shared" si="1"/>
        <v>-0.8938444308373148</v>
      </c>
      <c r="G11" s="29">
        <f t="shared" si="2"/>
        <v>-4822873</v>
      </c>
      <c r="H11" s="27">
        <f t="shared" si="3"/>
        <v>-0.89297993380702201</v>
      </c>
    </row>
    <row r="12" spans="1:8" s="73" customFormat="1" ht="31.5">
      <c r="A12" s="32" t="s">
        <v>22</v>
      </c>
      <c r="B12" s="26">
        <f>'2 Yr'!B12+'4 Yr'!B12</f>
        <v>32912124.149999999</v>
      </c>
      <c r="C12" s="26">
        <f>'2 Yr'!C12+'4 Yr'!C12</f>
        <v>35340986</v>
      </c>
      <c r="D12" s="26">
        <f>'2 Yr'!D12+'4 Yr'!D12</f>
        <v>33034247</v>
      </c>
      <c r="E12" s="29">
        <f t="shared" si="0"/>
        <v>122122.85000000149</v>
      </c>
      <c r="F12" s="27">
        <f t="shared" si="1"/>
        <v>3.7105733268207029E-3</v>
      </c>
      <c r="G12" s="29">
        <f t="shared" si="2"/>
        <v>-2306739</v>
      </c>
      <c r="H12" s="27">
        <f t="shared" si="3"/>
        <v>-6.5270929339662456E-2</v>
      </c>
    </row>
    <row r="13" spans="1:8" s="73" customFormat="1" ht="31.5">
      <c r="A13" s="32" t="s">
        <v>23</v>
      </c>
      <c r="B13" s="29">
        <f>'2 Yr'!B13+'4 Yr'!B13</f>
        <v>0</v>
      </c>
      <c r="C13" s="29">
        <f>'2 Yr'!C13+'4 Yr'!C13</f>
        <v>0</v>
      </c>
      <c r="D13" s="29">
        <f>'2 Yr'!D13+'4 Yr'!D13</f>
        <v>0</v>
      </c>
      <c r="E13" s="29">
        <f t="shared" si="0"/>
        <v>0</v>
      </c>
      <c r="F13" s="27">
        <f t="shared" si="1"/>
        <v>0</v>
      </c>
      <c r="G13" s="29">
        <f t="shared" si="2"/>
        <v>0</v>
      </c>
      <c r="H13" s="27">
        <f t="shared" si="3"/>
        <v>0</v>
      </c>
    </row>
    <row r="14" spans="1:8" s="73" customFormat="1" ht="31.5">
      <c r="A14" s="32" t="s">
        <v>24</v>
      </c>
      <c r="B14" s="26">
        <f>'2 Yr'!B14+'4 Yr'!B14</f>
        <v>700805</v>
      </c>
      <c r="C14" s="26">
        <f>'2 Yr'!C14+'4 Yr'!C14</f>
        <v>700805</v>
      </c>
      <c r="D14" s="26">
        <f>'2 Yr'!D14+'4 Yr'!D14</f>
        <v>700805</v>
      </c>
      <c r="E14" s="29">
        <f t="shared" si="0"/>
        <v>0</v>
      </c>
      <c r="F14" s="27">
        <f t="shared" si="1"/>
        <v>0</v>
      </c>
      <c r="G14" s="29">
        <f t="shared" si="2"/>
        <v>0</v>
      </c>
      <c r="H14" s="27">
        <f t="shared" si="3"/>
        <v>0</v>
      </c>
    </row>
    <row r="15" spans="1:8" s="73" customFormat="1" ht="31.5">
      <c r="A15" s="32" t="s">
        <v>25</v>
      </c>
      <c r="B15" s="26">
        <f>'2 Yr'!B15+'4 Yr'!B15</f>
        <v>0</v>
      </c>
      <c r="C15" s="26">
        <f>'2 Yr'!C15+'4 Yr'!C15</f>
        <v>0</v>
      </c>
      <c r="D15" s="26">
        <f>'2 Yr'!D15+'4 Yr'!D15</f>
        <v>0</v>
      </c>
      <c r="E15" s="29">
        <f t="shared" si="0"/>
        <v>0</v>
      </c>
      <c r="F15" s="27">
        <f t="shared" si="1"/>
        <v>0</v>
      </c>
      <c r="G15" s="29">
        <f t="shared" si="2"/>
        <v>0</v>
      </c>
      <c r="H15" s="27">
        <f t="shared" si="3"/>
        <v>0</v>
      </c>
    </row>
    <row r="16" spans="1:8" s="73" customFormat="1" ht="31.5">
      <c r="A16" s="32" t="s">
        <v>26</v>
      </c>
      <c r="B16" s="26">
        <f>'2 Yr'!B16+'4 Yr'!B16</f>
        <v>50000</v>
      </c>
      <c r="C16" s="26">
        <f>'2 Yr'!C16+'4 Yr'!C16</f>
        <v>50000</v>
      </c>
      <c r="D16" s="26">
        <f>'2 Yr'!D16+'4 Yr'!D16</f>
        <v>50000</v>
      </c>
      <c r="E16" s="29">
        <f t="shared" si="0"/>
        <v>0</v>
      </c>
      <c r="F16" s="27">
        <f t="shared" si="1"/>
        <v>0</v>
      </c>
      <c r="G16" s="29">
        <f t="shared" si="2"/>
        <v>0</v>
      </c>
      <c r="H16" s="27">
        <f t="shared" si="3"/>
        <v>0</v>
      </c>
    </row>
    <row r="17" spans="1:11" s="73" customFormat="1" ht="31.5">
      <c r="A17" s="32" t="s">
        <v>27</v>
      </c>
      <c r="B17" s="26">
        <f>'2 Yr'!B17+'4 Yr'!B17</f>
        <v>0</v>
      </c>
      <c r="C17" s="26">
        <f>'2 Yr'!C17+'4 Yr'!C17</f>
        <v>0</v>
      </c>
      <c r="D17" s="26">
        <f>'2 Yr'!D17+'4 Yr'!D17</f>
        <v>0</v>
      </c>
      <c r="E17" s="29">
        <f t="shared" si="0"/>
        <v>0</v>
      </c>
      <c r="F17" s="27">
        <f t="shared" si="1"/>
        <v>0</v>
      </c>
      <c r="G17" s="29">
        <f t="shared" si="2"/>
        <v>0</v>
      </c>
      <c r="H17" s="27">
        <f t="shared" si="3"/>
        <v>0</v>
      </c>
    </row>
    <row r="18" spans="1:11" s="73" customFormat="1" ht="31.5">
      <c r="A18" s="32" t="s">
        <v>28</v>
      </c>
      <c r="B18" s="26">
        <f>'2 Yr'!B18+'4 Yr'!B18</f>
        <v>750000</v>
      </c>
      <c r="C18" s="26">
        <f>'2 Yr'!C18+'4 Yr'!C18</f>
        <v>750000</v>
      </c>
      <c r="D18" s="26">
        <f>'2 Yr'!D18+'4 Yr'!D18</f>
        <v>750000</v>
      </c>
      <c r="E18" s="29">
        <f t="shared" si="0"/>
        <v>0</v>
      </c>
      <c r="F18" s="27">
        <f t="shared" si="1"/>
        <v>0</v>
      </c>
      <c r="G18" s="29">
        <f t="shared" si="2"/>
        <v>0</v>
      </c>
      <c r="H18" s="27">
        <f t="shared" si="3"/>
        <v>0</v>
      </c>
    </row>
    <row r="19" spans="1:11" s="73" customFormat="1" ht="31.5">
      <c r="A19" s="32" t="s">
        <v>29</v>
      </c>
      <c r="B19" s="26">
        <f>'2 Yr'!B19+'4 Yr'!B19</f>
        <v>2500000</v>
      </c>
      <c r="C19" s="26">
        <f>'2 Yr'!C19+'4 Yr'!C19</f>
        <v>2500000</v>
      </c>
      <c r="D19" s="26">
        <f>'2 Yr'!D19+'4 Yr'!D19</f>
        <v>3523950</v>
      </c>
      <c r="E19" s="29">
        <f t="shared" si="0"/>
        <v>1023950</v>
      </c>
      <c r="F19" s="27">
        <f t="shared" si="1"/>
        <v>0.40958</v>
      </c>
      <c r="G19" s="29">
        <f t="shared" si="2"/>
        <v>1023950</v>
      </c>
      <c r="H19" s="27">
        <f t="shared" si="3"/>
        <v>0.40958</v>
      </c>
    </row>
    <row r="20" spans="1:11" s="73" customFormat="1" ht="31.5">
      <c r="A20" s="32" t="s">
        <v>30</v>
      </c>
      <c r="B20" s="26">
        <f>'2 Yr'!B20+'4 Yr'!B20</f>
        <v>210000</v>
      </c>
      <c r="C20" s="26">
        <f>'2 Yr'!C20+'4 Yr'!C20</f>
        <v>210000</v>
      </c>
      <c r="D20" s="26">
        <f>'2 Yr'!D20+'4 Yr'!D20</f>
        <v>210000</v>
      </c>
      <c r="E20" s="29">
        <f t="shared" si="0"/>
        <v>0</v>
      </c>
      <c r="F20" s="27">
        <f t="shared" si="1"/>
        <v>0</v>
      </c>
      <c r="G20" s="29">
        <f t="shared" si="2"/>
        <v>0</v>
      </c>
      <c r="H20" s="27">
        <f t="shared" si="3"/>
        <v>0</v>
      </c>
    </row>
    <row r="21" spans="1:11" s="73" customFormat="1" ht="31.5">
      <c r="A21" s="32" t="s">
        <v>31</v>
      </c>
      <c r="B21" s="26">
        <f>'2 Yr'!B21+'4 Yr'!B21</f>
        <v>0</v>
      </c>
      <c r="C21" s="26">
        <f>'2 Yr'!C21+'4 Yr'!C21</f>
        <v>0</v>
      </c>
      <c r="D21" s="26">
        <f>'2 Yr'!D21+'4 Yr'!D21</f>
        <v>0</v>
      </c>
      <c r="E21" s="29">
        <f t="shared" si="0"/>
        <v>0</v>
      </c>
      <c r="F21" s="27">
        <f t="shared" si="1"/>
        <v>0</v>
      </c>
      <c r="G21" s="29">
        <f t="shared" si="2"/>
        <v>0</v>
      </c>
      <c r="H21" s="27">
        <f t="shared" si="3"/>
        <v>0</v>
      </c>
    </row>
    <row r="22" spans="1:11" s="73" customFormat="1" ht="31.5">
      <c r="A22" s="32" t="s">
        <v>32</v>
      </c>
      <c r="B22" s="26">
        <f>'2 Yr'!B22+'4 Yr'!B22</f>
        <v>0</v>
      </c>
      <c r="C22" s="26">
        <f>'2 Yr'!C22+'4 Yr'!C22</f>
        <v>0</v>
      </c>
      <c r="D22" s="26">
        <f>'2 Yr'!D22+'4 Yr'!D22</f>
        <v>0</v>
      </c>
      <c r="E22" s="29">
        <f t="shared" si="0"/>
        <v>0</v>
      </c>
      <c r="F22" s="27">
        <f t="shared" si="1"/>
        <v>0</v>
      </c>
      <c r="G22" s="29">
        <f t="shared" si="2"/>
        <v>0</v>
      </c>
      <c r="H22" s="27">
        <f t="shared" si="3"/>
        <v>0</v>
      </c>
    </row>
    <row r="23" spans="1:11" s="73" customFormat="1" ht="31.5">
      <c r="A23" s="33" t="s">
        <v>33</v>
      </c>
      <c r="B23" s="26">
        <f>'2 Yr'!B23+'4 Yr'!B23</f>
        <v>0</v>
      </c>
      <c r="C23" s="26">
        <f>'2 Yr'!C23+'4 Yr'!C23</f>
        <v>0</v>
      </c>
      <c r="D23" s="26">
        <f>'2 Yr'!D23+'4 Yr'!D23</f>
        <v>0</v>
      </c>
      <c r="E23" s="29">
        <f t="shared" si="0"/>
        <v>0</v>
      </c>
      <c r="F23" s="27">
        <f t="shared" si="1"/>
        <v>0</v>
      </c>
      <c r="G23" s="29">
        <f t="shared" si="2"/>
        <v>0</v>
      </c>
      <c r="H23" s="27">
        <f t="shared" si="3"/>
        <v>0</v>
      </c>
    </row>
    <row r="24" spans="1:11" s="73" customFormat="1" ht="31.5">
      <c r="A24" s="33" t="s">
        <v>34</v>
      </c>
      <c r="B24" s="26">
        <f>'2 Yr'!B24+'4 Yr'!B24</f>
        <v>0</v>
      </c>
      <c r="C24" s="26">
        <f>'2 Yr'!C24+'4 Yr'!C24</f>
        <v>0</v>
      </c>
      <c r="D24" s="26">
        <f>'2 Yr'!D24+'4 Yr'!D24</f>
        <v>0</v>
      </c>
      <c r="E24" s="29">
        <f t="shared" si="0"/>
        <v>0</v>
      </c>
      <c r="F24" s="27">
        <f t="shared" si="1"/>
        <v>0</v>
      </c>
      <c r="G24" s="29">
        <f t="shared" si="2"/>
        <v>0</v>
      </c>
      <c r="H24" s="27">
        <f t="shared" si="3"/>
        <v>0</v>
      </c>
    </row>
    <row r="25" spans="1:11" s="73" customFormat="1" ht="31.5">
      <c r="A25" s="33" t="s">
        <v>88</v>
      </c>
      <c r="B25" s="26">
        <f>'2 Yr'!B25+'4 Yr'!B25</f>
        <v>0</v>
      </c>
      <c r="C25" s="26">
        <f>'2 Yr'!C25+'4 Yr'!C25</f>
        <v>0</v>
      </c>
      <c r="D25" s="26">
        <f>'2 Yr'!D25+'4 Yr'!D25</f>
        <v>0</v>
      </c>
      <c r="E25" s="29">
        <f t="shared" si="0"/>
        <v>0</v>
      </c>
      <c r="F25" s="27">
        <f t="shared" si="1"/>
        <v>0</v>
      </c>
      <c r="G25" s="29">
        <f t="shared" si="2"/>
        <v>0</v>
      </c>
      <c r="H25" s="27">
        <f t="shared" si="3"/>
        <v>0</v>
      </c>
    </row>
    <row r="26" spans="1:11" s="73" customFormat="1" ht="31.5">
      <c r="A26" s="33" t="s">
        <v>35</v>
      </c>
      <c r="B26" s="26">
        <f>'2 Yr'!B26+'4 Yr'!B26</f>
        <v>122768</v>
      </c>
      <c r="C26" s="26">
        <f>'2 Yr'!C26+'4 Yr'!C26</f>
        <v>175000</v>
      </c>
      <c r="D26" s="26">
        <f>'2 Yr'!D26+'4 Yr'!D26</f>
        <v>2983000</v>
      </c>
      <c r="E26" s="29">
        <f t="shared" si="0"/>
        <v>2860232</v>
      </c>
      <c r="F26" s="27">
        <f t="shared" si="1"/>
        <v>23.29786263521439</v>
      </c>
      <c r="G26" s="29">
        <f t="shared" si="2"/>
        <v>2808000</v>
      </c>
      <c r="H26" s="27">
        <f t="shared" si="3"/>
        <v>16.045714285714286</v>
      </c>
    </row>
    <row r="27" spans="1:11" s="73" customFormat="1" ht="31.5">
      <c r="A27" s="34" t="s">
        <v>36</v>
      </c>
      <c r="B27" s="31"/>
      <c r="C27" s="31"/>
      <c r="D27" s="31"/>
      <c r="E27" s="31"/>
      <c r="F27" s="23"/>
      <c r="G27" s="31"/>
      <c r="H27" s="23"/>
      <c r="K27" s="73" t="s">
        <v>40</v>
      </c>
    </row>
    <row r="28" spans="1:11" s="73" customFormat="1" ht="31.5">
      <c r="A28" s="30" t="s">
        <v>37</v>
      </c>
      <c r="B28" s="26">
        <f>'2 Yr'!B28+'4 Yr'!B28</f>
        <v>0</v>
      </c>
      <c r="C28" s="26">
        <f>'2 Yr'!C28+'4 Yr'!C28</f>
        <v>0</v>
      </c>
      <c r="D28" s="26">
        <f>'2 Yr'!D28+'4 Yr'!D28</f>
        <v>0</v>
      </c>
      <c r="E28" s="26">
        <f>D28-B28</f>
        <v>0</v>
      </c>
      <c r="F28" s="27">
        <f>IF(ISBLANK(E28),"  ",IF(B28&gt;0,E28/B28,IF(E28&gt;0,1,0)))</f>
        <v>0</v>
      </c>
      <c r="G28" s="26">
        <f>D28-C28</f>
        <v>0</v>
      </c>
      <c r="H28" s="27">
        <f>IF(ISBLANK(G28),"  ",IF(C28&gt;0,G28/C28,IF(G28&gt;0,1,0)))</f>
        <v>0</v>
      </c>
    </row>
    <row r="29" spans="1:11" s="73" customFormat="1" ht="31.5">
      <c r="A29" s="35" t="s">
        <v>38</v>
      </c>
      <c r="B29" s="31"/>
      <c r="C29" s="31"/>
      <c r="D29" s="31"/>
      <c r="E29" s="31"/>
      <c r="F29" s="23"/>
      <c r="G29" s="31"/>
      <c r="H29" s="23"/>
    </row>
    <row r="30" spans="1:11" s="73" customFormat="1" ht="31.5">
      <c r="A30" s="30" t="s">
        <v>37</v>
      </c>
      <c r="B30" s="26">
        <f>'2 Yr'!B30+'4 Yr'!B30</f>
        <v>0</v>
      </c>
      <c r="C30" s="26">
        <f>'2 Yr'!C30+'4 Yr'!C30</f>
        <v>0</v>
      </c>
      <c r="D30" s="26">
        <f>'2 Yr'!D30+'4 Yr'!D30</f>
        <v>0</v>
      </c>
      <c r="E30" s="26">
        <f>D30-B30</f>
        <v>0</v>
      </c>
      <c r="F30" s="27">
        <f>IF(ISBLANK(E30),"  ",IF(B30&gt;0,E30/B30,IF(E30&gt;0,1,0)))</f>
        <v>0</v>
      </c>
      <c r="G30" s="26">
        <f>D30-C30</f>
        <v>0</v>
      </c>
      <c r="H30" s="27">
        <f>IF(ISBLANK(G30),"  ",IF(C30&gt;0,G30/C30,IF(G30&gt;0,1,0)))</f>
        <v>0</v>
      </c>
    </row>
    <row r="31" spans="1:11" s="73" customFormat="1" ht="31.5">
      <c r="A31" s="32" t="s">
        <v>39</v>
      </c>
      <c r="B31" s="26">
        <f>'2 Yr'!B31+'4 Yr'!B31</f>
        <v>0</v>
      </c>
      <c r="C31" s="26">
        <f>'2 Yr'!C31+'4 Yr'!C31</f>
        <v>0</v>
      </c>
      <c r="D31" s="26">
        <f>'2 Yr'!D31+'4 Yr'!D31</f>
        <v>0</v>
      </c>
      <c r="E31" s="29"/>
      <c r="F31" s="27" t="str">
        <f>IF(ISBLANK(E31),"  ",IF(C31&gt;0,E31/C31,IF(E31&gt;0,1,0)))</f>
        <v xml:space="preserve">  </v>
      </c>
      <c r="G31" s="29"/>
      <c r="H31" s="27" t="str">
        <f>IF(ISBLANK(G31),"  ",IF(C31&gt;0,G31/C31,IF(G31&gt;0,1,0)))</f>
        <v xml:space="preserve">  </v>
      </c>
    </row>
    <row r="32" spans="1:11" s="75" customFormat="1" ht="31.5">
      <c r="A32" s="35" t="s">
        <v>41</v>
      </c>
      <c r="B32" s="36">
        <f t="shared" ref="B32" si="6">B31+B30+B28+B10+B9+B8</f>
        <v>745761511.14999998</v>
      </c>
      <c r="C32" s="36">
        <f t="shared" ref="C32:D32" si="7">C31+C30+C28+C10+C9+C8</f>
        <v>748352647</v>
      </c>
      <c r="D32" s="36">
        <f t="shared" si="7"/>
        <v>689098155</v>
      </c>
      <c r="E32" s="36">
        <f>D32-B32</f>
        <v>-56663356.149999976</v>
      </c>
      <c r="F32" s="37">
        <f>IF(ISBLANK(E32),"  ",IF(B32&gt;0,E32/B32,IF(E32&gt;0,1,0)))</f>
        <v>-7.5980531715323263E-2</v>
      </c>
      <c r="G32" s="36">
        <f>D32-C32</f>
        <v>-59254492</v>
      </c>
      <c r="H32" s="37">
        <f>IF(ISBLANK(G32),"  ",IF(C32&gt;0,G32/C32,IF(G32&gt;0,1,0)))</f>
        <v>-7.9179905673534681E-2</v>
      </c>
    </row>
    <row r="33" spans="1:8" s="73" customFormat="1" ht="31.5">
      <c r="A33" s="35" t="s">
        <v>43</v>
      </c>
      <c r="B33" s="31"/>
      <c r="C33" s="31"/>
      <c r="D33" s="31"/>
      <c r="E33" s="31"/>
      <c r="F33" s="23"/>
      <c r="G33" s="31"/>
      <c r="H33" s="23"/>
    </row>
    <row r="34" spans="1:8" s="75" customFormat="1" ht="31.5">
      <c r="A34" s="34" t="s">
        <v>42</v>
      </c>
      <c r="B34" s="41">
        <f>'2 Yr'!B34+'4 Yr'!B34</f>
        <v>503176.05999998748</v>
      </c>
      <c r="C34" s="41">
        <f>'2 Yr'!C34+'4 Yr'!C34</f>
        <v>0</v>
      </c>
      <c r="D34" s="41">
        <f>'2 Yr'!D34+'4 Yr'!D34</f>
        <v>0</v>
      </c>
      <c r="E34" s="39">
        <f>D34-B34</f>
        <v>-503176.05999998748</v>
      </c>
      <c r="F34" s="37">
        <f>IF(ISBLANK(E34),"  ",IF(B34&gt;0,E34/B34,IF(E34&gt;0,1,0)))</f>
        <v>-1</v>
      </c>
      <c r="G34" s="39">
        <f>D34-C34</f>
        <v>0</v>
      </c>
      <c r="H34" s="37">
        <f>IF(ISBLANK(G34),"  ",IF(C34&gt;0,G34/C34,IF(G34&gt;0,1,0)))</f>
        <v>0</v>
      </c>
    </row>
    <row r="35" spans="1:8" s="73" customFormat="1" ht="31.5">
      <c r="A35" s="32" t="s">
        <v>43</v>
      </c>
      <c r="B35" s="36"/>
      <c r="C35" s="36"/>
      <c r="D35" s="36"/>
      <c r="E35" s="31"/>
      <c r="F35" s="23"/>
      <c r="G35" s="31"/>
      <c r="H35" s="23"/>
    </row>
    <row r="36" spans="1:8" s="75" customFormat="1" ht="31.5">
      <c r="A36" s="40" t="s">
        <v>44</v>
      </c>
      <c r="B36" s="41">
        <f>'2 Yr'!B36+'4 Yr'!B36</f>
        <v>9905985</v>
      </c>
      <c r="C36" s="41">
        <f>'2 Yr'!C36+'4 Yr'!C36</f>
        <v>10331666</v>
      </c>
      <c r="D36" s="41">
        <f>'2 Yr'!D36+'4 Yr'!D36</f>
        <v>8906097</v>
      </c>
      <c r="E36" s="41">
        <f>D36-B36</f>
        <v>-999888</v>
      </c>
      <c r="F36" s="37">
        <f>IF(ISBLANK(E36),"  ",IF(B36&gt;0,E36/B36,IF(E36&gt;0,1,0)))</f>
        <v>-0.10093776641091219</v>
      </c>
      <c r="G36" s="41">
        <f>D36-C36</f>
        <v>-1425569</v>
      </c>
      <c r="H36" s="37">
        <f>IF(ISBLANK(G36),"  ",IF(C36&gt;0,G36/C36,IF(G36&gt;0,1,0)))</f>
        <v>-0.13798055415264102</v>
      </c>
    </row>
    <row r="37" spans="1:8" s="73" customFormat="1" ht="31.5">
      <c r="A37" s="32" t="s">
        <v>43</v>
      </c>
      <c r="B37" s="36"/>
      <c r="C37" s="36"/>
      <c r="D37" s="36"/>
      <c r="E37" s="31"/>
      <c r="F37" s="23"/>
      <c r="G37" s="31"/>
      <c r="H37" s="23"/>
    </row>
    <row r="38" spans="1:8" s="75" customFormat="1" ht="31.5">
      <c r="A38" s="40" t="s">
        <v>45</v>
      </c>
      <c r="B38" s="41">
        <f>'2 Yr'!B38+'4 Yr'!B38</f>
        <v>154106706</v>
      </c>
      <c r="C38" s="41">
        <f>'2 Yr'!C38+'4 Yr'!C38</f>
        <v>154106706</v>
      </c>
      <c r="D38" s="41">
        <f>'2 Yr'!D38+'4 Yr'!D38</f>
        <v>238063646</v>
      </c>
      <c r="E38" s="41">
        <f>D38-B38</f>
        <v>83956940</v>
      </c>
      <c r="F38" s="37">
        <f>IF(ISBLANK(E38),"  ",IF(B38&gt;0,E38/B38,IF(E38&gt;0,1,0)))</f>
        <v>0.54479744703647093</v>
      </c>
      <c r="G38" s="41">
        <f>D38-C38</f>
        <v>83956940</v>
      </c>
      <c r="H38" s="37">
        <f>IF(ISBLANK(G38),"  ",IF(C38&gt;0,G38/C38,IF(G38&gt;0,1,0)))</f>
        <v>0.54479744703647093</v>
      </c>
    </row>
    <row r="39" spans="1:8" s="73" customFormat="1" ht="31.5">
      <c r="A39" s="32" t="s">
        <v>43</v>
      </c>
      <c r="B39" s="36"/>
      <c r="C39" s="36"/>
      <c r="D39" s="36"/>
      <c r="E39" s="31"/>
      <c r="F39" s="23"/>
      <c r="G39" s="31"/>
      <c r="H39" s="23"/>
    </row>
    <row r="40" spans="1:8" s="75" customFormat="1" ht="31.5">
      <c r="A40" s="34" t="s">
        <v>46</v>
      </c>
      <c r="B40" s="41">
        <f>'2 Yr'!B40+'4 Yr'!B40</f>
        <v>704181804.65999997</v>
      </c>
      <c r="C40" s="41">
        <f>'2 Yr'!C40+'4 Yr'!C40</f>
        <v>722411966</v>
      </c>
      <c r="D40" s="41">
        <f>'2 Yr'!D40+'4 Yr'!D40</f>
        <v>790916277</v>
      </c>
      <c r="E40" s="39">
        <f>D40-B40</f>
        <v>86734472.340000033</v>
      </c>
      <c r="F40" s="37">
        <f>IF(ISBLANK(E40),"  ",IF(B40&gt;0,E40/B40,IF(E40&gt;0,1,0)))</f>
        <v>0.12317056726831792</v>
      </c>
      <c r="G40" s="39">
        <f>D40-C40</f>
        <v>68504311</v>
      </c>
      <c r="H40" s="37">
        <f>IF(ISBLANK(G40),"  ",IF(C40&gt;0,G40/C40,IF(G40&gt;0,1,0)))</f>
        <v>9.4827209714297561E-2</v>
      </c>
    </row>
    <row r="41" spans="1:8" s="73" customFormat="1" ht="31.5">
      <c r="A41" s="32" t="s">
        <v>43</v>
      </c>
      <c r="B41" s="36"/>
      <c r="C41" s="36"/>
      <c r="D41" s="36"/>
      <c r="E41" s="31"/>
      <c r="F41" s="23"/>
      <c r="G41" s="31"/>
      <c r="H41" s="23"/>
    </row>
    <row r="42" spans="1:8" s="75" customFormat="1" ht="31.5">
      <c r="A42" s="42" t="s">
        <v>47</v>
      </c>
      <c r="B42" s="41">
        <f>'2 Yr'!B42+'4 Yr'!B42</f>
        <v>0</v>
      </c>
      <c r="C42" s="41">
        <f>'2 Yr'!C42+'4 Yr'!C42</f>
        <v>0</v>
      </c>
      <c r="D42" s="41">
        <f>'2 Yr'!D42+'4 Yr'!D42</f>
        <v>0</v>
      </c>
      <c r="E42" s="43">
        <f>D42-B42</f>
        <v>0</v>
      </c>
      <c r="F42" s="37">
        <f>IF(ISBLANK(E42),"  ",IF(B42&gt;0,E42/B42,IF(E42&gt;0,1,0)))</f>
        <v>0</v>
      </c>
      <c r="G42" s="43">
        <f>D42-C42</f>
        <v>0</v>
      </c>
      <c r="H42" s="37">
        <f>IF(ISBLANK(G42),"  ",IF(C42&gt;0,G42/C42,IF(G42&gt;0,1,0)))</f>
        <v>0</v>
      </c>
    </row>
    <row r="43" spans="1:8" s="73" customFormat="1" ht="31.5">
      <c r="A43" s="34"/>
      <c r="B43" s="39"/>
      <c r="C43" s="39"/>
      <c r="D43" s="39"/>
      <c r="E43" s="22"/>
      <c r="F43" s="44"/>
      <c r="G43" s="22"/>
      <c r="H43" s="44"/>
    </row>
    <row r="44" spans="1:8" s="75" customFormat="1" ht="31.5">
      <c r="A44" s="34" t="s">
        <v>48</v>
      </c>
      <c r="B44" s="41">
        <f>'2 Yr'!B44+'4 Yr'!B44</f>
        <v>0</v>
      </c>
      <c r="C44" s="41">
        <f>'2 Yr'!C44+'4 Yr'!C44</f>
        <v>0</v>
      </c>
      <c r="D44" s="41">
        <f>'2 Yr'!D44+'4 Yr'!D44</f>
        <v>0</v>
      </c>
      <c r="E44" s="43">
        <f>D44-B44</f>
        <v>0</v>
      </c>
      <c r="F44" s="37">
        <f>IF(ISBLANK(E44),"  ",IF(B44&gt;0,E44/B44,IF(E44&gt;0,1,0)))</f>
        <v>0</v>
      </c>
      <c r="G44" s="43">
        <f>D44-C44</f>
        <v>0</v>
      </c>
      <c r="H44" s="37">
        <f>IF(ISBLANK(G44),"  ",IF(C44&gt;0,G44/C44,IF(G44&gt;0,1,0)))</f>
        <v>0</v>
      </c>
    </row>
    <row r="45" spans="1:8" s="73" customFormat="1" ht="31.5">
      <c r="A45" s="32"/>
      <c r="B45" s="36"/>
      <c r="C45" s="36"/>
      <c r="D45" s="36"/>
      <c r="E45" s="31"/>
      <c r="F45" s="23"/>
      <c r="G45" s="31"/>
      <c r="H45" s="23"/>
    </row>
    <row r="46" spans="1:8" s="75" customFormat="1" ht="31.5">
      <c r="A46" s="45" t="s">
        <v>49</v>
      </c>
      <c r="B46" s="39">
        <f>B42+B40+B38+B36+B32-B34</f>
        <v>1613452830.75</v>
      </c>
      <c r="C46" s="39">
        <f>C42+C40+C38+C36+C32-C34</f>
        <v>1635202985</v>
      </c>
      <c r="D46" s="39">
        <f>D42+D40+D38+D36+D32-D34</f>
        <v>1726984175</v>
      </c>
      <c r="E46" s="39">
        <f>D46-B46</f>
        <v>113531344.25</v>
      </c>
      <c r="F46" s="37">
        <f>IF(ISBLANK(E46),"  ",IF(B46&gt;0,E46/B46,IF(E46&gt;0,1,0)))</f>
        <v>7.0365456049450117E-2</v>
      </c>
      <c r="G46" s="39">
        <f>D46-C46</f>
        <v>91781190</v>
      </c>
      <c r="H46" s="37">
        <f>IF(ISBLANK(G46),"  ",IF(C46&gt;0,G46/C46,IF(G46&gt;0,1,0)))</f>
        <v>5.612831608181048E-2</v>
      </c>
    </row>
    <row r="47" spans="1:8" s="73" customFormat="1" ht="31.5">
      <c r="A47" s="46"/>
      <c r="B47" s="31"/>
      <c r="C47" s="31"/>
      <c r="D47" s="31"/>
      <c r="E47" s="31"/>
      <c r="F47" s="23" t="s">
        <v>43</v>
      </c>
      <c r="G47" s="31"/>
      <c r="H47" s="23" t="s">
        <v>43</v>
      </c>
    </row>
    <row r="48" spans="1:8" s="73" customFormat="1" ht="31.5">
      <c r="A48" s="47"/>
      <c r="B48" s="22"/>
      <c r="C48" s="22"/>
      <c r="D48" s="22"/>
      <c r="E48" s="22"/>
      <c r="F48" s="24" t="s">
        <v>43</v>
      </c>
      <c r="G48" s="22"/>
      <c r="H48" s="24" t="s">
        <v>43</v>
      </c>
    </row>
    <row r="49" spans="1:8" s="73" customFormat="1" ht="31.5">
      <c r="A49" s="45" t="s">
        <v>50</v>
      </c>
      <c r="B49" s="22"/>
      <c r="C49" s="22"/>
      <c r="D49" s="22"/>
      <c r="E49" s="22"/>
      <c r="F49" s="24"/>
      <c r="G49" s="22"/>
      <c r="H49" s="24"/>
    </row>
    <row r="50" spans="1:8" s="73" customFormat="1" ht="31.5">
      <c r="A50" s="30" t="s">
        <v>51</v>
      </c>
      <c r="B50" s="26">
        <f>'2 Yr'!B50+'4 Yr'!B50</f>
        <v>708757462.91000009</v>
      </c>
      <c r="C50" s="26">
        <f>'2 Yr'!C50+'4 Yr'!C50</f>
        <v>739127778.95857334</v>
      </c>
      <c r="D50" s="26">
        <f>'2 Yr'!D50+'4 Yr'!D50</f>
        <v>767602626.68000007</v>
      </c>
      <c r="E50" s="22">
        <f t="shared" ref="E50:E63" si="8">D50-B50</f>
        <v>58845163.769999981</v>
      </c>
      <c r="F50" s="27">
        <f t="shared" ref="F50:F63" si="9">IF(ISBLANK(E50),"  ",IF(B50&gt;0,E50/B50,IF(E50&gt;0,1,0)))</f>
        <v>8.3025811860089435E-2</v>
      </c>
      <c r="G50" s="22">
        <f t="shared" ref="G50:G63" si="10">D50-C50</f>
        <v>28474847.721426725</v>
      </c>
      <c r="H50" s="27">
        <f t="shared" ref="H50:H63" si="11">IF(ISBLANK(G50),"  ",IF(C50&gt;0,G50/C50,IF(G50&gt;0,1,0)))</f>
        <v>3.8524932402821628E-2</v>
      </c>
    </row>
    <row r="51" spans="1:8" s="73" customFormat="1" ht="31.5">
      <c r="A51" s="32" t="s">
        <v>52</v>
      </c>
      <c r="B51" s="26">
        <f>'2 Yr'!B51+'4 Yr'!B51</f>
        <v>98826810.090000004</v>
      </c>
      <c r="C51" s="26">
        <f>'2 Yr'!C51+'4 Yr'!C51</f>
        <v>94993210</v>
      </c>
      <c r="D51" s="26">
        <f>'2 Yr'!D51+'4 Yr'!D51</f>
        <v>100497805</v>
      </c>
      <c r="E51" s="31">
        <f t="shared" si="8"/>
        <v>1670994.9099999964</v>
      </c>
      <c r="F51" s="27">
        <f t="shared" si="9"/>
        <v>1.6908315754381304E-2</v>
      </c>
      <c r="G51" s="31">
        <f t="shared" si="10"/>
        <v>5504595</v>
      </c>
      <c r="H51" s="27">
        <f t="shared" si="11"/>
        <v>5.7947246966388442E-2</v>
      </c>
    </row>
    <row r="52" spans="1:8" s="73" customFormat="1" ht="31.5">
      <c r="A52" s="32" t="s">
        <v>53</v>
      </c>
      <c r="B52" s="26">
        <f>'2 Yr'!B52+'4 Yr'!B52</f>
        <v>14413954</v>
      </c>
      <c r="C52" s="26">
        <f>'2 Yr'!C52+'4 Yr'!C52</f>
        <v>12866036</v>
      </c>
      <c r="D52" s="26">
        <f>'2 Yr'!D52+'4 Yr'!D52</f>
        <v>12540538</v>
      </c>
      <c r="E52" s="31">
        <f t="shared" si="8"/>
        <v>-1873416</v>
      </c>
      <c r="F52" s="27">
        <f t="shared" si="9"/>
        <v>-0.12997238648048967</v>
      </c>
      <c r="G52" s="31">
        <f t="shared" si="10"/>
        <v>-325498</v>
      </c>
      <c r="H52" s="27">
        <f t="shared" si="11"/>
        <v>-2.5299012065565493E-2</v>
      </c>
    </row>
    <row r="53" spans="1:8" s="73" customFormat="1" ht="31.5">
      <c r="A53" s="32" t="s">
        <v>54</v>
      </c>
      <c r="B53" s="26">
        <f>'2 Yr'!B53+'4 Yr'!B53</f>
        <v>161042566.06999999</v>
      </c>
      <c r="C53" s="26">
        <f>'2 Yr'!C53+'4 Yr'!C53</f>
        <v>168948035.15951106</v>
      </c>
      <c r="D53" s="26">
        <f>'2 Yr'!D53+'4 Yr'!D53</f>
        <v>174674239</v>
      </c>
      <c r="E53" s="31">
        <f t="shared" si="8"/>
        <v>13631672.930000007</v>
      </c>
      <c r="F53" s="27">
        <f t="shared" si="9"/>
        <v>8.4646396680457509E-2</v>
      </c>
      <c r="G53" s="31">
        <f t="shared" si="10"/>
        <v>5726203.8404889405</v>
      </c>
      <c r="H53" s="27">
        <f t="shared" si="11"/>
        <v>3.3893284613121348E-2</v>
      </c>
    </row>
    <row r="54" spans="1:8" s="73" customFormat="1" ht="31.5">
      <c r="A54" s="32" t="s">
        <v>55</v>
      </c>
      <c r="B54" s="26">
        <f>'2 Yr'!B54+'4 Yr'!B54</f>
        <v>78463515.5</v>
      </c>
      <c r="C54" s="26">
        <f>'2 Yr'!C54+'4 Yr'!C54</f>
        <v>80260530.276677117</v>
      </c>
      <c r="D54" s="26">
        <f>'2 Yr'!D54+'4 Yr'!D54</f>
        <v>84878018.50999999</v>
      </c>
      <c r="E54" s="31">
        <f t="shared" si="8"/>
        <v>6414503.0099999905</v>
      </c>
      <c r="F54" s="27">
        <f t="shared" si="9"/>
        <v>8.1751409800138133E-2</v>
      </c>
      <c r="G54" s="31">
        <f t="shared" si="10"/>
        <v>4617488.2333228737</v>
      </c>
      <c r="H54" s="27">
        <f t="shared" si="11"/>
        <v>5.7531245026731008E-2</v>
      </c>
    </row>
    <row r="55" spans="1:8" s="73" customFormat="1" ht="31.5">
      <c r="A55" s="32" t="s">
        <v>56</v>
      </c>
      <c r="B55" s="26">
        <f>'2 Yr'!B55+'4 Yr'!B55</f>
        <v>203728024.16999999</v>
      </c>
      <c r="C55" s="26">
        <f>'2 Yr'!C55+'4 Yr'!C55</f>
        <v>207356587.8205747</v>
      </c>
      <c r="D55" s="26">
        <f>'2 Yr'!D55+'4 Yr'!D55</f>
        <v>213995627.94999999</v>
      </c>
      <c r="E55" s="31">
        <f t="shared" si="8"/>
        <v>10267603.780000001</v>
      </c>
      <c r="F55" s="27">
        <f t="shared" si="9"/>
        <v>5.0398583218145006E-2</v>
      </c>
      <c r="G55" s="31">
        <f t="shared" si="10"/>
        <v>6639040.1294252872</v>
      </c>
      <c r="H55" s="27">
        <f t="shared" si="11"/>
        <v>3.2017502791712782E-2</v>
      </c>
    </row>
    <row r="56" spans="1:8" s="73" customFormat="1" ht="31.5">
      <c r="A56" s="32" t="s">
        <v>57</v>
      </c>
      <c r="B56" s="26">
        <f>'2 Yr'!B56+'4 Yr'!B56</f>
        <v>110200632.49000001</v>
      </c>
      <c r="C56" s="26">
        <f>'2 Yr'!C56+'4 Yr'!C56</f>
        <v>104218211</v>
      </c>
      <c r="D56" s="26">
        <f>'2 Yr'!D56+'4 Yr'!D56</f>
        <v>128779113</v>
      </c>
      <c r="E56" s="31">
        <f t="shared" si="8"/>
        <v>18578480.50999999</v>
      </c>
      <c r="F56" s="27">
        <f t="shared" si="9"/>
        <v>0.16858778475419248</v>
      </c>
      <c r="G56" s="31">
        <f t="shared" si="10"/>
        <v>24560902</v>
      </c>
      <c r="H56" s="27">
        <f t="shared" si="11"/>
        <v>0.23566804461842086</v>
      </c>
    </row>
    <row r="57" spans="1:8" s="73" customFormat="1" ht="31.5">
      <c r="A57" s="32" t="s">
        <v>58</v>
      </c>
      <c r="B57" s="26">
        <f>'2 Yr'!B57+'4 Yr'!B57</f>
        <v>194688650.56999999</v>
      </c>
      <c r="C57" s="26">
        <f>'2 Yr'!C57+'4 Yr'!C57</f>
        <v>185748085.89962333</v>
      </c>
      <c r="D57" s="26">
        <f>'2 Yr'!D57+'4 Yr'!D57</f>
        <v>199938698.23000002</v>
      </c>
      <c r="E57" s="31">
        <f t="shared" si="8"/>
        <v>5250047.6600000262</v>
      </c>
      <c r="F57" s="27">
        <f t="shared" si="9"/>
        <v>2.6966377570696552E-2</v>
      </c>
      <c r="G57" s="31">
        <f t="shared" si="10"/>
        <v>14190612.330376685</v>
      </c>
      <c r="H57" s="27">
        <f t="shared" si="11"/>
        <v>7.6397085125524095E-2</v>
      </c>
    </row>
    <row r="58" spans="1:8" s="75" customFormat="1" ht="31.5">
      <c r="A58" s="48" t="s">
        <v>59</v>
      </c>
      <c r="B58" s="173">
        <f>SUM(B50:B57)</f>
        <v>1570121615.8000002</v>
      </c>
      <c r="C58" s="173">
        <f>SUM(C50:C57)</f>
        <v>1593518475.1149597</v>
      </c>
      <c r="D58" s="173">
        <f>SUM(D50:D57)</f>
        <v>1682906666.3700001</v>
      </c>
      <c r="E58" s="36">
        <f t="shared" si="8"/>
        <v>112785050.56999993</v>
      </c>
      <c r="F58" s="37">
        <f t="shared" si="9"/>
        <v>7.1832047552911546E-2</v>
      </c>
      <c r="G58" s="36">
        <f t="shared" si="10"/>
        <v>89388191.255040407</v>
      </c>
      <c r="H58" s="37">
        <f t="shared" si="11"/>
        <v>5.6094857167308186E-2</v>
      </c>
    </row>
    <row r="59" spans="1:8" s="73" customFormat="1" ht="31.5">
      <c r="A59" s="32" t="s">
        <v>60</v>
      </c>
      <c r="B59" s="26">
        <f>'2 Yr'!B59+'4 Yr'!B59</f>
        <v>0</v>
      </c>
      <c r="C59" s="26">
        <f>'2 Yr'!C59+'4 Yr'!C59</f>
        <v>0</v>
      </c>
      <c r="D59" s="26">
        <f>'2 Yr'!D59+'4 Yr'!D59</f>
        <v>0</v>
      </c>
      <c r="E59" s="31">
        <f t="shared" si="8"/>
        <v>0</v>
      </c>
      <c r="F59" s="27">
        <f t="shared" si="9"/>
        <v>0</v>
      </c>
      <c r="G59" s="31">
        <f t="shared" si="10"/>
        <v>0</v>
      </c>
      <c r="H59" s="27">
        <f t="shared" si="11"/>
        <v>0</v>
      </c>
    </row>
    <row r="60" spans="1:8" s="73" customFormat="1" ht="31.5">
      <c r="A60" s="32" t="s">
        <v>61</v>
      </c>
      <c r="B60" s="26">
        <f>'2 Yr'!B60+'4 Yr'!B60</f>
        <v>12157570.120000001</v>
      </c>
      <c r="C60" s="26">
        <f>'2 Yr'!C60+'4 Yr'!C60</f>
        <v>10063740</v>
      </c>
      <c r="D60" s="26">
        <f>'2 Yr'!D60+'4 Yr'!D60</f>
        <v>9594118</v>
      </c>
      <c r="E60" s="31">
        <f t="shared" si="8"/>
        <v>-2563452.120000001</v>
      </c>
      <c r="F60" s="27">
        <f t="shared" si="9"/>
        <v>-0.21085234094459007</v>
      </c>
      <c r="G60" s="31">
        <f t="shared" si="10"/>
        <v>-469622</v>
      </c>
      <c r="H60" s="27">
        <f t="shared" si="11"/>
        <v>-4.6664758827235205E-2</v>
      </c>
    </row>
    <row r="61" spans="1:8" s="73" customFormat="1" ht="31.5">
      <c r="A61" s="32" t="s">
        <v>62</v>
      </c>
      <c r="B61" s="26">
        <f>'2 Yr'!B61+'4 Yr'!B61</f>
        <v>29971258.330000002</v>
      </c>
      <c r="C61" s="26">
        <f>'2 Yr'!C61+'4 Yr'!C61</f>
        <v>30413666</v>
      </c>
      <c r="D61" s="26">
        <f>'2 Yr'!D61+'4 Yr'!D61</f>
        <v>33126287</v>
      </c>
      <c r="E61" s="31">
        <f t="shared" si="8"/>
        <v>3155028.6699999981</v>
      </c>
      <c r="F61" s="27">
        <f t="shared" si="9"/>
        <v>0.10526847539270461</v>
      </c>
      <c r="G61" s="31">
        <f t="shared" si="10"/>
        <v>2712621</v>
      </c>
      <c r="H61" s="27">
        <f t="shared" si="11"/>
        <v>8.919085913549521E-2</v>
      </c>
    </row>
    <row r="62" spans="1:8" s="73" customFormat="1" ht="31.5">
      <c r="A62" s="32" t="s">
        <v>63</v>
      </c>
      <c r="B62" s="26">
        <f>'2 Yr'!B62+'4 Yr'!B62</f>
        <v>1202388.5</v>
      </c>
      <c r="C62" s="26">
        <f>'2 Yr'!C62+'4 Yr'!C62</f>
        <v>1207104</v>
      </c>
      <c r="D62" s="26">
        <f>'2 Yr'!D62+'4 Yr'!D62</f>
        <v>1357104</v>
      </c>
      <c r="E62" s="31">
        <f t="shared" si="8"/>
        <v>154715.5</v>
      </c>
      <c r="F62" s="27">
        <f t="shared" si="9"/>
        <v>0.12867346951505274</v>
      </c>
      <c r="G62" s="31">
        <f t="shared" si="10"/>
        <v>150000</v>
      </c>
      <c r="H62" s="27">
        <f t="shared" si="11"/>
        <v>0.12426435501829171</v>
      </c>
    </row>
    <row r="63" spans="1:8" s="75" customFormat="1" ht="31.5">
      <c r="A63" s="49" t="s">
        <v>64</v>
      </c>
      <c r="B63" s="50">
        <f>B62+B61+B60+B59+B58</f>
        <v>1613452832.7500002</v>
      </c>
      <c r="C63" s="50">
        <f>C62+C61+C60+C59+C58</f>
        <v>1635202985.1149597</v>
      </c>
      <c r="D63" s="50">
        <f>D62+D61+D60+D59+D58</f>
        <v>1726984175.3700001</v>
      </c>
      <c r="E63" s="50">
        <f t="shared" si="8"/>
        <v>113531342.61999989</v>
      </c>
      <c r="F63" s="37">
        <f t="shared" si="9"/>
        <v>7.0365454951970843E-2</v>
      </c>
      <c r="G63" s="50">
        <f t="shared" si="10"/>
        <v>91781190.255040407</v>
      </c>
      <c r="H63" s="37">
        <f t="shared" si="11"/>
        <v>5.6128316233833145E-2</v>
      </c>
    </row>
    <row r="64" spans="1:8" s="73" customFormat="1" ht="31.5">
      <c r="A64" s="47"/>
      <c r="B64" s="22"/>
      <c r="C64" s="22"/>
      <c r="D64" s="22"/>
      <c r="E64" s="22"/>
      <c r="F64" s="24"/>
      <c r="G64" s="22"/>
      <c r="H64" s="24"/>
    </row>
    <row r="65" spans="1:8" s="73" customFormat="1" ht="31.5">
      <c r="A65" s="45" t="s">
        <v>43</v>
      </c>
      <c r="B65" s="22"/>
      <c r="C65" s="22"/>
      <c r="D65" s="22"/>
      <c r="E65" s="22"/>
      <c r="F65" s="24"/>
      <c r="G65" s="22"/>
      <c r="H65" s="24"/>
    </row>
    <row r="66" spans="1:8" s="73" customFormat="1" ht="31.5">
      <c r="A66" s="30" t="s">
        <v>66</v>
      </c>
      <c r="B66" s="26">
        <f>'2 Yr'!B66+'4 Yr'!B66</f>
        <v>904278597.8599999</v>
      </c>
      <c r="C66" s="26">
        <f>'2 Yr'!C66+'4 Yr'!C66</f>
        <v>921174279.86398232</v>
      </c>
      <c r="D66" s="26">
        <f>'2 Yr'!D66+'4 Yr'!D66</f>
        <v>916993706</v>
      </c>
      <c r="E66" s="22">
        <f t="shared" ref="E66:E84" si="12">D66-B66</f>
        <v>12715108.140000105</v>
      </c>
      <c r="F66" s="27">
        <f t="shared" ref="F66:F84" si="13">IF(ISBLANK(E66),"  ",IF(B66&gt;0,E66/B66,IF(E66&gt;0,1,0)))</f>
        <v>1.4061051726858025E-2</v>
      </c>
      <c r="G66" s="22">
        <f t="shared" ref="G66:G84" si="14">D66-C66</f>
        <v>-4180573.8639823198</v>
      </c>
      <c r="H66" s="27">
        <f t="shared" ref="H66:H84" si="15">IF(ISBLANK(G66),"  ",IF(C66&gt;0,G66/C66,IF(G66&gt;0,1,0)))</f>
        <v>-4.5383093681247919E-3</v>
      </c>
    </row>
    <row r="67" spans="1:8" s="73" customFormat="1" ht="31.5">
      <c r="A67" s="32" t="s">
        <v>67</v>
      </c>
      <c r="B67" s="26">
        <f>'2 Yr'!B67+'4 Yr'!B67</f>
        <v>43151242.039999999</v>
      </c>
      <c r="C67" s="26">
        <f>'2 Yr'!C67+'4 Yr'!C67</f>
        <v>41125760</v>
      </c>
      <c r="D67" s="26">
        <f>'2 Yr'!D67+'4 Yr'!D67</f>
        <v>42602834</v>
      </c>
      <c r="E67" s="31">
        <f t="shared" si="12"/>
        <v>-548408.03999999911</v>
      </c>
      <c r="F67" s="27">
        <f t="shared" si="13"/>
        <v>-1.2708974622135792E-2</v>
      </c>
      <c r="G67" s="31">
        <f t="shared" si="14"/>
        <v>1477074</v>
      </c>
      <c r="H67" s="27">
        <f t="shared" si="15"/>
        <v>3.591602927216421E-2</v>
      </c>
    </row>
    <row r="68" spans="1:8" s="73" customFormat="1" ht="31.5">
      <c r="A68" s="32" t="s">
        <v>68</v>
      </c>
      <c r="B68" s="26">
        <f>'2 Yr'!B68+'4 Yr'!B68</f>
        <v>271475055.67000002</v>
      </c>
      <c r="C68" s="26">
        <f>'2 Yr'!C68+'4 Yr'!C68</f>
        <v>280461472.53497726</v>
      </c>
      <c r="D68" s="26">
        <f>'2 Yr'!D68+'4 Yr'!D68</f>
        <v>316036578.86000001</v>
      </c>
      <c r="E68" s="31">
        <f t="shared" si="12"/>
        <v>44561523.189999998</v>
      </c>
      <c r="F68" s="27">
        <f t="shared" si="13"/>
        <v>0.16414592154709104</v>
      </c>
      <c r="G68" s="31">
        <f t="shared" si="14"/>
        <v>35575106.325022757</v>
      </c>
      <c r="H68" s="27">
        <f t="shared" si="15"/>
        <v>0.12684489603321922</v>
      </c>
    </row>
    <row r="69" spans="1:8" s="75" customFormat="1" ht="31.5">
      <c r="A69" s="48" t="s">
        <v>69</v>
      </c>
      <c r="B69" s="50">
        <f>SUM(B66:B68)</f>
        <v>1218904895.5699999</v>
      </c>
      <c r="C69" s="50">
        <f>SUM(C66:C68)</f>
        <v>1242761512.3989596</v>
      </c>
      <c r="D69" s="50">
        <f>SUM(D66:D68)</f>
        <v>1275633118.8600001</v>
      </c>
      <c r="E69" s="36">
        <f t="shared" si="12"/>
        <v>56728223.2900002</v>
      </c>
      <c r="F69" s="37">
        <f t="shared" si="13"/>
        <v>4.6540319508251889E-2</v>
      </c>
      <c r="G69" s="36">
        <f t="shared" si="14"/>
        <v>32871606.461040497</v>
      </c>
      <c r="H69" s="37">
        <f t="shared" si="15"/>
        <v>2.6450454196627737E-2</v>
      </c>
    </row>
    <row r="70" spans="1:8" s="73" customFormat="1" ht="31.5">
      <c r="A70" s="32" t="s">
        <v>70</v>
      </c>
      <c r="B70" s="26">
        <f>'2 Yr'!B70+'4 Yr'!B70</f>
        <v>6394739.79</v>
      </c>
      <c r="C70" s="26">
        <f>'2 Yr'!C70+'4 Yr'!C70</f>
        <v>7402857.4500000002</v>
      </c>
      <c r="D70" s="26">
        <f>'2 Yr'!D70+'4 Yr'!D70</f>
        <v>8474526</v>
      </c>
      <c r="E70" s="31">
        <f t="shared" si="12"/>
        <v>2079786.21</v>
      </c>
      <c r="F70" s="27">
        <f t="shared" si="13"/>
        <v>0.32523390760204801</v>
      </c>
      <c r="G70" s="31">
        <f t="shared" si="14"/>
        <v>1071668.5499999998</v>
      </c>
      <c r="H70" s="27">
        <f t="shared" si="15"/>
        <v>0.14476417481198423</v>
      </c>
    </row>
    <row r="71" spans="1:8" s="73" customFormat="1" ht="31.5">
      <c r="A71" s="32" t="s">
        <v>71</v>
      </c>
      <c r="B71" s="26">
        <f>'2 Yr'!B71+'4 Yr'!B71</f>
        <v>121125678.74000001</v>
      </c>
      <c r="C71" s="26">
        <f>'2 Yr'!C71+'4 Yr'!C71</f>
        <v>127186056.266</v>
      </c>
      <c r="D71" s="26">
        <f>'2 Yr'!D71+'4 Yr'!D71</f>
        <v>135097239</v>
      </c>
      <c r="E71" s="31">
        <f t="shared" si="12"/>
        <v>13971560.25999999</v>
      </c>
      <c r="F71" s="27">
        <f t="shared" si="13"/>
        <v>0.11534763235457589</v>
      </c>
      <c r="G71" s="31">
        <f t="shared" si="14"/>
        <v>7911182.7339999974</v>
      </c>
      <c r="H71" s="27">
        <f t="shared" si="15"/>
        <v>6.2201651393721635E-2</v>
      </c>
    </row>
    <row r="72" spans="1:8" s="73" customFormat="1" ht="31.5">
      <c r="A72" s="32" t="s">
        <v>72</v>
      </c>
      <c r="B72" s="26">
        <f>'2 Yr'!B72+'4 Yr'!B72</f>
        <v>32579294.759999998</v>
      </c>
      <c r="C72" s="26">
        <f>'2 Yr'!C72+'4 Yr'!C72</f>
        <v>30920492.5</v>
      </c>
      <c r="D72" s="26">
        <f>'2 Yr'!D72+'4 Yr'!D72</f>
        <v>36603400</v>
      </c>
      <c r="E72" s="31">
        <f t="shared" si="12"/>
        <v>4024105.2400000021</v>
      </c>
      <c r="F72" s="27">
        <f t="shared" si="13"/>
        <v>0.1235172605682273</v>
      </c>
      <c r="G72" s="31">
        <f t="shared" si="14"/>
        <v>5682907.5</v>
      </c>
      <c r="H72" s="27">
        <f t="shared" si="15"/>
        <v>0.1837909761624916</v>
      </c>
    </row>
    <row r="73" spans="1:8" s="75" customFormat="1" ht="31.5">
      <c r="A73" s="35" t="s">
        <v>73</v>
      </c>
      <c r="B73" s="50">
        <f>SUM(B70:B72)</f>
        <v>160099713.29000002</v>
      </c>
      <c r="C73" s="50">
        <f>SUM(C70:C72)</f>
        <v>165509406.21599999</v>
      </c>
      <c r="D73" s="50">
        <f>SUM(D70:D72)</f>
        <v>180175165</v>
      </c>
      <c r="E73" s="36">
        <f t="shared" si="12"/>
        <v>20075451.709999979</v>
      </c>
      <c r="F73" s="37">
        <f t="shared" si="13"/>
        <v>0.12539342699281342</v>
      </c>
      <c r="G73" s="36">
        <f t="shared" si="14"/>
        <v>14665758.784000009</v>
      </c>
      <c r="H73" s="37">
        <f t="shared" si="15"/>
        <v>8.8609820549173435E-2</v>
      </c>
    </row>
    <row r="74" spans="1:8" s="73" customFormat="1" ht="31.5">
      <c r="A74" s="32" t="s">
        <v>74</v>
      </c>
      <c r="B74" s="26">
        <f>'2 Yr'!B74+'4 Yr'!B74</f>
        <v>13473656.07</v>
      </c>
      <c r="C74" s="26">
        <f>'2 Yr'!C74+'4 Yr'!C74</f>
        <v>11374318</v>
      </c>
      <c r="D74" s="26">
        <f>'2 Yr'!D74+'4 Yr'!D74</f>
        <v>11124910</v>
      </c>
      <c r="E74" s="31">
        <f t="shared" si="12"/>
        <v>-2348746.0700000003</v>
      </c>
      <c r="F74" s="27">
        <f t="shared" si="13"/>
        <v>-0.17432136146250912</v>
      </c>
      <c r="G74" s="31">
        <f t="shared" si="14"/>
        <v>-249408</v>
      </c>
      <c r="H74" s="27">
        <f t="shared" si="15"/>
        <v>-2.1927292695702722E-2</v>
      </c>
    </row>
    <row r="75" spans="1:8" s="73" customFormat="1" ht="31.5">
      <c r="A75" s="32" t="s">
        <v>75</v>
      </c>
      <c r="B75" s="26">
        <f>'2 Yr'!B75+'4 Yr'!B75</f>
        <v>176605382.73999998</v>
      </c>
      <c r="C75" s="26">
        <f>'2 Yr'!C75+'4 Yr'!C75</f>
        <v>166911819</v>
      </c>
      <c r="D75" s="26">
        <f>'2 Yr'!D75+'4 Yr'!D75</f>
        <v>192631074.01999998</v>
      </c>
      <c r="E75" s="31">
        <f t="shared" si="12"/>
        <v>16025691.280000001</v>
      </c>
      <c r="F75" s="27">
        <f t="shared" si="13"/>
        <v>9.0742937906899288E-2</v>
      </c>
      <c r="G75" s="31">
        <f t="shared" si="14"/>
        <v>25719255.019999981</v>
      </c>
      <c r="H75" s="27">
        <f t="shared" si="15"/>
        <v>0.15408887863117698</v>
      </c>
    </row>
    <row r="76" spans="1:8" s="73" customFormat="1" ht="31.5">
      <c r="A76" s="32" t="s">
        <v>76</v>
      </c>
      <c r="B76" s="26">
        <f>'2 Yr'!B76+'4 Yr'!B76</f>
        <v>0</v>
      </c>
      <c r="C76" s="26">
        <f>'2 Yr'!C76+'4 Yr'!C76</f>
        <v>75542</v>
      </c>
      <c r="D76" s="26">
        <f>'2 Yr'!D76+'4 Yr'!D76</f>
        <v>75542</v>
      </c>
      <c r="E76" s="31">
        <f t="shared" si="12"/>
        <v>75542</v>
      </c>
      <c r="F76" s="27">
        <f t="shared" si="13"/>
        <v>1</v>
      </c>
      <c r="G76" s="31">
        <f t="shared" si="14"/>
        <v>0</v>
      </c>
      <c r="H76" s="27">
        <f t="shared" si="15"/>
        <v>0</v>
      </c>
    </row>
    <row r="77" spans="1:8" s="73" customFormat="1" ht="31.5">
      <c r="A77" s="32" t="s">
        <v>77</v>
      </c>
      <c r="B77" s="26">
        <f>'2 Yr'!B77+'4 Yr'!B77</f>
        <v>23611908.630000003</v>
      </c>
      <c r="C77" s="26">
        <f>'2 Yr'!C77+'4 Yr'!C77</f>
        <v>24360725</v>
      </c>
      <c r="D77" s="26">
        <f>'2 Yr'!D77+'4 Yr'!D77</f>
        <v>30214694</v>
      </c>
      <c r="E77" s="31">
        <f t="shared" si="12"/>
        <v>6602785.3699999973</v>
      </c>
      <c r="F77" s="27">
        <f t="shared" si="13"/>
        <v>0.27963793497027423</v>
      </c>
      <c r="G77" s="31">
        <f t="shared" si="14"/>
        <v>5853969</v>
      </c>
      <c r="H77" s="27">
        <f t="shared" si="15"/>
        <v>0.24030356239397638</v>
      </c>
    </row>
    <row r="78" spans="1:8" s="75" customFormat="1" ht="31.5">
      <c r="A78" s="35" t="s">
        <v>78</v>
      </c>
      <c r="B78" s="50">
        <f>SUM(B74:B77)</f>
        <v>213690947.43999997</v>
      </c>
      <c r="C78" s="50">
        <f>SUM(C74:C77)</f>
        <v>202722404</v>
      </c>
      <c r="D78" s="50">
        <f>SUM(D74:D77)</f>
        <v>234046220.01999998</v>
      </c>
      <c r="E78" s="36">
        <f t="shared" si="12"/>
        <v>20355272.580000013</v>
      </c>
      <c r="F78" s="37">
        <f t="shared" si="13"/>
        <v>9.5255661617183643E-2</v>
      </c>
      <c r="G78" s="36">
        <f t="shared" si="14"/>
        <v>31323816.019999981</v>
      </c>
      <c r="H78" s="37">
        <f t="shared" si="15"/>
        <v>0.15451580783345475</v>
      </c>
    </row>
    <row r="79" spans="1:8" s="73" customFormat="1" ht="31.5">
      <c r="A79" s="32" t="s">
        <v>79</v>
      </c>
      <c r="B79" s="26">
        <f>'2 Yr'!B79+'4 Yr'!B79</f>
        <v>9602096.0199999996</v>
      </c>
      <c r="C79" s="26">
        <f>'2 Yr'!C79+'4 Yr'!C79</f>
        <v>12186405.5</v>
      </c>
      <c r="D79" s="26">
        <f>'2 Yr'!D79+'4 Yr'!D79</f>
        <v>20279266</v>
      </c>
      <c r="E79" s="31">
        <f t="shared" si="12"/>
        <v>10677169.98</v>
      </c>
      <c r="F79" s="27">
        <f t="shared" si="13"/>
        <v>1.1119624254705174</v>
      </c>
      <c r="G79" s="31">
        <f t="shared" si="14"/>
        <v>8092860.5</v>
      </c>
      <c r="H79" s="27">
        <f t="shared" si="15"/>
        <v>0.66408921810455102</v>
      </c>
    </row>
    <row r="80" spans="1:8" s="73" customFormat="1" ht="31.5">
      <c r="A80" s="32" t="s">
        <v>80</v>
      </c>
      <c r="B80" s="26">
        <f>'2 Yr'!B80+'4 Yr'!B80</f>
        <v>10371784.16</v>
      </c>
      <c r="C80" s="26">
        <f>'2 Yr'!C80+'4 Yr'!C80</f>
        <v>10798608</v>
      </c>
      <c r="D80" s="26">
        <f>'2 Yr'!D80+'4 Yr'!D80</f>
        <v>12099394</v>
      </c>
      <c r="E80" s="31">
        <f t="shared" si="12"/>
        <v>1727609.8399999999</v>
      </c>
      <c r="F80" s="27">
        <f t="shared" si="13"/>
        <v>0.16656824065648507</v>
      </c>
      <c r="G80" s="31">
        <f t="shared" si="14"/>
        <v>1300786</v>
      </c>
      <c r="H80" s="27">
        <f t="shared" si="15"/>
        <v>0.12045867393278838</v>
      </c>
    </row>
    <row r="81" spans="1:8" s="73" customFormat="1" ht="31.5">
      <c r="A81" s="51" t="s">
        <v>81</v>
      </c>
      <c r="B81" s="26">
        <f>'2 Yr'!B81+'4 Yr'!B81</f>
        <v>783393.27</v>
      </c>
      <c r="C81" s="26">
        <f>'2 Yr'!C81+'4 Yr'!C81</f>
        <v>1224649</v>
      </c>
      <c r="D81" s="26">
        <f>'2 Yr'!D81+'4 Yr'!D81</f>
        <v>4429285.49</v>
      </c>
      <c r="E81" s="31">
        <f t="shared" si="12"/>
        <v>3645892.22</v>
      </c>
      <c r="F81" s="27">
        <f t="shared" si="13"/>
        <v>4.6539743952612715</v>
      </c>
      <c r="G81" s="31">
        <f t="shared" si="14"/>
        <v>3204636.49</v>
      </c>
      <c r="H81" s="27">
        <f t="shared" si="15"/>
        <v>2.6167795752088967</v>
      </c>
    </row>
    <row r="82" spans="1:8" s="75" customFormat="1" ht="31.5">
      <c r="A82" s="52" t="s">
        <v>82</v>
      </c>
      <c r="B82" s="50">
        <f>SUM(B79:B81)</f>
        <v>20757273.449999999</v>
      </c>
      <c r="C82" s="50">
        <f>SUM(C79:C81)</f>
        <v>24209662.5</v>
      </c>
      <c r="D82" s="50">
        <f>SUM(D79:D81)</f>
        <v>36807945.490000002</v>
      </c>
      <c r="E82" s="50">
        <f t="shared" si="12"/>
        <v>16050672.040000003</v>
      </c>
      <c r="F82" s="37">
        <f t="shared" si="13"/>
        <v>0.77325531595769403</v>
      </c>
      <c r="G82" s="50">
        <f t="shared" si="14"/>
        <v>12598282.990000002</v>
      </c>
      <c r="H82" s="37">
        <f t="shared" si="15"/>
        <v>0.52038242953614089</v>
      </c>
    </row>
    <row r="83" spans="1:8" s="73" customFormat="1" ht="31.5">
      <c r="A83" s="51" t="s">
        <v>83</v>
      </c>
      <c r="B83" s="26">
        <f>'2 Yr'!B83+'4 Yr'!B83</f>
        <v>0</v>
      </c>
      <c r="C83" s="26">
        <f>'2 Yr'!C83+'4 Yr'!C83</f>
        <v>0</v>
      </c>
      <c r="D83" s="26">
        <f>'2 Yr'!D83+'4 Yr'!D83</f>
        <v>321726</v>
      </c>
      <c r="E83" s="31">
        <f t="shared" si="12"/>
        <v>321726</v>
      </c>
      <c r="F83" s="27">
        <f t="shared" si="13"/>
        <v>1</v>
      </c>
      <c r="G83" s="31">
        <f t="shared" si="14"/>
        <v>321726</v>
      </c>
      <c r="H83" s="27">
        <f t="shared" si="15"/>
        <v>1</v>
      </c>
    </row>
    <row r="84" spans="1:8" s="75" customFormat="1" ht="32.25" thickBot="1">
      <c r="A84" s="53" t="s">
        <v>64</v>
      </c>
      <c r="B84" s="54">
        <f>B82+B78+B73+B69+B83</f>
        <v>1613452829.75</v>
      </c>
      <c r="C84" s="54">
        <f>C82+C78+C73+C69+C83</f>
        <v>1635202985.1149597</v>
      </c>
      <c r="D84" s="54">
        <f>D82+D78+D73+D69+D83</f>
        <v>1726984175.3700001</v>
      </c>
      <c r="E84" s="54">
        <f t="shared" si="12"/>
        <v>113531345.62000012</v>
      </c>
      <c r="F84" s="56">
        <f t="shared" si="13"/>
        <v>7.0365456942172569E-2</v>
      </c>
      <c r="G84" s="54">
        <f t="shared" si="14"/>
        <v>91781190.255040407</v>
      </c>
      <c r="H84" s="56">
        <f t="shared" si="15"/>
        <v>5.6128316233833145E-2</v>
      </c>
    </row>
    <row r="85" spans="1:8" s="73" customFormat="1" ht="31.5">
      <c r="A85" s="57"/>
      <c r="B85" s="58"/>
      <c r="C85" s="58"/>
      <c r="D85" s="58"/>
      <c r="E85" s="58"/>
      <c r="F85" s="59" t="s">
        <v>43</v>
      </c>
      <c r="G85" s="76"/>
      <c r="H85" s="76"/>
    </row>
    <row r="86" spans="1:8" s="73" customFormat="1" ht="31.5">
      <c r="A86" s="61" t="s">
        <v>84</v>
      </c>
      <c r="B86" s="62"/>
      <c r="C86" s="62"/>
      <c r="D86" s="62"/>
      <c r="E86" s="62"/>
      <c r="F86" s="63"/>
      <c r="G86" s="76"/>
      <c r="H86" s="76"/>
    </row>
    <row r="87" spans="1:8" s="73" customFormat="1" ht="31.5">
      <c r="A87" s="61" t="s">
        <v>85</v>
      </c>
      <c r="B87" s="62"/>
      <c r="C87" s="62"/>
      <c r="D87" s="62"/>
      <c r="E87" s="62"/>
      <c r="F87" s="63"/>
      <c r="G87" s="76"/>
      <c r="H87" s="76"/>
    </row>
    <row r="88" spans="1:8">
      <c r="A88" s="64" t="s">
        <v>43</v>
      </c>
      <c r="B88" s="65"/>
      <c r="C88" s="65"/>
      <c r="D88" s="65"/>
      <c r="E88" s="65"/>
      <c r="F88" s="66"/>
    </row>
  </sheetData>
  <pageMargins left="0.7" right="0.7" top="0.75" bottom="0.75" header="0.3" footer="0.3"/>
  <pageSetup scale="26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24" zoomScale="60" zoomScaleNormal="60" workbookViewId="0">
      <selection activeCell="H84" sqref="A1:H84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117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4045855</v>
      </c>
      <c r="C8" s="26">
        <v>4045855</v>
      </c>
      <c r="D8" s="26">
        <v>7041985</v>
      </c>
      <c r="E8" s="26">
        <v>2996130</v>
      </c>
      <c r="F8" s="27">
        <v>0.74054309904828519</v>
      </c>
      <c r="G8" s="26">
        <v>2996130</v>
      </c>
      <c r="H8" s="27">
        <v>0.74054309904828519</v>
      </c>
    </row>
    <row r="9" spans="1:8" s="16" customFormat="1" ht="31.5">
      <c r="A9" s="25" t="s">
        <v>19</v>
      </c>
      <c r="B9" s="26">
        <v>122506</v>
      </c>
      <c r="C9" s="26">
        <v>122506</v>
      </c>
      <c r="D9" s="26">
        <v>0</v>
      </c>
      <c r="E9" s="26">
        <v>-122506</v>
      </c>
      <c r="F9" s="27">
        <v>-1</v>
      </c>
      <c r="G9" s="26">
        <v>-122506</v>
      </c>
      <c r="H9" s="27">
        <v>-1</v>
      </c>
    </row>
    <row r="10" spans="1:8" s="16" customFormat="1" ht="31.5">
      <c r="A10" s="28" t="s">
        <v>20</v>
      </c>
      <c r="B10" s="29">
        <v>10000000</v>
      </c>
      <c r="C10" s="29">
        <v>10000000</v>
      </c>
      <c r="D10" s="29">
        <v>10125000</v>
      </c>
      <c r="E10" s="29">
        <v>125000</v>
      </c>
      <c r="F10" s="27">
        <v>1.2500000000000001E-2</v>
      </c>
      <c r="G10" s="29">
        <v>125000</v>
      </c>
      <c r="H10" s="27">
        <v>1.2500000000000001E-2</v>
      </c>
    </row>
    <row r="11" spans="1:8" s="16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16" customFormat="1" ht="31.5">
      <c r="A12" s="32" t="s">
        <v>22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  <c r="G12" s="29">
        <v>0</v>
      </c>
      <c r="H12" s="27">
        <v>0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10000000</v>
      </c>
      <c r="C24" s="31">
        <v>10000000</v>
      </c>
      <c r="D24" s="31">
        <v>10000000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125000</v>
      </c>
      <c r="E25" s="29">
        <v>125000</v>
      </c>
      <c r="F25" s="27">
        <v>1</v>
      </c>
      <c r="G25" s="29">
        <v>125000</v>
      </c>
      <c r="H25" s="27">
        <v>1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14168361</v>
      </c>
      <c r="C31" s="36">
        <v>14168361</v>
      </c>
      <c r="D31" s="36">
        <v>17166985</v>
      </c>
      <c r="E31" s="36">
        <v>2998624</v>
      </c>
      <c r="F31" s="37">
        <v>0.21164226405580716</v>
      </c>
      <c r="G31" s="36">
        <v>2998624</v>
      </c>
      <c r="H31" s="37">
        <v>0.21164226405580716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3600357</v>
      </c>
      <c r="E35" s="41">
        <v>3600357</v>
      </c>
      <c r="F35" s="37">
        <v>1</v>
      </c>
      <c r="G35" s="41">
        <v>3600357</v>
      </c>
      <c r="H35" s="37">
        <v>1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0</v>
      </c>
      <c r="C39" s="39">
        <v>0</v>
      </c>
      <c r="D39" s="39">
        <v>0</v>
      </c>
      <c r="E39" s="39">
        <v>0</v>
      </c>
      <c r="F39" s="37">
        <v>0</v>
      </c>
      <c r="G39" s="39">
        <v>0</v>
      </c>
      <c r="H39" s="37">
        <v>0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9202724</v>
      </c>
      <c r="E41" s="43">
        <v>9202724</v>
      </c>
      <c r="F41" s="37">
        <v>1</v>
      </c>
      <c r="G41" s="43">
        <v>9202724</v>
      </c>
      <c r="H41" s="37">
        <v>1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14168361</v>
      </c>
      <c r="C45" s="39">
        <v>14168361</v>
      </c>
      <c r="D45" s="39">
        <v>29970066</v>
      </c>
      <c r="E45" s="39">
        <v>15801705</v>
      </c>
      <c r="F45" s="37">
        <v>1.115281082970712</v>
      </c>
      <c r="G45" s="39">
        <v>15801705</v>
      </c>
      <c r="H45" s="37">
        <v>1.115281082970712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10050000</v>
      </c>
      <c r="C49" s="22">
        <v>10050000</v>
      </c>
      <c r="D49" s="22">
        <v>22658644</v>
      </c>
      <c r="E49" s="22">
        <v>12608644</v>
      </c>
      <c r="F49" s="27">
        <v>1.2545914427860696</v>
      </c>
      <c r="G49" s="22">
        <v>12608644</v>
      </c>
      <c r="H49" s="27">
        <v>1.2545914427860696</v>
      </c>
    </row>
    <row r="50" spans="1:8" s="16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16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0</v>
      </c>
      <c r="C52" s="31">
        <v>0</v>
      </c>
      <c r="D52" s="31">
        <v>0</v>
      </c>
      <c r="E52" s="31">
        <v>0</v>
      </c>
      <c r="F52" s="27">
        <v>0</v>
      </c>
      <c r="G52" s="31">
        <v>0</v>
      </c>
      <c r="H52" s="27">
        <v>0</v>
      </c>
    </row>
    <row r="53" spans="1:8" s="16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16" customFormat="1" ht="31.5">
      <c r="A54" s="32" t="s">
        <v>56</v>
      </c>
      <c r="B54" s="31">
        <v>3937886</v>
      </c>
      <c r="C54" s="31">
        <v>3937886</v>
      </c>
      <c r="D54" s="31">
        <v>3561065</v>
      </c>
      <c r="E54" s="31">
        <v>-376821</v>
      </c>
      <c r="F54" s="27">
        <v>-9.5691190654071751E-2</v>
      </c>
      <c r="G54" s="31">
        <v>-376821</v>
      </c>
      <c r="H54" s="27">
        <v>-9.5691190654071751E-2</v>
      </c>
    </row>
    <row r="55" spans="1:8" s="16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16" customFormat="1" ht="31.5">
      <c r="A56" s="32" t="s">
        <v>58</v>
      </c>
      <c r="B56" s="31">
        <v>0</v>
      </c>
      <c r="C56" s="31">
        <v>0</v>
      </c>
      <c r="D56" s="31">
        <v>0</v>
      </c>
      <c r="E56" s="31">
        <v>0</v>
      </c>
      <c r="F56" s="27">
        <v>0</v>
      </c>
      <c r="G56" s="31">
        <v>0</v>
      </c>
      <c r="H56" s="27">
        <v>0</v>
      </c>
    </row>
    <row r="57" spans="1:8" s="38" customFormat="1" ht="31.5">
      <c r="A57" s="48" t="s">
        <v>59</v>
      </c>
      <c r="B57" s="36">
        <v>13987886</v>
      </c>
      <c r="C57" s="36">
        <v>13987886</v>
      </c>
      <c r="D57" s="36">
        <v>26219709</v>
      </c>
      <c r="E57" s="36">
        <v>12231823</v>
      </c>
      <c r="F57" s="37">
        <v>0.87445829913111961</v>
      </c>
      <c r="G57" s="36">
        <v>12231823</v>
      </c>
      <c r="H57" s="37">
        <v>0.87445829913111961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180475</v>
      </c>
      <c r="C59" s="31">
        <v>180475</v>
      </c>
      <c r="D59" s="31">
        <v>150000</v>
      </c>
      <c r="E59" s="31">
        <v>-30475</v>
      </c>
      <c r="F59" s="27">
        <v>-0.16885995290206399</v>
      </c>
      <c r="G59" s="31">
        <v>-30475</v>
      </c>
      <c r="H59" s="27">
        <v>-0.16885995290206399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3600357</v>
      </c>
      <c r="E61" s="31">
        <v>3600357</v>
      </c>
      <c r="F61" s="27">
        <v>1</v>
      </c>
      <c r="G61" s="31">
        <v>3600357</v>
      </c>
      <c r="H61" s="27">
        <v>1</v>
      </c>
    </row>
    <row r="62" spans="1:8" s="38" customFormat="1" ht="31.5">
      <c r="A62" s="49" t="s">
        <v>64</v>
      </c>
      <c r="B62" s="50">
        <v>14168361</v>
      </c>
      <c r="C62" s="50">
        <v>14168361</v>
      </c>
      <c r="D62" s="50">
        <v>29970066</v>
      </c>
      <c r="E62" s="50">
        <v>15801705</v>
      </c>
      <c r="F62" s="37">
        <v>1.115281082970712</v>
      </c>
      <c r="G62" s="50">
        <v>15801705</v>
      </c>
      <c r="H62" s="37">
        <v>1.115281082970712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2462329</v>
      </c>
      <c r="C65" s="26">
        <v>2462329</v>
      </c>
      <c r="D65" s="26">
        <v>2023615</v>
      </c>
      <c r="E65" s="22">
        <v>-438714</v>
      </c>
      <c r="F65" s="27">
        <v>-0.17817034198110812</v>
      </c>
      <c r="G65" s="22">
        <v>-438714</v>
      </c>
      <c r="H65" s="27">
        <v>-0.17817034198110812</v>
      </c>
    </row>
    <row r="66" spans="1:8" s="16" customFormat="1" ht="31.5">
      <c r="A66" s="32" t="s">
        <v>67</v>
      </c>
      <c r="B66" s="29">
        <v>15738</v>
      </c>
      <c r="C66" s="26">
        <v>15738</v>
      </c>
      <c r="D66" s="26">
        <v>23500</v>
      </c>
      <c r="E66" s="31">
        <v>7762</v>
      </c>
      <c r="F66" s="27">
        <v>0.49320116914474521</v>
      </c>
      <c r="G66" s="31">
        <v>7762</v>
      </c>
      <c r="H66" s="27">
        <v>0.49320116914474521</v>
      </c>
    </row>
    <row r="67" spans="1:8" s="16" customFormat="1" ht="31.5">
      <c r="A67" s="32" t="s">
        <v>68</v>
      </c>
      <c r="B67" s="22">
        <v>569809</v>
      </c>
      <c r="C67" s="26">
        <v>569809</v>
      </c>
      <c r="D67" s="26">
        <v>593500</v>
      </c>
      <c r="E67" s="31">
        <v>23691</v>
      </c>
      <c r="F67" s="27">
        <v>4.1577089866955422E-2</v>
      </c>
      <c r="G67" s="31">
        <v>23691</v>
      </c>
      <c r="H67" s="27">
        <v>4.1577089866955422E-2</v>
      </c>
    </row>
    <row r="68" spans="1:8" s="38" customFormat="1" ht="31.5">
      <c r="A68" s="48" t="s">
        <v>69</v>
      </c>
      <c r="B68" s="50">
        <v>3047876</v>
      </c>
      <c r="C68" s="50">
        <v>3047876</v>
      </c>
      <c r="D68" s="50">
        <v>2640615</v>
      </c>
      <c r="E68" s="36">
        <v>-407261</v>
      </c>
      <c r="F68" s="37">
        <v>-0.13362124968338607</v>
      </c>
      <c r="G68" s="36">
        <v>-407261</v>
      </c>
      <c r="H68" s="37">
        <v>-0.13362124968338607</v>
      </c>
    </row>
    <row r="69" spans="1:8" s="16" customFormat="1" ht="31.5">
      <c r="A69" s="32" t="s">
        <v>70</v>
      </c>
      <c r="B69" s="29">
        <v>108913</v>
      </c>
      <c r="C69" s="29">
        <v>108913</v>
      </c>
      <c r="D69" s="29">
        <v>95950</v>
      </c>
      <c r="E69" s="31">
        <v>-12963</v>
      </c>
      <c r="F69" s="27">
        <v>-0.11902160439984208</v>
      </c>
      <c r="G69" s="31">
        <v>-12963</v>
      </c>
      <c r="H69" s="27">
        <v>-0.11902160439984208</v>
      </c>
    </row>
    <row r="70" spans="1:8" s="16" customFormat="1" ht="31.5">
      <c r="A70" s="32" t="s">
        <v>71</v>
      </c>
      <c r="B70" s="26">
        <v>513887</v>
      </c>
      <c r="C70" s="26">
        <v>513887</v>
      </c>
      <c r="D70" s="26">
        <v>568000</v>
      </c>
      <c r="E70" s="31">
        <v>54113</v>
      </c>
      <c r="F70" s="27">
        <v>0.10530136002662063</v>
      </c>
      <c r="G70" s="31">
        <v>54113</v>
      </c>
      <c r="H70" s="27">
        <v>0.10530136002662063</v>
      </c>
    </row>
    <row r="71" spans="1:8" s="16" customFormat="1" ht="31.5">
      <c r="A71" s="32" t="s">
        <v>72</v>
      </c>
      <c r="B71" s="22">
        <v>92823</v>
      </c>
      <c r="C71" s="22">
        <v>92823</v>
      </c>
      <c r="D71" s="22">
        <v>82500</v>
      </c>
      <c r="E71" s="31">
        <v>-10323</v>
      </c>
      <c r="F71" s="27">
        <v>-0.11121166090300895</v>
      </c>
      <c r="G71" s="31">
        <v>-10323</v>
      </c>
      <c r="H71" s="27">
        <v>-0.11121166090300895</v>
      </c>
    </row>
    <row r="72" spans="1:8" s="38" customFormat="1" ht="31.5">
      <c r="A72" s="35" t="s">
        <v>73</v>
      </c>
      <c r="B72" s="50">
        <v>715623</v>
      </c>
      <c r="C72" s="50">
        <v>715623</v>
      </c>
      <c r="D72" s="50">
        <v>746450</v>
      </c>
      <c r="E72" s="36">
        <v>30827</v>
      </c>
      <c r="F72" s="37">
        <v>4.3077150957976477E-2</v>
      </c>
      <c r="G72" s="36">
        <v>30827</v>
      </c>
      <c r="H72" s="37">
        <v>4.3077150957976477E-2</v>
      </c>
    </row>
    <row r="73" spans="1:8" s="16" customFormat="1" ht="31.5">
      <c r="A73" s="32" t="s">
        <v>74</v>
      </c>
      <c r="B73" s="22">
        <v>135631</v>
      </c>
      <c r="C73" s="22">
        <v>135631</v>
      </c>
      <c r="D73" s="22">
        <v>140000</v>
      </c>
      <c r="E73" s="31">
        <v>4369</v>
      </c>
      <c r="F73" s="27">
        <v>3.2212399820100122E-2</v>
      </c>
      <c r="G73" s="31">
        <v>4369</v>
      </c>
      <c r="H73" s="27">
        <v>3.2212399820100122E-2</v>
      </c>
    </row>
    <row r="74" spans="1:8" s="16" customFormat="1" ht="31.5">
      <c r="A74" s="32" t="s">
        <v>75</v>
      </c>
      <c r="B74" s="31">
        <v>10050000</v>
      </c>
      <c r="C74" s="31">
        <v>10050000</v>
      </c>
      <c r="D74" s="31">
        <v>26259001</v>
      </c>
      <c r="E74" s="31">
        <v>16209001</v>
      </c>
      <c r="F74" s="27">
        <v>1.61283592039801</v>
      </c>
      <c r="G74" s="31">
        <v>16209001</v>
      </c>
      <c r="H74" s="27">
        <v>1.61283592039801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180475</v>
      </c>
      <c r="C76" s="31">
        <v>180475</v>
      </c>
      <c r="D76" s="31">
        <v>150000</v>
      </c>
      <c r="E76" s="31">
        <v>-30475</v>
      </c>
      <c r="F76" s="27">
        <v>-0.16885995290206399</v>
      </c>
      <c r="G76" s="31">
        <v>-30475</v>
      </c>
      <c r="H76" s="27">
        <v>-0.16885995290206399</v>
      </c>
    </row>
    <row r="77" spans="1:8" s="38" customFormat="1" ht="31.5">
      <c r="A77" s="35" t="s">
        <v>78</v>
      </c>
      <c r="B77" s="36">
        <v>10366106</v>
      </c>
      <c r="C77" s="36">
        <v>10366106</v>
      </c>
      <c r="D77" s="36">
        <v>26549001</v>
      </c>
      <c r="E77" s="36">
        <v>16182895</v>
      </c>
      <c r="F77" s="37">
        <v>1.5611353964545607</v>
      </c>
      <c r="G77" s="36">
        <v>16182895</v>
      </c>
      <c r="H77" s="37">
        <v>1.5611353964545607</v>
      </c>
    </row>
    <row r="78" spans="1:8" s="16" customFormat="1" ht="31.5">
      <c r="A78" s="32" t="s">
        <v>79</v>
      </c>
      <c r="B78" s="31">
        <v>38756</v>
      </c>
      <c r="C78" s="31">
        <v>38756</v>
      </c>
      <c r="D78" s="31">
        <v>34000</v>
      </c>
      <c r="E78" s="31">
        <v>-4756</v>
      </c>
      <c r="F78" s="27">
        <v>-0.12271648260914439</v>
      </c>
      <c r="G78" s="31">
        <v>-4756</v>
      </c>
      <c r="H78" s="27">
        <v>-0.12271648260914439</v>
      </c>
    </row>
    <row r="79" spans="1:8" s="16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38756</v>
      </c>
      <c r="C81" s="50">
        <v>38756</v>
      </c>
      <c r="D81" s="50">
        <v>34000</v>
      </c>
      <c r="E81" s="50">
        <v>-4756</v>
      </c>
      <c r="F81" s="37">
        <v>-0.12271648260914439</v>
      </c>
      <c r="G81" s="50">
        <v>-4756</v>
      </c>
      <c r="H81" s="37">
        <v>-0.12271648260914439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14168361</v>
      </c>
      <c r="C83" s="54">
        <v>14168361</v>
      </c>
      <c r="D83" s="55">
        <v>29970066</v>
      </c>
      <c r="E83" s="54">
        <v>15801705</v>
      </c>
      <c r="F83" s="56">
        <v>1.115281082970712</v>
      </c>
      <c r="G83" s="54">
        <v>15801705</v>
      </c>
      <c r="H83" s="56">
        <v>1.115281082970712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66" zoomScale="40" zoomScaleNormal="40" workbookViewId="0">
      <selection activeCell="H84" sqref="A1:H84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118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0</v>
      </c>
      <c r="C8" s="26">
        <v>0</v>
      </c>
      <c r="D8" s="26">
        <v>1012500</v>
      </c>
      <c r="E8" s="26">
        <v>1012500</v>
      </c>
      <c r="F8" s="27">
        <v>1</v>
      </c>
      <c r="G8" s="26">
        <v>1012500</v>
      </c>
      <c r="H8" s="27">
        <v>1</v>
      </c>
    </row>
    <row r="9" spans="1:8" s="16" customFormat="1" ht="31.5">
      <c r="A9" s="25" t="s">
        <v>19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  <c r="G9" s="26">
        <v>0</v>
      </c>
      <c r="H9" s="27">
        <v>0</v>
      </c>
    </row>
    <row r="10" spans="1:8" s="16" customFormat="1" ht="31.5">
      <c r="A10" s="28" t="s">
        <v>20</v>
      </c>
      <c r="B10" s="29">
        <v>0</v>
      </c>
      <c r="C10" s="29">
        <v>0</v>
      </c>
      <c r="D10" s="29">
        <v>0</v>
      </c>
      <c r="E10" s="29">
        <v>0</v>
      </c>
      <c r="F10" s="27">
        <v>0</v>
      </c>
      <c r="G10" s="29">
        <v>0</v>
      </c>
      <c r="H10" s="27">
        <v>0</v>
      </c>
    </row>
    <row r="11" spans="1:8" s="16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16" customFormat="1" ht="31.5">
      <c r="A12" s="32" t="s">
        <v>22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  <c r="G12" s="29">
        <v>0</v>
      </c>
      <c r="H12" s="27">
        <v>0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0</v>
      </c>
      <c r="C31" s="36">
        <v>0</v>
      </c>
      <c r="D31" s="36">
        <v>1012500</v>
      </c>
      <c r="E31" s="36">
        <v>1012500</v>
      </c>
      <c r="F31" s="37">
        <v>1</v>
      </c>
      <c r="G31" s="36">
        <v>1012500</v>
      </c>
      <c r="H31" s="37">
        <v>1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0</v>
      </c>
      <c r="C39" s="39">
        <v>0</v>
      </c>
      <c r="D39" s="39">
        <v>0</v>
      </c>
      <c r="E39" s="39">
        <v>0</v>
      </c>
      <c r="F39" s="37">
        <v>0</v>
      </c>
      <c r="G39" s="39">
        <v>0</v>
      </c>
      <c r="H39" s="37">
        <v>0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0</v>
      </c>
      <c r="C45" s="39">
        <v>0</v>
      </c>
      <c r="D45" s="39">
        <v>1012500</v>
      </c>
      <c r="E45" s="39">
        <v>1012500</v>
      </c>
      <c r="F45" s="37">
        <v>1</v>
      </c>
      <c r="G45" s="39">
        <v>1012500</v>
      </c>
      <c r="H45" s="37">
        <v>1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0</v>
      </c>
      <c r="C49" s="22">
        <v>0</v>
      </c>
      <c r="D49" s="22">
        <v>596000</v>
      </c>
      <c r="E49" s="22">
        <v>596000</v>
      </c>
      <c r="F49" s="27">
        <v>1</v>
      </c>
      <c r="G49" s="22">
        <v>596000</v>
      </c>
      <c r="H49" s="27">
        <v>1</v>
      </c>
    </row>
    <row r="50" spans="1:8" s="16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16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0</v>
      </c>
      <c r="C52" s="31">
        <v>0</v>
      </c>
      <c r="D52" s="31">
        <v>416500</v>
      </c>
      <c r="E52" s="31">
        <v>416500</v>
      </c>
      <c r="F52" s="27">
        <v>1</v>
      </c>
      <c r="G52" s="31">
        <v>416500</v>
      </c>
      <c r="H52" s="27">
        <v>1</v>
      </c>
    </row>
    <row r="53" spans="1:8" s="16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16" customFormat="1" ht="31.5">
      <c r="A54" s="32" t="s">
        <v>56</v>
      </c>
      <c r="B54" s="31">
        <v>0</v>
      </c>
      <c r="C54" s="31">
        <v>0</v>
      </c>
      <c r="D54" s="31">
        <v>0</v>
      </c>
      <c r="E54" s="31">
        <v>0</v>
      </c>
      <c r="F54" s="27">
        <v>0</v>
      </c>
      <c r="G54" s="31">
        <v>0</v>
      </c>
      <c r="H54" s="27">
        <v>0</v>
      </c>
    </row>
    <row r="55" spans="1:8" s="16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16" customFormat="1" ht="31.5">
      <c r="A56" s="32" t="s">
        <v>58</v>
      </c>
      <c r="B56" s="31">
        <v>0</v>
      </c>
      <c r="C56" s="31">
        <v>0</v>
      </c>
      <c r="D56" s="31">
        <v>0</v>
      </c>
      <c r="E56" s="31">
        <v>0</v>
      </c>
      <c r="F56" s="27">
        <v>0</v>
      </c>
      <c r="G56" s="31">
        <v>0</v>
      </c>
      <c r="H56" s="27">
        <v>0</v>
      </c>
    </row>
    <row r="57" spans="1:8" s="38" customFormat="1" ht="31.5">
      <c r="A57" s="48" t="s">
        <v>59</v>
      </c>
      <c r="B57" s="36">
        <v>0</v>
      </c>
      <c r="C57" s="36">
        <v>0</v>
      </c>
      <c r="D57" s="36">
        <v>1012500</v>
      </c>
      <c r="E57" s="36">
        <v>1012500</v>
      </c>
      <c r="F57" s="37">
        <v>1</v>
      </c>
      <c r="G57" s="36">
        <v>1012500</v>
      </c>
      <c r="H57" s="37">
        <v>1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0</v>
      </c>
      <c r="C62" s="50">
        <v>0</v>
      </c>
      <c r="D62" s="50">
        <v>1012500</v>
      </c>
      <c r="E62" s="50">
        <v>1012500</v>
      </c>
      <c r="F62" s="37">
        <v>1</v>
      </c>
      <c r="G62" s="50">
        <v>1012500</v>
      </c>
      <c r="H62" s="37">
        <v>1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0</v>
      </c>
      <c r="C65" s="26">
        <v>0</v>
      </c>
      <c r="D65" s="26">
        <v>259000</v>
      </c>
      <c r="E65" s="22">
        <v>259000</v>
      </c>
      <c r="F65" s="27">
        <v>1</v>
      </c>
      <c r="G65" s="22">
        <v>259000</v>
      </c>
      <c r="H65" s="27">
        <v>1</v>
      </c>
    </row>
    <row r="66" spans="1:8" s="16" customFormat="1" ht="31.5">
      <c r="A66" s="32" t="s">
        <v>67</v>
      </c>
      <c r="B66" s="29">
        <v>0</v>
      </c>
      <c r="C66" s="26">
        <v>0</v>
      </c>
      <c r="D66" s="26">
        <v>0</v>
      </c>
      <c r="E66" s="31">
        <v>0</v>
      </c>
      <c r="F66" s="27">
        <v>0</v>
      </c>
      <c r="G66" s="31">
        <v>0</v>
      </c>
      <c r="H66" s="27">
        <v>0</v>
      </c>
    </row>
    <row r="67" spans="1:8" s="16" customFormat="1" ht="31.5">
      <c r="A67" s="32" t="s">
        <v>68</v>
      </c>
      <c r="B67" s="22">
        <v>0</v>
      </c>
      <c r="C67" s="26">
        <v>0</v>
      </c>
      <c r="D67" s="26">
        <v>60000</v>
      </c>
      <c r="E67" s="31">
        <v>60000</v>
      </c>
      <c r="F67" s="27">
        <v>1</v>
      </c>
      <c r="G67" s="31">
        <v>60000</v>
      </c>
      <c r="H67" s="27">
        <v>1</v>
      </c>
    </row>
    <row r="68" spans="1:8" s="38" customFormat="1" ht="31.5">
      <c r="A68" s="48" t="s">
        <v>69</v>
      </c>
      <c r="B68" s="50">
        <v>0</v>
      </c>
      <c r="C68" s="50">
        <v>0</v>
      </c>
      <c r="D68" s="50">
        <v>319000</v>
      </c>
      <c r="E68" s="36">
        <v>319000</v>
      </c>
      <c r="F68" s="37">
        <v>1</v>
      </c>
      <c r="G68" s="36">
        <v>319000</v>
      </c>
      <c r="H68" s="37">
        <v>1</v>
      </c>
    </row>
    <row r="69" spans="1:8" s="16" customFormat="1" ht="31.5">
      <c r="A69" s="32" t="s">
        <v>70</v>
      </c>
      <c r="B69" s="29">
        <v>0</v>
      </c>
      <c r="C69" s="29">
        <v>0</v>
      </c>
      <c r="D69" s="29">
        <v>9000</v>
      </c>
      <c r="E69" s="31">
        <v>9000</v>
      </c>
      <c r="F69" s="27">
        <v>1</v>
      </c>
      <c r="G69" s="31">
        <v>9000</v>
      </c>
      <c r="H69" s="27">
        <v>1</v>
      </c>
    </row>
    <row r="70" spans="1:8" s="16" customFormat="1" ht="31.5">
      <c r="A70" s="32" t="s">
        <v>71</v>
      </c>
      <c r="B70" s="26">
        <v>0</v>
      </c>
      <c r="C70" s="26">
        <v>0</v>
      </c>
      <c r="D70" s="26">
        <v>79500</v>
      </c>
      <c r="E70" s="31">
        <v>79500</v>
      </c>
      <c r="F70" s="27">
        <v>1</v>
      </c>
      <c r="G70" s="31">
        <v>79500</v>
      </c>
      <c r="H70" s="27">
        <v>1</v>
      </c>
    </row>
    <row r="71" spans="1:8" s="16" customFormat="1" ht="31.5">
      <c r="A71" s="32" t="s">
        <v>72</v>
      </c>
      <c r="B71" s="22">
        <v>0</v>
      </c>
      <c r="C71" s="22">
        <v>0</v>
      </c>
      <c r="D71" s="22">
        <v>2000</v>
      </c>
      <c r="E71" s="31">
        <v>2000</v>
      </c>
      <c r="F71" s="27">
        <v>1</v>
      </c>
      <c r="G71" s="31">
        <v>2000</v>
      </c>
      <c r="H71" s="27">
        <v>1</v>
      </c>
    </row>
    <row r="72" spans="1:8" s="38" customFormat="1" ht="31.5">
      <c r="A72" s="35" t="s">
        <v>73</v>
      </c>
      <c r="B72" s="50">
        <v>0</v>
      </c>
      <c r="C72" s="50">
        <v>0</v>
      </c>
      <c r="D72" s="50">
        <v>90500</v>
      </c>
      <c r="E72" s="36">
        <v>90500</v>
      </c>
      <c r="F72" s="37">
        <v>1</v>
      </c>
      <c r="G72" s="36">
        <v>90500</v>
      </c>
      <c r="H72" s="37">
        <v>1</v>
      </c>
    </row>
    <row r="73" spans="1:8" s="16" customFormat="1" ht="31.5">
      <c r="A73" s="32" t="s">
        <v>74</v>
      </c>
      <c r="B73" s="22">
        <v>0</v>
      </c>
      <c r="C73" s="22">
        <v>0</v>
      </c>
      <c r="D73" s="22">
        <v>0</v>
      </c>
      <c r="E73" s="31">
        <v>0</v>
      </c>
      <c r="F73" s="27">
        <v>0</v>
      </c>
      <c r="G73" s="31">
        <v>0</v>
      </c>
      <c r="H73" s="27">
        <v>0</v>
      </c>
    </row>
    <row r="74" spans="1:8" s="16" customFormat="1" ht="31.5">
      <c r="A74" s="32" t="s">
        <v>75</v>
      </c>
      <c r="B74" s="31">
        <v>0</v>
      </c>
      <c r="C74" s="31">
        <v>0</v>
      </c>
      <c r="D74" s="31">
        <v>596000</v>
      </c>
      <c r="E74" s="31">
        <v>596000</v>
      </c>
      <c r="F74" s="27">
        <v>1</v>
      </c>
      <c r="G74" s="31">
        <v>596000</v>
      </c>
      <c r="H74" s="27">
        <v>1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38" customFormat="1" ht="31.5">
      <c r="A77" s="35" t="s">
        <v>78</v>
      </c>
      <c r="B77" s="36">
        <v>0</v>
      </c>
      <c r="C77" s="36">
        <v>0</v>
      </c>
      <c r="D77" s="36">
        <v>596000</v>
      </c>
      <c r="E77" s="36">
        <v>596000</v>
      </c>
      <c r="F77" s="37">
        <v>1</v>
      </c>
      <c r="G77" s="36">
        <v>596000</v>
      </c>
      <c r="H77" s="37">
        <v>1</v>
      </c>
    </row>
    <row r="78" spans="1:8" s="16" customFormat="1" ht="31.5">
      <c r="A78" s="32" t="s">
        <v>79</v>
      </c>
      <c r="B78" s="31">
        <v>0</v>
      </c>
      <c r="C78" s="31">
        <v>0</v>
      </c>
      <c r="D78" s="31">
        <v>7000</v>
      </c>
      <c r="E78" s="31">
        <v>7000</v>
      </c>
      <c r="F78" s="27">
        <v>1</v>
      </c>
      <c r="G78" s="31">
        <v>7000</v>
      </c>
      <c r="H78" s="27">
        <v>1</v>
      </c>
    </row>
    <row r="79" spans="1:8" s="16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0</v>
      </c>
      <c r="C81" s="50">
        <v>0</v>
      </c>
      <c r="D81" s="50">
        <v>7000</v>
      </c>
      <c r="E81" s="50">
        <v>7000</v>
      </c>
      <c r="F81" s="37">
        <v>1</v>
      </c>
      <c r="G81" s="50">
        <v>7000</v>
      </c>
      <c r="H81" s="37">
        <v>1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0</v>
      </c>
      <c r="C83" s="54">
        <v>0</v>
      </c>
      <c r="D83" s="55">
        <v>1012500</v>
      </c>
      <c r="E83" s="54">
        <v>1012500</v>
      </c>
      <c r="F83" s="56">
        <v>1</v>
      </c>
      <c r="G83" s="54">
        <v>1012500</v>
      </c>
      <c r="H83" s="56">
        <v>1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72" zoomScale="60" zoomScaleNormal="60" workbookViewId="0">
      <selection activeCell="H84" sqref="A1:H84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256" width="9.140625" style="67"/>
    <col min="257" max="257" width="121.140625" style="67" customWidth="1"/>
    <col min="258" max="258" width="39.5703125" style="67" customWidth="1"/>
    <col min="259" max="260" width="39.7109375" style="67" customWidth="1"/>
    <col min="261" max="261" width="34.85546875" style="67" customWidth="1"/>
    <col min="262" max="262" width="25" style="67" customWidth="1"/>
    <col min="263" max="263" width="35.42578125" style="67" customWidth="1"/>
    <col min="264" max="264" width="25.140625" style="67" customWidth="1"/>
    <col min="265" max="512" width="9.140625" style="67"/>
    <col min="513" max="513" width="121.140625" style="67" customWidth="1"/>
    <col min="514" max="514" width="39.5703125" style="67" customWidth="1"/>
    <col min="515" max="516" width="39.7109375" style="67" customWidth="1"/>
    <col min="517" max="517" width="34.85546875" style="67" customWidth="1"/>
    <col min="518" max="518" width="25" style="67" customWidth="1"/>
    <col min="519" max="519" width="35.42578125" style="67" customWidth="1"/>
    <col min="520" max="520" width="25.140625" style="67" customWidth="1"/>
    <col min="521" max="768" width="9.140625" style="67"/>
    <col min="769" max="769" width="121.140625" style="67" customWidth="1"/>
    <col min="770" max="770" width="39.5703125" style="67" customWidth="1"/>
    <col min="771" max="772" width="39.7109375" style="67" customWidth="1"/>
    <col min="773" max="773" width="34.85546875" style="67" customWidth="1"/>
    <col min="774" max="774" width="25" style="67" customWidth="1"/>
    <col min="775" max="775" width="35.42578125" style="67" customWidth="1"/>
    <col min="776" max="776" width="25.140625" style="67" customWidth="1"/>
    <col min="777" max="1024" width="9.140625" style="67"/>
    <col min="1025" max="1025" width="121.140625" style="67" customWidth="1"/>
    <col min="1026" max="1026" width="39.5703125" style="67" customWidth="1"/>
    <col min="1027" max="1028" width="39.7109375" style="67" customWidth="1"/>
    <col min="1029" max="1029" width="34.85546875" style="67" customWidth="1"/>
    <col min="1030" max="1030" width="25" style="67" customWidth="1"/>
    <col min="1031" max="1031" width="35.42578125" style="67" customWidth="1"/>
    <col min="1032" max="1032" width="25.140625" style="67" customWidth="1"/>
    <col min="1033" max="1280" width="9.140625" style="67"/>
    <col min="1281" max="1281" width="121.140625" style="67" customWidth="1"/>
    <col min="1282" max="1282" width="39.5703125" style="67" customWidth="1"/>
    <col min="1283" max="1284" width="39.7109375" style="67" customWidth="1"/>
    <col min="1285" max="1285" width="34.85546875" style="67" customWidth="1"/>
    <col min="1286" max="1286" width="25" style="67" customWidth="1"/>
    <col min="1287" max="1287" width="35.42578125" style="67" customWidth="1"/>
    <col min="1288" max="1288" width="25.140625" style="67" customWidth="1"/>
    <col min="1289" max="1536" width="9.140625" style="67"/>
    <col min="1537" max="1537" width="121.140625" style="67" customWidth="1"/>
    <col min="1538" max="1538" width="39.5703125" style="67" customWidth="1"/>
    <col min="1539" max="1540" width="39.7109375" style="67" customWidth="1"/>
    <col min="1541" max="1541" width="34.85546875" style="67" customWidth="1"/>
    <col min="1542" max="1542" width="25" style="67" customWidth="1"/>
    <col min="1543" max="1543" width="35.42578125" style="67" customWidth="1"/>
    <col min="1544" max="1544" width="25.140625" style="67" customWidth="1"/>
    <col min="1545" max="1792" width="9.140625" style="67"/>
    <col min="1793" max="1793" width="121.140625" style="67" customWidth="1"/>
    <col min="1794" max="1794" width="39.5703125" style="67" customWidth="1"/>
    <col min="1795" max="1796" width="39.7109375" style="67" customWidth="1"/>
    <col min="1797" max="1797" width="34.85546875" style="67" customWidth="1"/>
    <col min="1798" max="1798" width="25" style="67" customWidth="1"/>
    <col min="1799" max="1799" width="35.42578125" style="67" customWidth="1"/>
    <col min="1800" max="1800" width="25.140625" style="67" customWidth="1"/>
    <col min="1801" max="2048" width="9.140625" style="67"/>
    <col min="2049" max="2049" width="121.140625" style="67" customWidth="1"/>
    <col min="2050" max="2050" width="39.5703125" style="67" customWidth="1"/>
    <col min="2051" max="2052" width="39.7109375" style="67" customWidth="1"/>
    <col min="2053" max="2053" width="34.85546875" style="67" customWidth="1"/>
    <col min="2054" max="2054" width="25" style="67" customWidth="1"/>
    <col min="2055" max="2055" width="35.42578125" style="67" customWidth="1"/>
    <col min="2056" max="2056" width="25.140625" style="67" customWidth="1"/>
    <col min="2057" max="2304" width="9.140625" style="67"/>
    <col min="2305" max="2305" width="121.140625" style="67" customWidth="1"/>
    <col min="2306" max="2306" width="39.5703125" style="67" customWidth="1"/>
    <col min="2307" max="2308" width="39.7109375" style="67" customWidth="1"/>
    <col min="2309" max="2309" width="34.85546875" style="67" customWidth="1"/>
    <col min="2310" max="2310" width="25" style="67" customWidth="1"/>
    <col min="2311" max="2311" width="35.42578125" style="67" customWidth="1"/>
    <col min="2312" max="2312" width="25.140625" style="67" customWidth="1"/>
    <col min="2313" max="2560" width="9.140625" style="67"/>
    <col min="2561" max="2561" width="121.140625" style="67" customWidth="1"/>
    <col min="2562" max="2562" width="39.5703125" style="67" customWidth="1"/>
    <col min="2563" max="2564" width="39.7109375" style="67" customWidth="1"/>
    <col min="2565" max="2565" width="34.85546875" style="67" customWidth="1"/>
    <col min="2566" max="2566" width="25" style="67" customWidth="1"/>
    <col min="2567" max="2567" width="35.42578125" style="67" customWidth="1"/>
    <col min="2568" max="2568" width="25.140625" style="67" customWidth="1"/>
    <col min="2569" max="2816" width="9.140625" style="67"/>
    <col min="2817" max="2817" width="121.140625" style="67" customWidth="1"/>
    <col min="2818" max="2818" width="39.5703125" style="67" customWidth="1"/>
    <col min="2819" max="2820" width="39.7109375" style="67" customWidth="1"/>
    <col min="2821" max="2821" width="34.85546875" style="67" customWidth="1"/>
    <col min="2822" max="2822" width="25" style="67" customWidth="1"/>
    <col min="2823" max="2823" width="35.42578125" style="67" customWidth="1"/>
    <col min="2824" max="2824" width="25.140625" style="67" customWidth="1"/>
    <col min="2825" max="3072" width="9.140625" style="67"/>
    <col min="3073" max="3073" width="121.140625" style="67" customWidth="1"/>
    <col min="3074" max="3074" width="39.5703125" style="67" customWidth="1"/>
    <col min="3075" max="3076" width="39.7109375" style="67" customWidth="1"/>
    <col min="3077" max="3077" width="34.85546875" style="67" customWidth="1"/>
    <col min="3078" max="3078" width="25" style="67" customWidth="1"/>
    <col min="3079" max="3079" width="35.42578125" style="67" customWidth="1"/>
    <col min="3080" max="3080" width="25.140625" style="67" customWidth="1"/>
    <col min="3081" max="3328" width="9.140625" style="67"/>
    <col min="3329" max="3329" width="121.140625" style="67" customWidth="1"/>
    <col min="3330" max="3330" width="39.5703125" style="67" customWidth="1"/>
    <col min="3331" max="3332" width="39.7109375" style="67" customWidth="1"/>
    <col min="3333" max="3333" width="34.85546875" style="67" customWidth="1"/>
    <col min="3334" max="3334" width="25" style="67" customWidth="1"/>
    <col min="3335" max="3335" width="35.42578125" style="67" customWidth="1"/>
    <col min="3336" max="3336" width="25.140625" style="67" customWidth="1"/>
    <col min="3337" max="3584" width="9.140625" style="67"/>
    <col min="3585" max="3585" width="121.140625" style="67" customWidth="1"/>
    <col min="3586" max="3586" width="39.5703125" style="67" customWidth="1"/>
    <col min="3587" max="3588" width="39.7109375" style="67" customWidth="1"/>
    <col min="3589" max="3589" width="34.85546875" style="67" customWidth="1"/>
    <col min="3590" max="3590" width="25" style="67" customWidth="1"/>
    <col min="3591" max="3591" width="35.42578125" style="67" customWidth="1"/>
    <col min="3592" max="3592" width="25.140625" style="67" customWidth="1"/>
    <col min="3593" max="3840" width="9.140625" style="67"/>
    <col min="3841" max="3841" width="121.140625" style="67" customWidth="1"/>
    <col min="3842" max="3842" width="39.5703125" style="67" customWidth="1"/>
    <col min="3843" max="3844" width="39.7109375" style="67" customWidth="1"/>
    <col min="3845" max="3845" width="34.85546875" style="67" customWidth="1"/>
    <col min="3846" max="3846" width="25" style="67" customWidth="1"/>
    <col min="3847" max="3847" width="35.42578125" style="67" customWidth="1"/>
    <col min="3848" max="3848" width="25.140625" style="67" customWidth="1"/>
    <col min="3849" max="4096" width="9.140625" style="67"/>
    <col min="4097" max="4097" width="121.140625" style="67" customWidth="1"/>
    <col min="4098" max="4098" width="39.5703125" style="67" customWidth="1"/>
    <col min="4099" max="4100" width="39.7109375" style="67" customWidth="1"/>
    <col min="4101" max="4101" width="34.85546875" style="67" customWidth="1"/>
    <col min="4102" max="4102" width="25" style="67" customWidth="1"/>
    <col min="4103" max="4103" width="35.42578125" style="67" customWidth="1"/>
    <col min="4104" max="4104" width="25.140625" style="67" customWidth="1"/>
    <col min="4105" max="4352" width="9.140625" style="67"/>
    <col min="4353" max="4353" width="121.140625" style="67" customWidth="1"/>
    <col min="4354" max="4354" width="39.5703125" style="67" customWidth="1"/>
    <col min="4355" max="4356" width="39.7109375" style="67" customWidth="1"/>
    <col min="4357" max="4357" width="34.85546875" style="67" customWidth="1"/>
    <col min="4358" max="4358" width="25" style="67" customWidth="1"/>
    <col min="4359" max="4359" width="35.42578125" style="67" customWidth="1"/>
    <col min="4360" max="4360" width="25.140625" style="67" customWidth="1"/>
    <col min="4361" max="4608" width="9.140625" style="67"/>
    <col min="4609" max="4609" width="121.140625" style="67" customWidth="1"/>
    <col min="4610" max="4610" width="39.5703125" style="67" customWidth="1"/>
    <col min="4611" max="4612" width="39.7109375" style="67" customWidth="1"/>
    <col min="4613" max="4613" width="34.85546875" style="67" customWidth="1"/>
    <col min="4614" max="4614" width="25" style="67" customWidth="1"/>
    <col min="4615" max="4615" width="35.42578125" style="67" customWidth="1"/>
    <col min="4616" max="4616" width="25.140625" style="67" customWidth="1"/>
    <col min="4617" max="4864" width="9.140625" style="67"/>
    <col min="4865" max="4865" width="121.140625" style="67" customWidth="1"/>
    <col min="4866" max="4866" width="39.5703125" style="67" customWidth="1"/>
    <col min="4867" max="4868" width="39.7109375" style="67" customWidth="1"/>
    <col min="4869" max="4869" width="34.85546875" style="67" customWidth="1"/>
    <col min="4870" max="4870" width="25" style="67" customWidth="1"/>
    <col min="4871" max="4871" width="35.42578125" style="67" customWidth="1"/>
    <col min="4872" max="4872" width="25.140625" style="67" customWidth="1"/>
    <col min="4873" max="5120" width="9.140625" style="67"/>
    <col min="5121" max="5121" width="121.140625" style="67" customWidth="1"/>
    <col min="5122" max="5122" width="39.5703125" style="67" customWidth="1"/>
    <col min="5123" max="5124" width="39.7109375" style="67" customWidth="1"/>
    <col min="5125" max="5125" width="34.85546875" style="67" customWidth="1"/>
    <col min="5126" max="5126" width="25" style="67" customWidth="1"/>
    <col min="5127" max="5127" width="35.42578125" style="67" customWidth="1"/>
    <col min="5128" max="5128" width="25.140625" style="67" customWidth="1"/>
    <col min="5129" max="5376" width="9.140625" style="67"/>
    <col min="5377" max="5377" width="121.140625" style="67" customWidth="1"/>
    <col min="5378" max="5378" width="39.5703125" style="67" customWidth="1"/>
    <col min="5379" max="5380" width="39.7109375" style="67" customWidth="1"/>
    <col min="5381" max="5381" width="34.85546875" style="67" customWidth="1"/>
    <col min="5382" max="5382" width="25" style="67" customWidth="1"/>
    <col min="5383" max="5383" width="35.42578125" style="67" customWidth="1"/>
    <col min="5384" max="5384" width="25.140625" style="67" customWidth="1"/>
    <col min="5385" max="5632" width="9.140625" style="67"/>
    <col min="5633" max="5633" width="121.140625" style="67" customWidth="1"/>
    <col min="5634" max="5634" width="39.5703125" style="67" customWidth="1"/>
    <col min="5635" max="5636" width="39.7109375" style="67" customWidth="1"/>
    <col min="5637" max="5637" width="34.85546875" style="67" customWidth="1"/>
    <col min="5638" max="5638" width="25" style="67" customWidth="1"/>
    <col min="5639" max="5639" width="35.42578125" style="67" customWidth="1"/>
    <col min="5640" max="5640" width="25.140625" style="67" customWidth="1"/>
    <col min="5641" max="5888" width="9.140625" style="67"/>
    <col min="5889" max="5889" width="121.140625" style="67" customWidth="1"/>
    <col min="5890" max="5890" width="39.5703125" style="67" customWidth="1"/>
    <col min="5891" max="5892" width="39.7109375" style="67" customWidth="1"/>
    <col min="5893" max="5893" width="34.85546875" style="67" customWidth="1"/>
    <col min="5894" max="5894" width="25" style="67" customWidth="1"/>
    <col min="5895" max="5895" width="35.42578125" style="67" customWidth="1"/>
    <col min="5896" max="5896" width="25.140625" style="67" customWidth="1"/>
    <col min="5897" max="6144" width="9.140625" style="67"/>
    <col min="6145" max="6145" width="121.140625" style="67" customWidth="1"/>
    <col min="6146" max="6146" width="39.5703125" style="67" customWidth="1"/>
    <col min="6147" max="6148" width="39.7109375" style="67" customWidth="1"/>
    <col min="6149" max="6149" width="34.85546875" style="67" customWidth="1"/>
    <col min="6150" max="6150" width="25" style="67" customWidth="1"/>
    <col min="6151" max="6151" width="35.42578125" style="67" customWidth="1"/>
    <col min="6152" max="6152" width="25.140625" style="67" customWidth="1"/>
    <col min="6153" max="6400" width="9.140625" style="67"/>
    <col min="6401" max="6401" width="121.140625" style="67" customWidth="1"/>
    <col min="6402" max="6402" width="39.5703125" style="67" customWidth="1"/>
    <col min="6403" max="6404" width="39.7109375" style="67" customWidth="1"/>
    <col min="6405" max="6405" width="34.85546875" style="67" customWidth="1"/>
    <col min="6406" max="6406" width="25" style="67" customWidth="1"/>
    <col min="6407" max="6407" width="35.42578125" style="67" customWidth="1"/>
    <col min="6408" max="6408" width="25.140625" style="67" customWidth="1"/>
    <col min="6409" max="6656" width="9.140625" style="67"/>
    <col min="6657" max="6657" width="121.140625" style="67" customWidth="1"/>
    <col min="6658" max="6658" width="39.5703125" style="67" customWidth="1"/>
    <col min="6659" max="6660" width="39.7109375" style="67" customWidth="1"/>
    <col min="6661" max="6661" width="34.85546875" style="67" customWidth="1"/>
    <col min="6662" max="6662" width="25" style="67" customWidth="1"/>
    <col min="6663" max="6663" width="35.42578125" style="67" customWidth="1"/>
    <col min="6664" max="6664" width="25.140625" style="67" customWidth="1"/>
    <col min="6665" max="6912" width="9.140625" style="67"/>
    <col min="6913" max="6913" width="121.140625" style="67" customWidth="1"/>
    <col min="6914" max="6914" width="39.5703125" style="67" customWidth="1"/>
    <col min="6915" max="6916" width="39.7109375" style="67" customWidth="1"/>
    <col min="6917" max="6917" width="34.85546875" style="67" customWidth="1"/>
    <col min="6918" max="6918" width="25" style="67" customWidth="1"/>
    <col min="6919" max="6919" width="35.42578125" style="67" customWidth="1"/>
    <col min="6920" max="6920" width="25.140625" style="67" customWidth="1"/>
    <col min="6921" max="7168" width="9.140625" style="67"/>
    <col min="7169" max="7169" width="121.140625" style="67" customWidth="1"/>
    <col min="7170" max="7170" width="39.5703125" style="67" customWidth="1"/>
    <col min="7171" max="7172" width="39.7109375" style="67" customWidth="1"/>
    <col min="7173" max="7173" width="34.85546875" style="67" customWidth="1"/>
    <col min="7174" max="7174" width="25" style="67" customWidth="1"/>
    <col min="7175" max="7175" width="35.42578125" style="67" customWidth="1"/>
    <col min="7176" max="7176" width="25.140625" style="67" customWidth="1"/>
    <col min="7177" max="7424" width="9.140625" style="67"/>
    <col min="7425" max="7425" width="121.140625" style="67" customWidth="1"/>
    <col min="7426" max="7426" width="39.5703125" style="67" customWidth="1"/>
    <col min="7427" max="7428" width="39.7109375" style="67" customWidth="1"/>
    <col min="7429" max="7429" width="34.85546875" style="67" customWidth="1"/>
    <col min="7430" max="7430" width="25" style="67" customWidth="1"/>
    <col min="7431" max="7431" width="35.42578125" style="67" customWidth="1"/>
    <col min="7432" max="7432" width="25.140625" style="67" customWidth="1"/>
    <col min="7433" max="7680" width="9.140625" style="67"/>
    <col min="7681" max="7681" width="121.140625" style="67" customWidth="1"/>
    <col min="7682" max="7682" width="39.5703125" style="67" customWidth="1"/>
    <col min="7683" max="7684" width="39.7109375" style="67" customWidth="1"/>
    <col min="7685" max="7685" width="34.85546875" style="67" customWidth="1"/>
    <col min="7686" max="7686" width="25" style="67" customWidth="1"/>
    <col min="7687" max="7687" width="35.42578125" style="67" customWidth="1"/>
    <col min="7688" max="7688" width="25.140625" style="67" customWidth="1"/>
    <col min="7689" max="7936" width="9.140625" style="67"/>
    <col min="7937" max="7937" width="121.140625" style="67" customWidth="1"/>
    <col min="7938" max="7938" width="39.5703125" style="67" customWidth="1"/>
    <col min="7939" max="7940" width="39.7109375" style="67" customWidth="1"/>
    <col min="7941" max="7941" width="34.85546875" style="67" customWidth="1"/>
    <col min="7942" max="7942" width="25" style="67" customWidth="1"/>
    <col min="7943" max="7943" width="35.42578125" style="67" customWidth="1"/>
    <col min="7944" max="7944" width="25.140625" style="67" customWidth="1"/>
    <col min="7945" max="8192" width="9.140625" style="67"/>
    <col min="8193" max="8193" width="121.140625" style="67" customWidth="1"/>
    <col min="8194" max="8194" width="39.5703125" style="67" customWidth="1"/>
    <col min="8195" max="8196" width="39.7109375" style="67" customWidth="1"/>
    <col min="8197" max="8197" width="34.85546875" style="67" customWidth="1"/>
    <col min="8198" max="8198" width="25" style="67" customWidth="1"/>
    <col min="8199" max="8199" width="35.42578125" style="67" customWidth="1"/>
    <col min="8200" max="8200" width="25.140625" style="67" customWidth="1"/>
    <col min="8201" max="8448" width="9.140625" style="67"/>
    <col min="8449" max="8449" width="121.140625" style="67" customWidth="1"/>
    <col min="8450" max="8450" width="39.5703125" style="67" customWidth="1"/>
    <col min="8451" max="8452" width="39.7109375" style="67" customWidth="1"/>
    <col min="8453" max="8453" width="34.85546875" style="67" customWidth="1"/>
    <col min="8454" max="8454" width="25" style="67" customWidth="1"/>
    <col min="8455" max="8455" width="35.42578125" style="67" customWidth="1"/>
    <col min="8456" max="8456" width="25.140625" style="67" customWidth="1"/>
    <col min="8457" max="8704" width="9.140625" style="67"/>
    <col min="8705" max="8705" width="121.140625" style="67" customWidth="1"/>
    <col min="8706" max="8706" width="39.5703125" style="67" customWidth="1"/>
    <col min="8707" max="8708" width="39.7109375" style="67" customWidth="1"/>
    <col min="8709" max="8709" width="34.85546875" style="67" customWidth="1"/>
    <col min="8710" max="8710" width="25" style="67" customWidth="1"/>
    <col min="8711" max="8711" width="35.42578125" style="67" customWidth="1"/>
    <col min="8712" max="8712" width="25.140625" style="67" customWidth="1"/>
    <col min="8713" max="8960" width="9.140625" style="67"/>
    <col min="8961" max="8961" width="121.140625" style="67" customWidth="1"/>
    <col min="8962" max="8962" width="39.5703125" style="67" customWidth="1"/>
    <col min="8963" max="8964" width="39.7109375" style="67" customWidth="1"/>
    <col min="8965" max="8965" width="34.85546875" style="67" customWidth="1"/>
    <col min="8966" max="8966" width="25" style="67" customWidth="1"/>
    <col min="8967" max="8967" width="35.42578125" style="67" customWidth="1"/>
    <col min="8968" max="8968" width="25.140625" style="67" customWidth="1"/>
    <col min="8969" max="9216" width="9.140625" style="67"/>
    <col min="9217" max="9217" width="121.140625" style="67" customWidth="1"/>
    <col min="9218" max="9218" width="39.5703125" style="67" customWidth="1"/>
    <col min="9219" max="9220" width="39.7109375" style="67" customWidth="1"/>
    <col min="9221" max="9221" width="34.85546875" style="67" customWidth="1"/>
    <col min="9222" max="9222" width="25" style="67" customWidth="1"/>
    <col min="9223" max="9223" width="35.42578125" style="67" customWidth="1"/>
    <col min="9224" max="9224" width="25.140625" style="67" customWidth="1"/>
    <col min="9225" max="9472" width="9.140625" style="67"/>
    <col min="9473" max="9473" width="121.140625" style="67" customWidth="1"/>
    <col min="9474" max="9474" width="39.5703125" style="67" customWidth="1"/>
    <col min="9475" max="9476" width="39.7109375" style="67" customWidth="1"/>
    <col min="9477" max="9477" width="34.85546875" style="67" customWidth="1"/>
    <col min="9478" max="9478" width="25" style="67" customWidth="1"/>
    <col min="9479" max="9479" width="35.42578125" style="67" customWidth="1"/>
    <col min="9480" max="9480" width="25.140625" style="67" customWidth="1"/>
    <col min="9481" max="9728" width="9.140625" style="67"/>
    <col min="9729" max="9729" width="121.140625" style="67" customWidth="1"/>
    <col min="9730" max="9730" width="39.5703125" style="67" customWidth="1"/>
    <col min="9731" max="9732" width="39.7109375" style="67" customWidth="1"/>
    <col min="9733" max="9733" width="34.85546875" style="67" customWidth="1"/>
    <col min="9734" max="9734" width="25" style="67" customWidth="1"/>
    <col min="9735" max="9735" width="35.42578125" style="67" customWidth="1"/>
    <col min="9736" max="9736" width="25.140625" style="67" customWidth="1"/>
    <col min="9737" max="9984" width="9.140625" style="67"/>
    <col min="9985" max="9985" width="121.140625" style="67" customWidth="1"/>
    <col min="9986" max="9986" width="39.5703125" style="67" customWidth="1"/>
    <col min="9987" max="9988" width="39.7109375" style="67" customWidth="1"/>
    <col min="9989" max="9989" width="34.85546875" style="67" customWidth="1"/>
    <col min="9990" max="9990" width="25" style="67" customWidth="1"/>
    <col min="9991" max="9991" width="35.42578125" style="67" customWidth="1"/>
    <col min="9992" max="9992" width="25.140625" style="67" customWidth="1"/>
    <col min="9993" max="10240" width="9.140625" style="67"/>
    <col min="10241" max="10241" width="121.140625" style="67" customWidth="1"/>
    <col min="10242" max="10242" width="39.5703125" style="67" customWidth="1"/>
    <col min="10243" max="10244" width="39.7109375" style="67" customWidth="1"/>
    <col min="10245" max="10245" width="34.85546875" style="67" customWidth="1"/>
    <col min="10246" max="10246" width="25" style="67" customWidth="1"/>
    <col min="10247" max="10247" width="35.42578125" style="67" customWidth="1"/>
    <col min="10248" max="10248" width="25.140625" style="67" customWidth="1"/>
    <col min="10249" max="10496" width="9.140625" style="67"/>
    <col min="10497" max="10497" width="121.140625" style="67" customWidth="1"/>
    <col min="10498" max="10498" width="39.5703125" style="67" customWidth="1"/>
    <col min="10499" max="10500" width="39.7109375" style="67" customWidth="1"/>
    <col min="10501" max="10501" width="34.85546875" style="67" customWidth="1"/>
    <col min="10502" max="10502" width="25" style="67" customWidth="1"/>
    <col min="10503" max="10503" width="35.42578125" style="67" customWidth="1"/>
    <col min="10504" max="10504" width="25.140625" style="67" customWidth="1"/>
    <col min="10505" max="10752" width="9.140625" style="67"/>
    <col min="10753" max="10753" width="121.140625" style="67" customWidth="1"/>
    <col min="10754" max="10754" width="39.5703125" style="67" customWidth="1"/>
    <col min="10755" max="10756" width="39.7109375" style="67" customWidth="1"/>
    <col min="10757" max="10757" width="34.85546875" style="67" customWidth="1"/>
    <col min="10758" max="10758" width="25" style="67" customWidth="1"/>
    <col min="10759" max="10759" width="35.42578125" style="67" customWidth="1"/>
    <col min="10760" max="10760" width="25.140625" style="67" customWidth="1"/>
    <col min="10761" max="11008" width="9.140625" style="67"/>
    <col min="11009" max="11009" width="121.140625" style="67" customWidth="1"/>
    <col min="11010" max="11010" width="39.5703125" style="67" customWidth="1"/>
    <col min="11011" max="11012" width="39.7109375" style="67" customWidth="1"/>
    <col min="11013" max="11013" width="34.85546875" style="67" customWidth="1"/>
    <col min="11014" max="11014" width="25" style="67" customWidth="1"/>
    <col min="11015" max="11015" width="35.42578125" style="67" customWidth="1"/>
    <col min="11016" max="11016" width="25.140625" style="67" customWidth="1"/>
    <col min="11017" max="11264" width="9.140625" style="67"/>
    <col min="11265" max="11265" width="121.140625" style="67" customWidth="1"/>
    <col min="11266" max="11266" width="39.5703125" style="67" customWidth="1"/>
    <col min="11267" max="11268" width="39.7109375" style="67" customWidth="1"/>
    <col min="11269" max="11269" width="34.85546875" style="67" customWidth="1"/>
    <col min="11270" max="11270" width="25" style="67" customWidth="1"/>
    <col min="11271" max="11271" width="35.42578125" style="67" customWidth="1"/>
    <col min="11272" max="11272" width="25.140625" style="67" customWidth="1"/>
    <col min="11273" max="11520" width="9.140625" style="67"/>
    <col min="11521" max="11521" width="121.140625" style="67" customWidth="1"/>
    <col min="11522" max="11522" width="39.5703125" style="67" customWidth="1"/>
    <col min="11523" max="11524" width="39.7109375" style="67" customWidth="1"/>
    <col min="11525" max="11525" width="34.85546875" style="67" customWidth="1"/>
    <col min="11526" max="11526" width="25" style="67" customWidth="1"/>
    <col min="11527" max="11527" width="35.42578125" style="67" customWidth="1"/>
    <col min="11528" max="11528" width="25.140625" style="67" customWidth="1"/>
    <col min="11529" max="11776" width="9.140625" style="67"/>
    <col min="11777" max="11777" width="121.140625" style="67" customWidth="1"/>
    <col min="11778" max="11778" width="39.5703125" style="67" customWidth="1"/>
    <col min="11779" max="11780" width="39.7109375" style="67" customWidth="1"/>
    <col min="11781" max="11781" width="34.85546875" style="67" customWidth="1"/>
    <col min="11782" max="11782" width="25" style="67" customWidth="1"/>
    <col min="11783" max="11783" width="35.42578125" style="67" customWidth="1"/>
    <col min="11784" max="11784" width="25.140625" style="67" customWidth="1"/>
    <col min="11785" max="12032" width="9.140625" style="67"/>
    <col min="12033" max="12033" width="121.140625" style="67" customWidth="1"/>
    <col min="12034" max="12034" width="39.5703125" style="67" customWidth="1"/>
    <col min="12035" max="12036" width="39.7109375" style="67" customWidth="1"/>
    <col min="12037" max="12037" width="34.85546875" style="67" customWidth="1"/>
    <col min="12038" max="12038" width="25" style="67" customWidth="1"/>
    <col min="12039" max="12039" width="35.42578125" style="67" customWidth="1"/>
    <col min="12040" max="12040" width="25.140625" style="67" customWidth="1"/>
    <col min="12041" max="12288" width="9.140625" style="67"/>
    <col min="12289" max="12289" width="121.140625" style="67" customWidth="1"/>
    <col min="12290" max="12290" width="39.5703125" style="67" customWidth="1"/>
    <col min="12291" max="12292" width="39.7109375" style="67" customWidth="1"/>
    <col min="12293" max="12293" width="34.85546875" style="67" customWidth="1"/>
    <col min="12294" max="12294" width="25" style="67" customWidth="1"/>
    <col min="12295" max="12295" width="35.42578125" style="67" customWidth="1"/>
    <col min="12296" max="12296" width="25.140625" style="67" customWidth="1"/>
    <col min="12297" max="12544" width="9.140625" style="67"/>
    <col min="12545" max="12545" width="121.140625" style="67" customWidth="1"/>
    <col min="12546" max="12546" width="39.5703125" style="67" customWidth="1"/>
    <col min="12547" max="12548" width="39.7109375" style="67" customWidth="1"/>
    <col min="12549" max="12549" width="34.85546875" style="67" customWidth="1"/>
    <col min="12550" max="12550" width="25" style="67" customWidth="1"/>
    <col min="12551" max="12551" width="35.42578125" style="67" customWidth="1"/>
    <col min="12552" max="12552" width="25.140625" style="67" customWidth="1"/>
    <col min="12553" max="12800" width="9.140625" style="67"/>
    <col min="12801" max="12801" width="121.140625" style="67" customWidth="1"/>
    <col min="12802" max="12802" width="39.5703125" style="67" customWidth="1"/>
    <col min="12803" max="12804" width="39.7109375" style="67" customWidth="1"/>
    <col min="12805" max="12805" width="34.85546875" style="67" customWidth="1"/>
    <col min="12806" max="12806" width="25" style="67" customWidth="1"/>
    <col min="12807" max="12807" width="35.42578125" style="67" customWidth="1"/>
    <col min="12808" max="12808" width="25.140625" style="67" customWidth="1"/>
    <col min="12809" max="13056" width="9.140625" style="67"/>
    <col min="13057" max="13057" width="121.140625" style="67" customWidth="1"/>
    <col min="13058" max="13058" width="39.5703125" style="67" customWidth="1"/>
    <col min="13059" max="13060" width="39.7109375" style="67" customWidth="1"/>
    <col min="13061" max="13061" width="34.85546875" style="67" customWidth="1"/>
    <col min="13062" max="13062" width="25" style="67" customWidth="1"/>
    <col min="13063" max="13063" width="35.42578125" style="67" customWidth="1"/>
    <col min="13064" max="13064" width="25.140625" style="67" customWidth="1"/>
    <col min="13065" max="13312" width="9.140625" style="67"/>
    <col min="13313" max="13313" width="121.140625" style="67" customWidth="1"/>
    <col min="13314" max="13314" width="39.5703125" style="67" customWidth="1"/>
    <col min="13315" max="13316" width="39.7109375" style="67" customWidth="1"/>
    <col min="13317" max="13317" width="34.85546875" style="67" customWidth="1"/>
    <col min="13318" max="13318" width="25" style="67" customWidth="1"/>
    <col min="13319" max="13319" width="35.42578125" style="67" customWidth="1"/>
    <col min="13320" max="13320" width="25.140625" style="67" customWidth="1"/>
    <col min="13321" max="13568" width="9.140625" style="67"/>
    <col min="13569" max="13569" width="121.140625" style="67" customWidth="1"/>
    <col min="13570" max="13570" width="39.5703125" style="67" customWidth="1"/>
    <col min="13571" max="13572" width="39.7109375" style="67" customWidth="1"/>
    <col min="13573" max="13573" width="34.85546875" style="67" customWidth="1"/>
    <col min="13574" max="13574" width="25" style="67" customWidth="1"/>
    <col min="13575" max="13575" width="35.42578125" style="67" customWidth="1"/>
    <col min="13576" max="13576" width="25.140625" style="67" customWidth="1"/>
    <col min="13577" max="13824" width="9.140625" style="67"/>
    <col min="13825" max="13825" width="121.140625" style="67" customWidth="1"/>
    <col min="13826" max="13826" width="39.5703125" style="67" customWidth="1"/>
    <col min="13827" max="13828" width="39.7109375" style="67" customWidth="1"/>
    <col min="13829" max="13829" width="34.85546875" style="67" customWidth="1"/>
    <col min="13830" max="13830" width="25" style="67" customWidth="1"/>
    <col min="13831" max="13831" width="35.42578125" style="67" customWidth="1"/>
    <col min="13832" max="13832" width="25.140625" style="67" customWidth="1"/>
    <col min="13833" max="14080" width="9.140625" style="67"/>
    <col min="14081" max="14081" width="121.140625" style="67" customWidth="1"/>
    <col min="14082" max="14082" width="39.5703125" style="67" customWidth="1"/>
    <col min="14083" max="14084" width="39.7109375" style="67" customWidth="1"/>
    <col min="14085" max="14085" width="34.85546875" style="67" customWidth="1"/>
    <col min="14086" max="14086" width="25" style="67" customWidth="1"/>
    <col min="14087" max="14087" width="35.42578125" style="67" customWidth="1"/>
    <col min="14088" max="14088" width="25.140625" style="67" customWidth="1"/>
    <col min="14089" max="14336" width="9.140625" style="67"/>
    <col min="14337" max="14337" width="121.140625" style="67" customWidth="1"/>
    <col min="14338" max="14338" width="39.5703125" style="67" customWidth="1"/>
    <col min="14339" max="14340" width="39.7109375" style="67" customWidth="1"/>
    <col min="14341" max="14341" width="34.85546875" style="67" customWidth="1"/>
    <col min="14342" max="14342" width="25" style="67" customWidth="1"/>
    <col min="14343" max="14343" width="35.42578125" style="67" customWidth="1"/>
    <col min="14344" max="14344" width="25.140625" style="67" customWidth="1"/>
    <col min="14345" max="14592" width="9.140625" style="67"/>
    <col min="14593" max="14593" width="121.140625" style="67" customWidth="1"/>
    <col min="14594" max="14594" width="39.5703125" style="67" customWidth="1"/>
    <col min="14595" max="14596" width="39.7109375" style="67" customWidth="1"/>
    <col min="14597" max="14597" width="34.85546875" style="67" customWidth="1"/>
    <col min="14598" max="14598" width="25" style="67" customWidth="1"/>
    <col min="14599" max="14599" width="35.42578125" style="67" customWidth="1"/>
    <col min="14600" max="14600" width="25.140625" style="67" customWidth="1"/>
    <col min="14601" max="14848" width="9.140625" style="67"/>
    <col min="14849" max="14849" width="121.140625" style="67" customWidth="1"/>
    <col min="14850" max="14850" width="39.5703125" style="67" customWidth="1"/>
    <col min="14851" max="14852" width="39.7109375" style="67" customWidth="1"/>
    <col min="14853" max="14853" width="34.85546875" style="67" customWidth="1"/>
    <col min="14854" max="14854" width="25" style="67" customWidth="1"/>
    <col min="14855" max="14855" width="35.42578125" style="67" customWidth="1"/>
    <col min="14856" max="14856" width="25.140625" style="67" customWidth="1"/>
    <col min="14857" max="15104" width="9.140625" style="67"/>
    <col min="15105" max="15105" width="121.140625" style="67" customWidth="1"/>
    <col min="15106" max="15106" width="39.5703125" style="67" customWidth="1"/>
    <col min="15107" max="15108" width="39.7109375" style="67" customWidth="1"/>
    <col min="15109" max="15109" width="34.85546875" style="67" customWidth="1"/>
    <col min="15110" max="15110" width="25" style="67" customWidth="1"/>
    <col min="15111" max="15111" width="35.42578125" style="67" customWidth="1"/>
    <col min="15112" max="15112" width="25.140625" style="67" customWidth="1"/>
    <col min="15113" max="15360" width="9.140625" style="67"/>
    <col min="15361" max="15361" width="121.140625" style="67" customWidth="1"/>
    <col min="15362" max="15362" width="39.5703125" style="67" customWidth="1"/>
    <col min="15363" max="15364" width="39.7109375" style="67" customWidth="1"/>
    <col min="15365" max="15365" width="34.85546875" style="67" customWidth="1"/>
    <col min="15366" max="15366" width="25" style="67" customWidth="1"/>
    <col min="15367" max="15367" width="35.42578125" style="67" customWidth="1"/>
    <col min="15368" max="15368" width="25.140625" style="67" customWidth="1"/>
    <col min="15369" max="15616" width="9.140625" style="67"/>
    <col min="15617" max="15617" width="121.140625" style="67" customWidth="1"/>
    <col min="15618" max="15618" width="39.5703125" style="67" customWidth="1"/>
    <col min="15619" max="15620" width="39.7109375" style="67" customWidth="1"/>
    <col min="15621" max="15621" width="34.85546875" style="67" customWidth="1"/>
    <col min="15622" max="15622" width="25" style="67" customWidth="1"/>
    <col min="15623" max="15623" width="35.42578125" style="67" customWidth="1"/>
    <col min="15624" max="15624" width="25.140625" style="67" customWidth="1"/>
    <col min="15625" max="15872" width="9.140625" style="67"/>
    <col min="15873" max="15873" width="121.140625" style="67" customWidth="1"/>
    <col min="15874" max="15874" width="39.5703125" style="67" customWidth="1"/>
    <col min="15875" max="15876" width="39.7109375" style="67" customWidth="1"/>
    <col min="15877" max="15877" width="34.85546875" style="67" customWidth="1"/>
    <col min="15878" max="15878" width="25" style="67" customWidth="1"/>
    <col min="15879" max="15879" width="35.42578125" style="67" customWidth="1"/>
    <col min="15880" max="15880" width="25.140625" style="67" customWidth="1"/>
    <col min="15881" max="16128" width="9.140625" style="67"/>
    <col min="16129" max="16129" width="121.140625" style="67" customWidth="1"/>
    <col min="16130" max="16130" width="39.5703125" style="67" customWidth="1"/>
    <col min="16131" max="16132" width="39.7109375" style="67" customWidth="1"/>
    <col min="16133" max="16133" width="34.85546875" style="67" customWidth="1"/>
    <col min="16134" max="16134" width="25" style="67" customWidth="1"/>
    <col min="16135" max="16135" width="35.42578125" style="67" customWidth="1"/>
    <col min="16136" max="16136" width="25.140625" style="67" customWidth="1"/>
    <col min="16137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119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14099110</v>
      </c>
      <c r="C8" s="26">
        <v>14099110</v>
      </c>
      <c r="D8" s="26">
        <v>12426143</v>
      </c>
      <c r="E8" s="26">
        <v>-1672967</v>
      </c>
      <c r="F8" s="27">
        <v>-0.1186576315810005</v>
      </c>
      <c r="G8" s="26">
        <v>-1672967</v>
      </c>
      <c r="H8" s="27">
        <v>-0.1186576315810005</v>
      </c>
    </row>
    <row r="9" spans="1:8" s="16" customFormat="1" ht="31.5">
      <c r="A9" s="25" t="s">
        <v>19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  <c r="G9" s="26">
        <v>0</v>
      </c>
      <c r="H9" s="27">
        <v>0</v>
      </c>
    </row>
    <row r="10" spans="1:8" s="16" customFormat="1" ht="31.5">
      <c r="A10" s="28" t="s">
        <v>20</v>
      </c>
      <c r="B10" s="29">
        <v>320632</v>
      </c>
      <c r="C10" s="29">
        <v>336862</v>
      </c>
      <c r="D10" s="29">
        <v>519720</v>
      </c>
      <c r="E10" s="29">
        <v>199088</v>
      </c>
      <c r="F10" s="27">
        <v>0.62092367574041274</v>
      </c>
      <c r="G10" s="29">
        <v>182858</v>
      </c>
      <c r="H10" s="27">
        <v>0.54282762674329543</v>
      </c>
    </row>
    <row r="11" spans="1:8" s="16" customFormat="1" ht="31.5">
      <c r="A11" s="30" t="s">
        <v>21</v>
      </c>
      <c r="B11" s="31">
        <v>108127</v>
      </c>
      <c r="C11" s="31">
        <v>108127</v>
      </c>
      <c r="D11" s="31">
        <v>10847</v>
      </c>
      <c r="E11" s="29">
        <v>-97280</v>
      </c>
      <c r="F11" s="27">
        <v>-0.89968278043411909</v>
      </c>
      <c r="G11" s="29">
        <v>-97280</v>
      </c>
      <c r="H11" s="27">
        <v>-0.89968278043411909</v>
      </c>
    </row>
    <row r="12" spans="1:8" s="16" customFormat="1" ht="31.5">
      <c r="A12" s="32" t="s">
        <v>22</v>
      </c>
      <c r="B12" s="31">
        <v>212505</v>
      </c>
      <c r="C12" s="31">
        <v>228735</v>
      </c>
      <c r="D12" s="31">
        <v>508873</v>
      </c>
      <c r="E12" s="29">
        <v>296368</v>
      </c>
      <c r="F12" s="27">
        <v>1.3946401261146797</v>
      </c>
      <c r="G12" s="29">
        <v>280138</v>
      </c>
      <c r="H12" s="27">
        <v>1.224727304522701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14419742</v>
      </c>
      <c r="C31" s="36">
        <v>14435972</v>
      </c>
      <c r="D31" s="36">
        <v>12945863</v>
      </c>
      <c r="E31" s="36">
        <v>-1473879</v>
      </c>
      <c r="F31" s="37">
        <v>-0.10221257772850582</v>
      </c>
      <c r="G31" s="36">
        <v>-1490109</v>
      </c>
      <c r="H31" s="37">
        <v>-0.10322193753215925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1.9999999552965164E-2</v>
      </c>
      <c r="C33" s="39"/>
      <c r="D33" s="39"/>
      <c r="E33" s="39">
        <v>-1.9999999552965164E-2</v>
      </c>
      <c r="F33" s="37">
        <v>-1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2100337</v>
      </c>
      <c r="C37" s="41">
        <v>2100337</v>
      </c>
      <c r="D37" s="41">
        <v>4198079</v>
      </c>
      <c r="E37" s="41">
        <v>2097742</v>
      </c>
      <c r="F37" s="37">
        <v>0.99876448398518902</v>
      </c>
      <c r="G37" s="41">
        <v>2097742</v>
      </c>
      <c r="H37" s="37">
        <v>0.99876448398518902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11356063.42</v>
      </c>
      <c r="C39" s="39">
        <v>11365848</v>
      </c>
      <c r="D39" s="39">
        <v>11887664</v>
      </c>
      <c r="E39" s="39">
        <v>531600.58000000007</v>
      </c>
      <c r="F39" s="37">
        <v>4.6812047479741888E-2</v>
      </c>
      <c r="G39" s="39">
        <v>521816</v>
      </c>
      <c r="H39" s="37">
        <v>4.591087264232286E-2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27876142.420000002</v>
      </c>
      <c r="C45" s="39">
        <v>27902157</v>
      </c>
      <c r="D45" s="39">
        <v>29031606</v>
      </c>
      <c r="E45" s="39">
        <v>1155463.5799999982</v>
      </c>
      <c r="F45" s="37">
        <v>4.1449909481413756E-2</v>
      </c>
      <c r="G45" s="39">
        <v>1129449</v>
      </c>
      <c r="H45" s="37">
        <v>4.0478913511955365E-2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10624866.280000001</v>
      </c>
      <c r="C49" s="22">
        <v>10941934</v>
      </c>
      <c r="D49" s="22">
        <v>11604657</v>
      </c>
      <c r="E49" s="22">
        <v>979790.71999999881</v>
      </c>
      <c r="F49" s="27">
        <v>9.2216757762338508E-2</v>
      </c>
      <c r="G49" s="22">
        <v>662723</v>
      </c>
      <c r="H49" s="27">
        <v>6.0567263520324655E-2</v>
      </c>
    </row>
    <row r="50" spans="1:8" s="16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16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4672447.4400000004</v>
      </c>
      <c r="C52" s="31">
        <v>4779275</v>
      </c>
      <c r="D52" s="31">
        <v>4679782</v>
      </c>
      <c r="E52" s="31">
        <v>7334.5599999995902</v>
      </c>
      <c r="F52" s="27">
        <v>1.5697469247507661E-3</v>
      </c>
      <c r="G52" s="31">
        <v>-99493</v>
      </c>
      <c r="H52" s="27">
        <v>-2.0817592626496698E-2</v>
      </c>
    </row>
    <row r="53" spans="1:8" s="16" customFormat="1" ht="31.5">
      <c r="A53" s="32" t="s">
        <v>55</v>
      </c>
      <c r="B53" s="31">
        <v>2535064.7599999998</v>
      </c>
      <c r="C53" s="31">
        <v>2362978</v>
      </c>
      <c r="D53" s="31">
        <v>2574957</v>
      </c>
      <c r="E53" s="31">
        <v>39892.240000000224</v>
      </c>
      <c r="F53" s="27">
        <v>1.5736181824404449E-2</v>
      </c>
      <c r="G53" s="31">
        <v>211979</v>
      </c>
      <c r="H53" s="27">
        <v>8.9708410319520537E-2</v>
      </c>
    </row>
    <row r="54" spans="1:8" s="16" customFormat="1" ht="31.5">
      <c r="A54" s="32" t="s">
        <v>56</v>
      </c>
      <c r="B54" s="31">
        <v>5451129.7599999998</v>
      </c>
      <c r="C54" s="31">
        <v>5981744</v>
      </c>
      <c r="D54" s="31">
        <v>4910226</v>
      </c>
      <c r="E54" s="31">
        <v>-540903.75999999978</v>
      </c>
      <c r="F54" s="27">
        <v>-9.9227826856941273E-2</v>
      </c>
      <c r="G54" s="31">
        <v>-1071518</v>
      </c>
      <c r="H54" s="27">
        <v>-0.17913137038295185</v>
      </c>
    </row>
    <row r="55" spans="1:8" s="16" customFormat="1" ht="31.5">
      <c r="A55" s="32" t="s">
        <v>57</v>
      </c>
      <c r="B55" s="31">
        <v>199639.21</v>
      </c>
      <c r="C55" s="31">
        <v>205000</v>
      </c>
      <c r="D55" s="31">
        <v>177000</v>
      </c>
      <c r="E55" s="31">
        <v>-22639.209999999992</v>
      </c>
      <c r="F55" s="27">
        <v>-0.11340061904672931</v>
      </c>
      <c r="G55" s="31">
        <v>-28000</v>
      </c>
      <c r="H55" s="27">
        <v>-0.13658536585365855</v>
      </c>
    </row>
    <row r="56" spans="1:8" s="16" customFormat="1" ht="31.5">
      <c r="A56" s="32" t="s">
        <v>58</v>
      </c>
      <c r="B56" s="31">
        <v>3617144.9499999997</v>
      </c>
      <c r="C56" s="31">
        <v>2701591</v>
      </c>
      <c r="D56" s="31">
        <v>4300165</v>
      </c>
      <c r="E56" s="31">
        <v>683020.05000000028</v>
      </c>
      <c r="F56" s="27">
        <v>0.18882849856486961</v>
      </c>
      <c r="G56" s="31">
        <v>1598574</v>
      </c>
      <c r="H56" s="27">
        <v>0.59171577044785828</v>
      </c>
    </row>
    <row r="57" spans="1:8" s="38" customFormat="1" ht="31.5">
      <c r="A57" s="48" t="s">
        <v>59</v>
      </c>
      <c r="B57" s="36">
        <v>27100292.400000002</v>
      </c>
      <c r="C57" s="36">
        <v>26972522</v>
      </c>
      <c r="D57" s="36">
        <v>28246787</v>
      </c>
      <c r="E57" s="36">
        <v>1146494.5999999978</v>
      </c>
      <c r="F57" s="37">
        <v>4.2305617337176686E-2</v>
      </c>
      <c r="G57" s="36">
        <v>1274265</v>
      </c>
      <c r="H57" s="37">
        <v>4.7243079456937696E-2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706160</v>
      </c>
      <c r="C59" s="31">
        <v>714001</v>
      </c>
      <c r="D59" s="31">
        <v>784819</v>
      </c>
      <c r="E59" s="31">
        <v>78659</v>
      </c>
      <c r="F59" s="27">
        <v>0.11138977002379065</v>
      </c>
      <c r="G59" s="31">
        <v>70818</v>
      </c>
      <c r="H59" s="27">
        <v>9.9184735035385108E-2</v>
      </c>
    </row>
    <row r="60" spans="1:8" s="16" customFormat="1" ht="31.5">
      <c r="A60" s="32" t="s">
        <v>62</v>
      </c>
      <c r="B60" s="31">
        <v>69690</v>
      </c>
      <c r="C60" s="31">
        <v>215634</v>
      </c>
      <c r="D60" s="31">
        <v>0</v>
      </c>
      <c r="E60" s="31">
        <v>-69690</v>
      </c>
      <c r="F60" s="27">
        <v>-1</v>
      </c>
      <c r="G60" s="31">
        <v>-215634</v>
      </c>
      <c r="H60" s="27">
        <v>-1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27876142.400000002</v>
      </c>
      <c r="C62" s="50">
        <v>27902157</v>
      </c>
      <c r="D62" s="50">
        <v>29031606</v>
      </c>
      <c r="E62" s="50">
        <v>1155463.5999999978</v>
      </c>
      <c r="F62" s="37">
        <v>4.1449910228611747E-2</v>
      </c>
      <c r="G62" s="50">
        <v>1129449</v>
      </c>
      <c r="H62" s="37">
        <v>4.0478913511955365E-2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17932358.710000001</v>
      </c>
      <c r="C65" s="26">
        <v>18253665</v>
      </c>
      <c r="D65" s="26">
        <v>18928935</v>
      </c>
      <c r="E65" s="22">
        <v>996576.28999999911</v>
      </c>
      <c r="F65" s="27">
        <v>5.5574188879249732E-2</v>
      </c>
      <c r="G65" s="22">
        <v>675270</v>
      </c>
      <c r="H65" s="27">
        <v>3.6993666751307205E-2</v>
      </c>
    </row>
    <row r="66" spans="1:8" s="16" customFormat="1" ht="31.5">
      <c r="A66" s="32" t="s">
        <v>67</v>
      </c>
      <c r="B66" s="29">
        <v>0</v>
      </c>
      <c r="C66" s="26">
        <v>0</v>
      </c>
      <c r="D66" s="26">
        <v>0</v>
      </c>
      <c r="E66" s="31">
        <v>0</v>
      </c>
      <c r="F66" s="27">
        <v>0</v>
      </c>
      <c r="G66" s="31">
        <v>0</v>
      </c>
      <c r="H66" s="27">
        <v>0</v>
      </c>
    </row>
    <row r="67" spans="1:8" s="16" customFormat="1" ht="31.5">
      <c r="A67" s="32" t="s">
        <v>68</v>
      </c>
      <c r="B67" s="22">
        <v>4419042.24</v>
      </c>
      <c r="C67" s="26">
        <v>4567362</v>
      </c>
      <c r="D67" s="26">
        <v>4679670</v>
      </c>
      <c r="E67" s="31">
        <v>260627.75999999978</v>
      </c>
      <c r="F67" s="27">
        <v>5.8978336446043965E-2</v>
      </c>
      <c r="G67" s="31">
        <v>112308</v>
      </c>
      <c r="H67" s="27">
        <v>2.4589248673523141E-2</v>
      </c>
    </row>
    <row r="68" spans="1:8" s="38" customFormat="1" ht="31.5">
      <c r="A68" s="48" t="s">
        <v>69</v>
      </c>
      <c r="B68" s="50">
        <v>22351400.950000003</v>
      </c>
      <c r="C68" s="50">
        <v>22821027</v>
      </c>
      <c r="D68" s="50">
        <v>23608605</v>
      </c>
      <c r="E68" s="36">
        <v>1257204.049999997</v>
      </c>
      <c r="F68" s="37">
        <v>5.62472147858811E-2</v>
      </c>
      <c r="G68" s="36">
        <v>787578</v>
      </c>
      <c r="H68" s="37">
        <v>3.4511067359063202E-2</v>
      </c>
    </row>
    <row r="69" spans="1:8" s="16" customFormat="1" ht="31.5">
      <c r="A69" s="32" t="s">
        <v>70</v>
      </c>
      <c r="B69" s="29">
        <v>95246.68</v>
      </c>
      <c r="C69" s="29">
        <v>99887</v>
      </c>
      <c r="D69" s="29">
        <v>105788</v>
      </c>
      <c r="E69" s="31">
        <v>10541.320000000007</v>
      </c>
      <c r="F69" s="27">
        <v>0.1106738838561093</v>
      </c>
      <c r="G69" s="31">
        <v>5901</v>
      </c>
      <c r="H69" s="27">
        <v>5.9076756735110675E-2</v>
      </c>
    </row>
    <row r="70" spans="1:8" s="16" customFormat="1" ht="31.5">
      <c r="A70" s="32" t="s">
        <v>71</v>
      </c>
      <c r="B70" s="26">
        <v>3522854.84</v>
      </c>
      <c r="C70" s="26">
        <v>2939526</v>
      </c>
      <c r="D70" s="26">
        <v>3289369</v>
      </c>
      <c r="E70" s="31">
        <v>-233485.83999999985</v>
      </c>
      <c r="F70" s="27">
        <v>-6.627745127301353E-2</v>
      </c>
      <c r="G70" s="31">
        <v>349843</v>
      </c>
      <c r="H70" s="27">
        <v>0.11901340556266554</v>
      </c>
    </row>
    <row r="71" spans="1:8" s="16" customFormat="1" ht="31.5">
      <c r="A71" s="32" t="s">
        <v>72</v>
      </c>
      <c r="B71" s="22">
        <v>287088.17</v>
      </c>
      <c r="C71" s="22">
        <v>234766</v>
      </c>
      <c r="D71" s="22">
        <v>156823</v>
      </c>
      <c r="E71" s="31">
        <v>-130265.16999999998</v>
      </c>
      <c r="F71" s="27">
        <v>-0.45374621322780384</v>
      </c>
      <c r="G71" s="31">
        <v>-77943</v>
      </c>
      <c r="H71" s="27">
        <v>-0.3320029305776816</v>
      </c>
    </row>
    <row r="72" spans="1:8" s="38" customFormat="1" ht="31.5">
      <c r="A72" s="35" t="s">
        <v>73</v>
      </c>
      <c r="B72" s="50">
        <v>3905189.69</v>
      </c>
      <c r="C72" s="50">
        <v>3274179</v>
      </c>
      <c r="D72" s="50">
        <v>3551980</v>
      </c>
      <c r="E72" s="36">
        <v>-353209.68999999994</v>
      </c>
      <c r="F72" s="37">
        <v>-9.0446231307140412E-2</v>
      </c>
      <c r="G72" s="36">
        <v>277801</v>
      </c>
      <c r="H72" s="37">
        <v>8.4846002616228378E-2</v>
      </c>
    </row>
    <row r="73" spans="1:8" s="16" customFormat="1" ht="31.5">
      <c r="A73" s="32" t="s">
        <v>74</v>
      </c>
      <c r="B73" s="22">
        <v>195279.34999999998</v>
      </c>
      <c r="C73" s="22">
        <v>262860</v>
      </c>
      <c r="D73" s="22">
        <v>152560</v>
      </c>
      <c r="E73" s="31">
        <v>-42719.349999999977</v>
      </c>
      <c r="F73" s="27">
        <v>-0.21876020173151939</v>
      </c>
      <c r="G73" s="31">
        <v>-110300</v>
      </c>
      <c r="H73" s="27">
        <v>-0.41961500418473713</v>
      </c>
    </row>
    <row r="74" spans="1:8" s="16" customFormat="1" ht="31.5">
      <c r="A74" s="32" t="s">
        <v>75</v>
      </c>
      <c r="B74" s="31">
        <v>463226.81999999995</v>
      </c>
      <c r="C74" s="31">
        <v>649906</v>
      </c>
      <c r="D74" s="31">
        <v>923642</v>
      </c>
      <c r="E74" s="31">
        <v>460415.18000000005</v>
      </c>
      <c r="F74" s="27">
        <v>0.99393031690177203</v>
      </c>
      <c r="G74" s="31">
        <v>273736</v>
      </c>
      <c r="H74" s="27">
        <v>0.42119321871162907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706160</v>
      </c>
      <c r="C76" s="31">
        <v>714001</v>
      </c>
      <c r="D76" s="31">
        <v>784819</v>
      </c>
      <c r="E76" s="31">
        <v>78659</v>
      </c>
      <c r="F76" s="27">
        <v>0.11138977002379065</v>
      </c>
      <c r="G76" s="31">
        <v>70818</v>
      </c>
      <c r="H76" s="27">
        <v>9.9184735035385108E-2</v>
      </c>
    </row>
    <row r="77" spans="1:8" s="38" customFormat="1" ht="31.5">
      <c r="A77" s="35" t="s">
        <v>78</v>
      </c>
      <c r="B77" s="36">
        <v>1364666.17</v>
      </c>
      <c r="C77" s="36">
        <v>1626767</v>
      </c>
      <c r="D77" s="36">
        <v>1861021</v>
      </c>
      <c r="E77" s="36">
        <v>496354.83000000007</v>
      </c>
      <c r="F77" s="37">
        <v>0.36371886466563474</v>
      </c>
      <c r="G77" s="36">
        <v>234254</v>
      </c>
      <c r="H77" s="37">
        <v>0.14399972460715024</v>
      </c>
    </row>
    <row r="78" spans="1:8" s="16" customFormat="1" ht="31.5">
      <c r="A78" s="32" t="s">
        <v>79</v>
      </c>
      <c r="B78" s="31">
        <v>191831.91999999998</v>
      </c>
      <c r="C78" s="31">
        <v>98000</v>
      </c>
      <c r="D78" s="31">
        <v>10000</v>
      </c>
      <c r="E78" s="31">
        <v>-181831.91999999998</v>
      </c>
      <c r="F78" s="27">
        <v>-0.94787103209935031</v>
      </c>
      <c r="G78" s="31">
        <v>-88000</v>
      </c>
      <c r="H78" s="27">
        <v>-0.89795918367346939</v>
      </c>
    </row>
    <row r="79" spans="1:8" s="16" customFormat="1" ht="31.5">
      <c r="A79" s="32" t="s">
        <v>80</v>
      </c>
      <c r="B79" s="31">
        <v>59993.7</v>
      </c>
      <c r="C79" s="31">
        <v>82184</v>
      </c>
      <c r="D79" s="31">
        <v>0</v>
      </c>
      <c r="E79" s="31">
        <v>-59993.7</v>
      </c>
      <c r="F79" s="27">
        <v>-1</v>
      </c>
      <c r="G79" s="31">
        <v>-82184</v>
      </c>
      <c r="H79" s="27">
        <v>-1</v>
      </c>
    </row>
    <row r="80" spans="1:8" s="16" customFormat="1" ht="31.5">
      <c r="A80" s="51" t="s">
        <v>81</v>
      </c>
      <c r="B80" s="31">
        <v>3059.97</v>
      </c>
      <c r="C80" s="31">
        <v>0</v>
      </c>
      <c r="D80" s="31">
        <v>0</v>
      </c>
      <c r="E80" s="31">
        <v>-3059.97</v>
      </c>
      <c r="F80" s="27">
        <v>-1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254885.59</v>
      </c>
      <c r="C81" s="50">
        <v>180184</v>
      </c>
      <c r="D81" s="50">
        <v>10000</v>
      </c>
      <c r="E81" s="50">
        <v>-244885.59</v>
      </c>
      <c r="F81" s="37">
        <v>-0.96076671105651756</v>
      </c>
      <c r="G81" s="50">
        <v>-170184</v>
      </c>
      <c r="H81" s="37">
        <v>-0.94450117657505661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27876142.400000002</v>
      </c>
      <c r="C83" s="54">
        <v>27902157</v>
      </c>
      <c r="D83" s="55">
        <v>29031606</v>
      </c>
      <c r="E83" s="54">
        <v>1155463.5999999978</v>
      </c>
      <c r="F83" s="56">
        <v>4.1449910228611747E-2</v>
      </c>
      <c r="G83" s="54">
        <v>1129449</v>
      </c>
      <c r="H83" s="56">
        <v>4.0478913511955365E-2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69" zoomScale="50" zoomScaleNormal="50" workbookViewId="0">
      <selection activeCell="D78" sqref="D78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120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9682967</v>
      </c>
      <c r="C8" s="26">
        <v>9682967</v>
      </c>
      <c r="D8" s="26">
        <v>9595886</v>
      </c>
      <c r="E8" s="26">
        <v>-87081</v>
      </c>
      <c r="F8" s="27">
        <v>-8.9932145797873737E-3</v>
      </c>
      <c r="G8" s="26">
        <v>-87081</v>
      </c>
      <c r="H8" s="27">
        <v>-8.9932145797873737E-3</v>
      </c>
    </row>
    <row r="9" spans="1:8" s="16" customFormat="1" ht="31.5">
      <c r="A9" s="25" t="s">
        <v>19</v>
      </c>
      <c r="B9" s="26">
        <v>958878</v>
      </c>
      <c r="C9" s="26">
        <v>958878</v>
      </c>
      <c r="D9" s="26">
        <v>0</v>
      </c>
      <c r="E9" s="26">
        <v>-958878</v>
      </c>
      <c r="F9" s="27">
        <v>-1</v>
      </c>
      <c r="G9" s="26">
        <v>-958878</v>
      </c>
      <c r="H9" s="27">
        <v>-1</v>
      </c>
    </row>
    <row r="10" spans="1:8" s="16" customFormat="1" ht="31.5">
      <c r="A10" s="28" t="s">
        <v>20</v>
      </c>
      <c r="B10" s="29">
        <v>412522.8</v>
      </c>
      <c r="C10" s="29">
        <v>436637</v>
      </c>
      <c r="D10" s="29">
        <v>401346</v>
      </c>
      <c r="E10" s="29">
        <v>-11176.799999999988</v>
      </c>
      <c r="F10" s="27">
        <v>-2.7093775180426362E-2</v>
      </c>
      <c r="G10" s="29">
        <v>-35291</v>
      </c>
      <c r="H10" s="27">
        <v>-8.0824575104720853E-2</v>
      </c>
    </row>
    <row r="11" spans="1:8" s="16" customFormat="1" ht="31.5">
      <c r="A11" s="30" t="s">
        <v>21</v>
      </c>
      <c r="B11" s="31">
        <v>81117</v>
      </c>
      <c r="C11" s="31">
        <v>81117</v>
      </c>
      <c r="D11" s="31">
        <v>8376</v>
      </c>
      <c r="E11" s="29">
        <v>-72741</v>
      </c>
      <c r="F11" s="27">
        <v>-0.89674174340767043</v>
      </c>
      <c r="G11" s="29">
        <v>-72741</v>
      </c>
      <c r="H11" s="27">
        <v>-0.89674174340767043</v>
      </c>
    </row>
    <row r="12" spans="1:8" s="16" customFormat="1" ht="31.5">
      <c r="A12" s="32" t="s">
        <v>22</v>
      </c>
      <c r="B12" s="31">
        <v>331405.8</v>
      </c>
      <c r="C12" s="31">
        <v>355520</v>
      </c>
      <c r="D12" s="31">
        <v>392970</v>
      </c>
      <c r="E12" s="29">
        <v>61564.200000000012</v>
      </c>
      <c r="F12" s="27">
        <v>0.18576681518549168</v>
      </c>
      <c r="G12" s="29">
        <v>37450</v>
      </c>
      <c r="H12" s="27">
        <v>0.10533865886588659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11054367.800000001</v>
      </c>
      <c r="C31" s="36">
        <v>11078482</v>
      </c>
      <c r="D31" s="36">
        <v>9997232</v>
      </c>
      <c r="E31" s="36">
        <v>-1057135.8000000007</v>
      </c>
      <c r="F31" s="37">
        <v>-9.5630597708174739E-2</v>
      </c>
      <c r="G31" s="36">
        <v>-1081250</v>
      </c>
      <c r="H31" s="37">
        <v>-9.7599111502821412E-2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1709724</v>
      </c>
      <c r="C37" s="41">
        <v>1709724</v>
      </c>
      <c r="D37" s="41">
        <v>3241898</v>
      </c>
      <c r="E37" s="41">
        <v>1532174</v>
      </c>
      <c r="F37" s="37">
        <v>0.89615282934555518</v>
      </c>
      <c r="G37" s="41">
        <v>1532174</v>
      </c>
      <c r="H37" s="37">
        <v>0.89615282934555518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8966680.1399999987</v>
      </c>
      <c r="C39" s="39">
        <v>8975954</v>
      </c>
      <c r="D39" s="39">
        <v>9756567</v>
      </c>
      <c r="E39" s="39">
        <v>789886.86000000127</v>
      </c>
      <c r="F39" s="37">
        <v>8.809133900922235E-2</v>
      </c>
      <c r="G39" s="39">
        <v>780613</v>
      </c>
      <c r="H39" s="37">
        <v>8.6967134635493895E-2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21730771.939999998</v>
      </c>
      <c r="C45" s="39">
        <v>21764160</v>
      </c>
      <c r="D45" s="39">
        <v>22995697</v>
      </c>
      <c r="E45" s="39">
        <v>1264925.0600000024</v>
      </c>
      <c r="F45" s="37">
        <v>5.8208933557102278E-2</v>
      </c>
      <c r="G45" s="39">
        <v>1231537</v>
      </c>
      <c r="H45" s="37">
        <v>5.6585551659241617E-2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9678362.379999999</v>
      </c>
      <c r="C49" s="22">
        <v>10082882</v>
      </c>
      <c r="D49" s="22">
        <v>11440326</v>
      </c>
      <c r="E49" s="22">
        <v>1761963.620000001</v>
      </c>
      <c r="F49" s="27">
        <v>0.18205183385580168</v>
      </c>
      <c r="G49" s="22">
        <v>1357444</v>
      </c>
      <c r="H49" s="27">
        <v>0.13462857147390994</v>
      </c>
    </row>
    <row r="50" spans="1:8" s="16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16" customFormat="1" ht="31.5">
      <c r="A51" s="32" t="s">
        <v>53</v>
      </c>
      <c r="B51" s="31">
        <v>405122.99999999994</v>
      </c>
      <c r="C51" s="31">
        <v>492248</v>
      </c>
      <c r="D51" s="31">
        <v>269918</v>
      </c>
      <c r="E51" s="31">
        <v>-135204.99999999994</v>
      </c>
      <c r="F51" s="27">
        <v>-0.33373814866102386</v>
      </c>
      <c r="G51" s="31">
        <v>-222330</v>
      </c>
      <c r="H51" s="27">
        <v>-0.45166257658741121</v>
      </c>
    </row>
    <row r="52" spans="1:8" s="16" customFormat="1" ht="31.5">
      <c r="A52" s="32" t="s">
        <v>54</v>
      </c>
      <c r="B52" s="31">
        <v>2402590.0999999996</v>
      </c>
      <c r="C52" s="31">
        <v>2482586</v>
      </c>
      <c r="D52" s="31">
        <v>2444199</v>
      </c>
      <c r="E52" s="31">
        <v>41608.900000000373</v>
      </c>
      <c r="F52" s="27">
        <v>1.731835155734654E-2</v>
      </c>
      <c r="G52" s="31">
        <v>-38387</v>
      </c>
      <c r="H52" s="27">
        <v>-1.5462505629210831E-2</v>
      </c>
    </row>
    <row r="53" spans="1:8" s="16" customFormat="1" ht="31.5">
      <c r="A53" s="32" t="s">
        <v>55</v>
      </c>
      <c r="B53" s="31">
        <v>1771719.5999999999</v>
      </c>
      <c r="C53" s="31">
        <v>1801355</v>
      </c>
      <c r="D53" s="31">
        <v>1747730</v>
      </c>
      <c r="E53" s="31">
        <v>-23989.59999999986</v>
      </c>
      <c r="F53" s="27">
        <v>-1.3540291590158997E-2</v>
      </c>
      <c r="G53" s="31">
        <v>-53625</v>
      </c>
      <c r="H53" s="27">
        <v>-2.976925703151239E-2</v>
      </c>
    </row>
    <row r="54" spans="1:8" s="16" customFormat="1" ht="31.5">
      <c r="A54" s="32" t="s">
        <v>56</v>
      </c>
      <c r="B54" s="31">
        <v>3443536.16</v>
      </c>
      <c r="C54" s="31">
        <v>3013374</v>
      </c>
      <c r="D54" s="31">
        <v>3393755</v>
      </c>
      <c r="E54" s="31">
        <v>-49781.160000000149</v>
      </c>
      <c r="F54" s="27">
        <v>-1.4456406927929617E-2</v>
      </c>
      <c r="G54" s="31">
        <v>380381</v>
      </c>
      <c r="H54" s="27">
        <v>0.12623092918436277</v>
      </c>
    </row>
    <row r="55" spans="1:8" s="16" customFormat="1" ht="31.5">
      <c r="A55" s="32" t="s">
        <v>57</v>
      </c>
      <c r="B55" s="31">
        <v>672955.47</v>
      </c>
      <c r="C55" s="31">
        <v>400000</v>
      </c>
      <c r="D55" s="31">
        <v>521694</v>
      </c>
      <c r="E55" s="31">
        <v>-151261.46999999997</v>
      </c>
      <c r="F55" s="27">
        <v>-0.22477188572373144</v>
      </c>
      <c r="G55" s="31">
        <v>121694</v>
      </c>
      <c r="H55" s="27">
        <v>0.30423499999999998</v>
      </c>
    </row>
    <row r="56" spans="1:8" s="16" customFormat="1" ht="31.5">
      <c r="A56" s="32" t="s">
        <v>58</v>
      </c>
      <c r="B56" s="31">
        <v>2456842.7200000002</v>
      </c>
      <c r="C56" s="31">
        <v>2729429</v>
      </c>
      <c r="D56" s="31">
        <v>2469993</v>
      </c>
      <c r="E56" s="31">
        <v>13150.279999999795</v>
      </c>
      <c r="F56" s="27">
        <v>5.3525119426447425E-3</v>
      </c>
      <c r="G56" s="31">
        <v>-259436</v>
      </c>
      <c r="H56" s="27">
        <v>-9.5051382541916279E-2</v>
      </c>
    </row>
    <row r="57" spans="1:8" s="38" customFormat="1" ht="31.5">
      <c r="A57" s="48" t="s">
        <v>59</v>
      </c>
      <c r="B57" s="36">
        <v>20831129.429999996</v>
      </c>
      <c r="C57" s="36">
        <v>21001874</v>
      </c>
      <c r="D57" s="36">
        <v>22287615</v>
      </c>
      <c r="E57" s="36">
        <v>1456485.570000004</v>
      </c>
      <c r="F57" s="37">
        <v>6.9918703875097771E-2</v>
      </c>
      <c r="G57" s="36">
        <v>1285741</v>
      </c>
      <c r="H57" s="37">
        <v>6.1220298721914056E-2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632307</v>
      </c>
      <c r="C59" s="31">
        <v>532684</v>
      </c>
      <c r="D59" s="31">
        <v>502152</v>
      </c>
      <c r="E59" s="31">
        <v>-130155</v>
      </c>
      <c r="F59" s="27">
        <v>-0.20584146624978056</v>
      </c>
      <c r="G59" s="31">
        <v>-30532</v>
      </c>
      <c r="H59" s="27">
        <v>-5.7317283793018002E-2</v>
      </c>
    </row>
    <row r="60" spans="1:8" s="16" customFormat="1" ht="31.5">
      <c r="A60" s="32" t="s">
        <v>62</v>
      </c>
      <c r="B60" s="31">
        <v>267335.51</v>
      </c>
      <c r="C60" s="31">
        <v>229602</v>
      </c>
      <c r="D60" s="31">
        <v>205930</v>
      </c>
      <c r="E60" s="31">
        <v>-61405.510000000009</v>
      </c>
      <c r="F60" s="27">
        <v>-0.22969455124012522</v>
      </c>
      <c r="G60" s="31">
        <v>-23672</v>
      </c>
      <c r="H60" s="27">
        <v>-0.10310014721126122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21730771.939999998</v>
      </c>
      <c r="C62" s="50">
        <v>21764160</v>
      </c>
      <c r="D62" s="50">
        <v>22995697</v>
      </c>
      <c r="E62" s="50">
        <v>1264925.0600000024</v>
      </c>
      <c r="F62" s="37">
        <v>5.8208933557102278E-2</v>
      </c>
      <c r="G62" s="50">
        <v>1231537</v>
      </c>
      <c r="H62" s="37">
        <v>5.6585551659241617E-2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12866761.66</v>
      </c>
      <c r="C65" s="26">
        <v>13522346</v>
      </c>
      <c r="D65" s="26">
        <v>13860681</v>
      </c>
      <c r="E65" s="22">
        <v>993919.33999999985</v>
      </c>
      <c r="F65" s="27">
        <v>7.7247046791103752E-2</v>
      </c>
      <c r="G65" s="22">
        <v>338335</v>
      </c>
      <c r="H65" s="27">
        <v>2.5020436542594015E-2</v>
      </c>
    </row>
    <row r="66" spans="1:8" s="16" customFormat="1" ht="31.5">
      <c r="A66" s="32" t="s">
        <v>67</v>
      </c>
      <c r="B66" s="29">
        <v>942557.6399999999</v>
      </c>
      <c r="C66" s="26">
        <v>884889</v>
      </c>
      <c r="D66" s="26">
        <v>942558</v>
      </c>
      <c r="E66" s="31">
        <v>0.36000000010244548</v>
      </c>
      <c r="F66" s="27">
        <v>3.8193950674724309E-7</v>
      </c>
      <c r="G66" s="31">
        <v>57669</v>
      </c>
      <c r="H66" s="27">
        <v>6.517088583991891E-2</v>
      </c>
    </row>
    <row r="67" spans="1:8" s="16" customFormat="1" ht="31.5">
      <c r="A67" s="32" t="s">
        <v>68</v>
      </c>
      <c r="B67" s="22">
        <v>3449603.2600000002</v>
      </c>
      <c r="C67" s="26">
        <v>3447842</v>
      </c>
      <c r="D67" s="26">
        <v>4091231</v>
      </c>
      <c r="E67" s="31">
        <v>641627.73999999976</v>
      </c>
      <c r="F67" s="27">
        <v>0.18600044458445916</v>
      </c>
      <c r="G67" s="31">
        <v>643389</v>
      </c>
      <c r="H67" s="27">
        <v>0.18660628880325722</v>
      </c>
    </row>
    <row r="68" spans="1:8" s="38" customFormat="1" ht="31.5">
      <c r="A68" s="48" t="s">
        <v>69</v>
      </c>
      <c r="B68" s="50">
        <v>17258922.560000002</v>
      </c>
      <c r="C68" s="50">
        <v>17855077</v>
      </c>
      <c r="D68" s="50">
        <v>18894470</v>
      </c>
      <c r="E68" s="36">
        <v>1635547.4399999976</v>
      </c>
      <c r="F68" s="37">
        <v>9.4765326996171267E-2</v>
      </c>
      <c r="G68" s="36">
        <v>1039393</v>
      </c>
      <c r="H68" s="37">
        <v>5.8212742515756165E-2</v>
      </c>
    </row>
    <row r="69" spans="1:8" s="16" customFormat="1" ht="31.5">
      <c r="A69" s="32" t="s">
        <v>70</v>
      </c>
      <c r="B69" s="29">
        <v>75645.070000000007</v>
      </c>
      <c r="C69" s="29">
        <v>116657</v>
      </c>
      <c r="D69" s="29">
        <v>86781</v>
      </c>
      <c r="E69" s="31">
        <v>11135.929999999993</v>
      </c>
      <c r="F69" s="27">
        <v>0.14721289834221837</v>
      </c>
      <c r="G69" s="31">
        <v>-29876</v>
      </c>
      <c r="H69" s="27">
        <v>-0.25610121981535611</v>
      </c>
    </row>
    <row r="70" spans="1:8" s="16" customFormat="1" ht="31.5">
      <c r="A70" s="32" t="s">
        <v>71</v>
      </c>
      <c r="B70" s="26">
        <v>1860237.62</v>
      </c>
      <c r="C70" s="26">
        <v>1769053</v>
      </c>
      <c r="D70" s="26">
        <v>1925317</v>
      </c>
      <c r="E70" s="31">
        <v>65079.379999999888</v>
      </c>
      <c r="F70" s="27">
        <v>3.4984444621649936E-2</v>
      </c>
      <c r="G70" s="31">
        <v>156264</v>
      </c>
      <c r="H70" s="27">
        <v>8.833200588111266E-2</v>
      </c>
    </row>
    <row r="71" spans="1:8" s="16" customFormat="1" ht="31.5">
      <c r="A71" s="32" t="s">
        <v>72</v>
      </c>
      <c r="B71" s="22">
        <v>328607.21000000002</v>
      </c>
      <c r="C71" s="22">
        <v>401778</v>
      </c>
      <c r="D71" s="22">
        <v>385408</v>
      </c>
      <c r="E71" s="31">
        <v>56800.789999999979</v>
      </c>
      <c r="F71" s="27">
        <v>0.17285314585763342</v>
      </c>
      <c r="G71" s="31">
        <v>-16370</v>
      </c>
      <c r="H71" s="27">
        <v>-4.0743893393864271E-2</v>
      </c>
    </row>
    <row r="72" spans="1:8" s="38" customFormat="1" ht="31.5">
      <c r="A72" s="35" t="s">
        <v>73</v>
      </c>
      <c r="B72" s="50">
        <v>2264489.9000000004</v>
      </c>
      <c r="C72" s="50">
        <v>2287488</v>
      </c>
      <c r="D72" s="50">
        <v>2397506</v>
      </c>
      <c r="E72" s="36">
        <v>133016.09999999963</v>
      </c>
      <c r="F72" s="37">
        <v>5.8739983781777791E-2</v>
      </c>
      <c r="G72" s="36">
        <v>110018</v>
      </c>
      <c r="H72" s="37">
        <v>4.8095552850987634E-2</v>
      </c>
    </row>
    <row r="73" spans="1:8" s="16" customFormat="1" ht="31.5">
      <c r="A73" s="32" t="s">
        <v>74</v>
      </c>
      <c r="B73" s="22">
        <v>276832.25</v>
      </c>
      <c r="C73" s="22">
        <v>341014</v>
      </c>
      <c r="D73" s="22">
        <v>280927</v>
      </c>
      <c r="E73" s="31">
        <v>4094.75</v>
      </c>
      <c r="F73" s="27">
        <v>1.4791448611930149E-2</v>
      </c>
      <c r="G73" s="31">
        <v>-60087</v>
      </c>
      <c r="H73" s="27">
        <v>-0.17620097708598473</v>
      </c>
    </row>
    <row r="74" spans="1:8" s="16" customFormat="1" ht="31.5">
      <c r="A74" s="32" t="s">
        <v>75</v>
      </c>
      <c r="B74" s="31">
        <v>1002772.4099999999</v>
      </c>
      <c r="C74" s="31">
        <v>418300</v>
      </c>
      <c r="D74" s="31">
        <v>673712</v>
      </c>
      <c r="E74" s="31">
        <v>-329060.40999999992</v>
      </c>
      <c r="F74" s="27">
        <v>-0.32815064187894832</v>
      </c>
      <c r="G74" s="31">
        <v>255412</v>
      </c>
      <c r="H74" s="27">
        <v>0.61059526655510399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899642.51</v>
      </c>
      <c r="C76" s="31">
        <v>762286</v>
      </c>
      <c r="D76" s="31">
        <v>708082</v>
      </c>
      <c r="E76" s="31">
        <v>-191560.51</v>
      </c>
      <c r="F76" s="27">
        <v>-0.21292958910978985</v>
      </c>
      <c r="G76" s="31">
        <v>-54204</v>
      </c>
      <c r="H76" s="27">
        <v>-7.1107169749936375E-2</v>
      </c>
    </row>
    <row r="77" spans="1:8" s="38" customFormat="1" ht="31.5">
      <c r="A77" s="35" t="s">
        <v>78</v>
      </c>
      <c r="B77" s="36">
        <v>2179247.17</v>
      </c>
      <c r="C77" s="36">
        <v>1521600</v>
      </c>
      <c r="D77" s="36">
        <v>1662721</v>
      </c>
      <c r="E77" s="36">
        <v>-516526.16999999993</v>
      </c>
      <c r="F77" s="37">
        <v>-0.23702046152020467</v>
      </c>
      <c r="G77" s="36">
        <v>141121</v>
      </c>
      <c r="H77" s="37">
        <v>9.274513669821241E-2</v>
      </c>
    </row>
    <row r="78" spans="1:8" s="16" customFormat="1" ht="31.5">
      <c r="A78" s="32" t="s">
        <v>79</v>
      </c>
      <c r="B78" s="31">
        <v>9338</v>
      </c>
      <c r="C78" s="31">
        <v>57000</v>
      </c>
      <c r="D78" s="31">
        <v>22000</v>
      </c>
      <c r="E78" s="31">
        <v>12662</v>
      </c>
      <c r="F78" s="27">
        <v>1.3559648747055044</v>
      </c>
      <c r="G78" s="31">
        <v>-35000</v>
      </c>
      <c r="H78" s="27">
        <v>-0.61403508771929827</v>
      </c>
    </row>
    <row r="79" spans="1:8" s="16" customFormat="1" ht="31.5">
      <c r="A79" s="32" t="s">
        <v>80</v>
      </c>
      <c r="B79" s="31">
        <v>18774.310000000001</v>
      </c>
      <c r="C79" s="31">
        <v>42995</v>
      </c>
      <c r="D79" s="31">
        <v>19000</v>
      </c>
      <c r="E79" s="31">
        <v>225.68999999999869</v>
      </c>
      <c r="F79" s="27">
        <v>1.2021214095218342E-2</v>
      </c>
      <c r="G79" s="31">
        <v>-23995</v>
      </c>
      <c r="H79" s="27">
        <v>-0.55808814978485866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28112.31</v>
      </c>
      <c r="C81" s="50">
        <v>99995</v>
      </c>
      <c r="D81" s="50">
        <v>41000</v>
      </c>
      <c r="E81" s="50">
        <v>12887.689999999999</v>
      </c>
      <c r="F81" s="37">
        <v>0.45843582402157623</v>
      </c>
      <c r="G81" s="50">
        <v>-58995</v>
      </c>
      <c r="H81" s="37">
        <v>-0.58997949897494872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21730771.940000005</v>
      </c>
      <c r="C83" s="54">
        <v>21764160</v>
      </c>
      <c r="D83" s="55">
        <v>22995697</v>
      </c>
      <c r="E83" s="54">
        <v>1264925.0599999949</v>
      </c>
      <c r="F83" s="56">
        <v>5.8208933557101911E-2</v>
      </c>
      <c r="G83" s="54">
        <v>1231537</v>
      </c>
      <c r="H83" s="56">
        <v>5.6585551659241617E-2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66" zoomScale="40" zoomScaleNormal="40" workbookViewId="0">
      <selection activeCell="H84" sqref="A1:H84"/>
    </sheetView>
  </sheetViews>
  <sheetFormatPr defaultRowHeight="15.75"/>
  <cols>
    <col min="1" max="1" width="121.140625" style="170" customWidth="1"/>
    <col min="2" max="2" width="39.5703125" style="171" customWidth="1"/>
    <col min="3" max="4" width="39.7109375" style="171" customWidth="1"/>
    <col min="5" max="5" width="34.85546875" style="171" customWidth="1"/>
    <col min="6" max="6" width="25" style="172" customWidth="1"/>
    <col min="7" max="7" width="35.42578125" style="170" customWidth="1"/>
    <col min="8" max="8" width="25.140625" style="170" customWidth="1"/>
    <col min="9" max="16384" width="9.140625" style="170"/>
  </cols>
  <sheetData>
    <row r="1" spans="1:8" s="147" customFormat="1" ht="46.5">
      <c r="A1" s="1" t="s">
        <v>0</v>
      </c>
      <c r="B1" s="143"/>
      <c r="C1" s="143"/>
      <c r="D1" s="144"/>
      <c r="E1" s="4" t="s">
        <v>1</v>
      </c>
      <c r="F1" s="145" t="s">
        <v>122</v>
      </c>
      <c r="G1" s="146"/>
      <c r="H1" s="144"/>
    </row>
    <row r="2" spans="1:8" s="147" customFormat="1" ht="46.5">
      <c r="A2" s="1" t="s">
        <v>3</v>
      </c>
      <c r="B2" s="143"/>
      <c r="C2" s="143"/>
      <c r="D2" s="143"/>
      <c r="E2" s="143"/>
      <c r="F2" s="148"/>
      <c r="G2" s="144"/>
      <c r="H2" s="144"/>
    </row>
    <row r="3" spans="1:8" s="147" customFormat="1" ht="47.25" thickBot="1">
      <c r="A3" s="9" t="s">
        <v>4</v>
      </c>
      <c r="B3" s="149"/>
      <c r="C3" s="149"/>
      <c r="D3" s="149"/>
      <c r="E3" s="149"/>
      <c r="F3" s="150"/>
      <c r="G3" s="144"/>
      <c r="H3" s="144"/>
    </row>
    <row r="4" spans="1:8" s="75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152" customFormat="1" ht="61.5">
      <c r="A5" s="151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5" customFormat="1" ht="31.5">
      <c r="A6" s="21" t="s">
        <v>16</v>
      </c>
      <c r="B6" s="39"/>
      <c r="C6" s="39"/>
      <c r="D6" s="39"/>
      <c r="E6" s="39"/>
      <c r="F6" s="153"/>
      <c r="G6" s="39"/>
      <c r="H6" s="153"/>
    </row>
    <row r="7" spans="1:8" s="75" customFormat="1" ht="31.5">
      <c r="A7" s="21" t="s">
        <v>17</v>
      </c>
      <c r="B7" s="39"/>
      <c r="C7" s="39"/>
      <c r="D7" s="39"/>
      <c r="E7" s="39"/>
      <c r="F7" s="154"/>
      <c r="G7" s="39"/>
      <c r="H7" s="154"/>
    </row>
    <row r="8" spans="1:8" s="75" customFormat="1" ht="31.5">
      <c r="A8" s="155" t="s">
        <v>18</v>
      </c>
      <c r="B8" s="41">
        <v>27631741</v>
      </c>
      <c r="C8" s="41">
        <v>27631741</v>
      </c>
      <c r="D8" s="41">
        <v>31322758</v>
      </c>
      <c r="E8" s="41">
        <v>3691017</v>
      </c>
      <c r="F8" s="37">
        <v>0.13357887944881938</v>
      </c>
      <c r="G8" s="41">
        <v>3691017</v>
      </c>
      <c r="H8" s="37">
        <v>0.13357887944881938</v>
      </c>
    </row>
    <row r="9" spans="1:8" s="75" customFormat="1" ht="31.5">
      <c r="A9" s="155" t="s">
        <v>19</v>
      </c>
      <c r="B9" s="41">
        <v>2718972</v>
      </c>
      <c r="C9" s="41">
        <v>2718972</v>
      </c>
      <c r="D9" s="41">
        <v>0</v>
      </c>
      <c r="E9" s="41">
        <v>-2718972</v>
      </c>
      <c r="F9" s="37">
        <v>-1</v>
      </c>
      <c r="G9" s="41">
        <v>-2718972</v>
      </c>
      <c r="H9" s="37">
        <v>-1</v>
      </c>
    </row>
    <row r="10" spans="1:8" s="75" customFormat="1" ht="31.5">
      <c r="A10" s="156" t="s">
        <v>20</v>
      </c>
      <c r="B10" s="50">
        <v>1630194.71</v>
      </c>
      <c r="C10" s="50">
        <v>1737129</v>
      </c>
      <c r="D10" s="50">
        <v>1310066</v>
      </c>
      <c r="E10" s="50">
        <v>-320128.70999999996</v>
      </c>
      <c r="F10" s="37">
        <v>-0.19637452387512652</v>
      </c>
      <c r="G10" s="50">
        <v>-427063</v>
      </c>
      <c r="H10" s="37">
        <v>-0.24584414859230375</v>
      </c>
    </row>
    <row r="11" spans="1:8" s="75" customFormat="1" ht="31.5">
      <c r="A11" s="34" t="s">
        <v>21</v>
      </c>
      <c r="B11" s="36">
        <v>230012</v>
      </c>
      <c r="C11" s="36">
        <v>230012</v>
      </c>
      <c r="D11" s="36">
        <v>27342</v>
      </c>
      <c r="E11" s="50">
        <v>-202670</v>
      </c>
      <c r="F11" s="37">
        <v>-0.88112794115089643</v>
      </c>
      <c r="G11" s="50">
        <v>-202670</v>
      </c>
      <c r="H11" s="37">
        <v>-0.88112794115089643</v>
      </c>
    </row>
    <row r="12" spans="1:8" s="75" customFormat="1" ht="31.5">
      <c r="A12" s="35" t="s">
        <v>22</v>
      </c>
      <c r="B12" s="36">
        <v>1400182.71</v>
      </c>
      <c r="C12" s="36">
        <v>1507117</v>
      </c>
      <c r="D12" s="36">
        <v>1282724</v>
      </c>
      <c r="E12" s="50">
        <v>-117458.70999999996</v>
      </c>
      <c r="F12" s="37">
        <v>-8.3888130571188074E-2</v>
      </c>
      <c r="G12" s="50">
        <v>-224393</v>
      </c>
      <c r="H12" s="37">
        <v>-0.14888890510822983</v>
      </c>
    </row>
    <row r="13" spans="1:8" s="75" customFormat="1" ht="31.5">
      <c r="A13" s="35" t="s">
        <v>23</v>
      </c>
      <c r="B13" s="36">
        <v>0</v>
      </c>
      <c r="C13" s="36">
        <v>0</v>
      </c>
      <c r="D13" s="36">
        <v>0</v>
      </c>
      <c r="E13" s="50">
        <v>0</v>
      </c>
      <c r="F13" s="37">
        <v>0</v>
      </c>
      <c r="G13" s="50">
        <v>0</v>
      </c>
      <c r="H13" s="37">
        <v>0</v>
      </c>
    </row>
    <row r="14" spans="1:8" s="75" customFormat="1" ht="31.5">
      <c r="A14" s="35" t="s">
        <v>24</v>
      </c>
      <c r="B14" s="36">
        <v>0</v>
      </c>
      <c r="C14" s="36">
        <v>0</v>
      </c>
      <c r="D14" s="36">
        <v>0</v>
      </c>
      <c r="E14" s="50">
        <v>0</v>
      </c>
      <c r="F14" s="37">
        <v>0</v>
      </c>
      <c r="G14" s="50">
        <v>0</v>
      </c>
      <c r="H14" s="37">
        <v>0</v>
      </c>
    </row>
    <row r="15" spans="1:8" s="75" customFormat="1" ht="31.5">
      <c r="A15" s="35" t="s">
        <v>25</v>
      </c>
      <c r="B15" s="36">
        <v>0</v>
      </c>
      <c r="C15" s="36">
        <v>0</v>
      </c>
      <c r="D15" s="36">
        <v>0</v>
      </c>
      <c r="E15" s="50">
        <v>0</v>
      </c>
      <c r="F15" s="37">
        <v>0</v>
      </c>
      <c r="G15" s="50">
        <v>0</v>
      </c>
      <c r="H15" s="37">
        <v>0</v>
      </c>
    </row>
    <row r="16" spans="1:8" s="75" customFormat="1" ht="31.5">
      <c r="A16" s="35" t="s">
        <v>26</v>
      </c>
      <c r="B16" s="36">
        <v>0</v>
      </c>
      <c r="C16" s="36">
        <v>0</v>
      </c>
      <c r="D16" s="36">
        <v>0</v>
      </c>
      <c r="E16" s="50">
        <v>0</v>
      </c>
      <c r="F16" s="37">
        <v>0</v>
      </c>
      <c r="G16" s="50">
        <v>0</v>
      </c>
      <c r="H16" s="37">
        <v>0</v>
      </c>
    </row>
    <row r="17" spans="1:8" s="75" customFormat="1" ht="31.5">
      <c r="A17" s="35" t="s">
        <v>27</v>
      </c>
      <c r="B17" s="36">
        <v>0</v>
      </c>
      <c r="C17" s="36">
        <v>0</v>
      </c>
      <c r="D17" s="36">
        <v>0</v>
      </c>
      <c r="E17" s="50">
        <v>0</v>
      </c>
      <c r="F17" s="37">
        <v>0</v>
      </c>
      <c r="G17" s="50">
        <v>0</v>
      </c>
      <c r="H17" s="37">
        <v>0</v>
      </c>
    </row>
    <row r="18" spans="1:8" s="75" customFormat="1" ht="31.5">
      <c r="A18" s="35" t="s">
        <v>28</v>
      </c>
      <c r="B18" s="36">
        <v>0</v>
      </c>
      <c r="C18" s="36">
        <v>0</v>
      </c>
      <c r="D18" s="36">
        <v>0</v>
      </c>
      <c r="E18" s="50">
        <v>0</v>
      </c>
      <c r="F18" s="37">
        <v>0</v>
      </c>
      <c r="G18" s="50">
        <v>0</v>
      </c>
      <c r="H18" s="37">
        <v>0</v>
      </c>
    </row>
    <row r="19" spans="1:8" s="75" customFormat="1" ht="31.5">
      <c r="A19" s="35" t="s">
        <v>29</v>
      </c>
      <c r="B19" s="36">
        <v>0</v>
      </c>
      <c r="C19" s="36">
        <v>0</v>
      </c>
      <c r="D19" s="36">
        <v>0</v>
      </c>
      <c r="E19" s="50">
        <v>0</v>
      </c>
      <c r="F19" s="37">
        <v>0</v>
      </c>
      <c r="G19" s="50">
        <v>0</v>
      </c>
      <c r="H19" s="37">
        <v>0</v>
      </c>
    </row>
    <row r="20" spans="1:8" s="75" customFormat="1" ht="31.5">
      <c r="A20" s="35" t="s">
        <v>30</v>
      </c>
      <c r="B20" s="36">
        <v>0</v>
      </c>
      <c r="C20" s="36">
        <v>0</v>
      </c>
      <c r="D20" s="36">
        <v>0</v>
      </c>
      <c r="E20" s="50">
        <v>0</v>
      </c>
      <c r="F20" s="37">
        <v>0</v>
      </c>
      <c r="G20" s="50">
        <v>0</v>
      </c>
      <c r="H20" s="37">
        <v>0</v>
      </c>
    </row>
    <row r="21" spans="1:8" s="75" customFormat="1" ht="31.5">
      <c r="A21" s="35" t="s">
        <v>31</v>
      </c>
      <c r="B21" s="36">
        <v>0</v>
      </c>
      <c r="C21" s="36">
        <v>0</v>
      </c>
      <c r="D21" s="36">
        <v>0</v>
      </c>
      <c r="E21" s="50">
        <v>0</v>
      </c>
      <c r="F21" s="37">
        <v>0</v>
      </c>
      <c r="G21" s="50">
        <v>0</v>
      </c>
      <c r="H21" s="37">
        <v>0</v>
      </c>
    </row>
    <row r="22" spans="1:8" s="75" customFormat="1" ht="31.5">
      <c r="A22" s="35" t="s">
        <v>32</v>
      </c>
      <c r="B22" s="36">
        <v>0</v>
      </c>
      <c r="C22" s="36">
        <v>0</v>
      </c>
      <c r="D22" s="36">
        <v>0</v>
      </c>
      <c r="E22" s="50">
        <v>0</v>
      </c>
      <c r="F22" s="37">
        <v>0</v>
      </c>
      <c r="G22" s="50">
        <v>0</v>
      </c>
      <c r="H22" s="37">
        <v>0</v>
      </c>
    </row>
    <row r="23" spans="1:8" s="75" customFormat="1" ht="31.5">
      <c r="A23" s="157" t="s">
        <v>33</v>
      </c>
      <c r="B23" s="36">
        <v>0</v>
      </c>
      <c r="C23" s="36">
        <v>0</v>
      </c>
      <c r="D23" s="36">
        <v>0</v>
      </c>
      <c r="E23" s="50">
        <v>0</v>
      </c>
      <c r="F23" s="37">
        <v>0</v>
      </c>
      <c r="G23" s="50">
        <v>0</v>
      </c>
      <c r="H23" s="37">
        <v>0</v>
      </c>
    </row>
    <row r="24" spans="1:8" s="75" customFormat="1" ht="31.5">
      <c r="A24" s="157" t="s">
        <v>34</v>
      </c>
      <c r="B24" s="36">
        <v>0</v>
      </c>
      <c r="C24" s="36">
        <v>0</v>
      </c>
      <c r="D24" s="36">
        <v>0</v>
      </c>
      <c r="E24" s="50">
        <v>0</v>
      </c>
      <c r="F24" s="37">
        <v>0</v>
      </c>
      <c r="G24" s="50">
        <v>0</v>
      </c>
      <c r="H24" s="37">
        <v>0</v>
      </c>
    </row>
    <row r="25" spans="1:8" s="75" customFormat="1" ht="31.5">
      <c r="A25" s="157" t="s">
        <v>35</v>
      </c>
      <c r="B25" s="36">
        <v>0</v>
      </c>
      <c r="C25" s="36">
        <v>0</v>
      </c>
      <c r="D25" s="36">
        <v>0</v>
      </c>
      <c r="E25" s="50">
        <v>0</v>
      </c>
      <c r="F25" s="37">
        <v>0</v>
      </c>
      <c r="G25" s="50">
        <v>0</v>
      </c>
      <c r="H25" s="37">
        <v>0</v>
      </c>
    </row>
    <row r="26" spans="1:8" s="75" customFormat="1" ht="31.5">
      <c r="A26" s="34" t="s">
        <v>36</v>
      </c>
      <c r="B26" s="36"/>
      <c r="C26" s="36"/>
      <c r="D26" s="36"/>
      <c r="E26" s="36"/>
      <c r="F26" s="153"/>
      <c r="G26" s="36"/>
      <c r="H26" s="153"/>
    </row>
    <row r="27" spans="1:8" s="75" customFormat="1" ht="31.5">
      <c r="A27" s="34" t="s">
        <v>37</v>
      </c>
      <c r="B27" s="41">
        <v>0</v>
      </c>
      <c r="C27" s="41">
        <v>0</v>
      </c>
      <c r="D27" s="41">
        <v>0</v>
      </c>
      <c r="E27" s="41">
        <v>0</v>
      </c>
      <c r="F27" s="37">
        <v>0</v>
      </c>
      <c r="G27" s="41">
        <v>0</v>
      </c>
      <c r="H27" s="37">
        <v>0</v>
      </c>
    </row>
    <row r="28" spans="1:8" s="75" customFormat="1" ht="31.5">
      <c r="A28" s="35" t="s">
        <v>38</v>
      </c>
      <c r="B28" s="36"/>
      <c r="C28" s="36"/>
      <c r="D28" s="36"/>
      <c r="E28" s="36"/>
      <c r="F28" s="153"/>
      <c r="G28" s="36"/>
      <c r="H28" s="153"/>
    </row>
    <row r="29" spans="1:8" s="75" customFormat="1" ht="31.5">
      <c r="A29" s="34" t="s">
        <v>37</v>
      </c>
      <c r="B29" s="39">
        <v>0</v>
      </c>
      <c r="C29" s="39">
        <v>0</v>
      </c>
      <c r="D29" s="39">
        <v>0</v>
      </c>
      <c r="E29" s="41">
        <v>0</v>
      </c>
      <c r="F29" s="37">
        <v>0</v>
      </c>
      <c r="G29" s="41">
        <v>0</v>
      </c>
      <c r="H29" s="37">
        <v>0</v>
      </c>
    </row>
    <row r="30" spans="1:8" s="75" customFormat="1" ht="31.5">
      <c r="A30" s="35" t="s">
        <v>39</v>
      </c>
      <c r="B30" s="36">
        <v>0</v>
      </c>
      <c r="C30" s="36">
        <v>0</v>
      </c>
      <c r="D30" s="36">
        <v>0</v>
      </c>
      <c r="E30" s="50"/>
      <c r="F30" s="37" t="s">
        <v>40</v>
      </c>
      <c r="G30" s="50"/>
      <c r="H30" s="37" t="s">
        <v>40</v>
      </c>
    </row>
    <row r="31" spans="1:8" s="75" customFormat="1" ht="31.5">
      <c r="A31" s="35" t="s">
        <v>41</v>
      </c>
      <c r="B31" s="36">
        <v>31980907.710000001</v>
      </c>
      <c r="C31" s="36">
        <v>32087842</v>
      </c>
      <c r="D31" s="36">
        <v>32632824</v>
      </c>
      <c r="E31" s="36">
        <v>651916.28999999911</v>
      </c>
      <c r="F31" s="37">
        <v>2.0384546177097833E-2</v>
      </c>
      <c r="G31" s="36">
        <v>544982</v>
      </c>
      <c r="H31" s="37">
        <v>1.6984065179577984E-2</v>
      </c>
    </row>
    <row r="32" spans="1:8" s="75" customFormat="1" ht="31.5">
      <c r="A32" s="35"/>
      <c r="B32" s="36"/>
      <c r="C32" s="36"/>
      <c r="D32" s="36"/>
      <c r="E32" s="36"/>
      <c r="F32" s="153"/>
      <c r="G32" s="36"/>
      <c r="H32" s="153"/>
    </row>
    <row r="33" spans="1:8" s="75" customFormat="1" ht="31.5">
      <c r="A33" s="34" t="s">
        <v>42</v>
      </c>
      <c r="B33" s="39">
        <v>0.12999999523162842</v>
      </c>
      <c r="C33" s="39">
        <v>0</v>
      </c>
      <c r="D33" s="39">
        <v>0</v>
      </c>
      <c r="E33" s="39">
        <v>-0.12999999523162842</v>
      </c>
      <c r="F33" s="37">
        <v>-1</v>
      </c>
      <c r="G33" s="39">
        <v>0</v>
      </c>
      <c r="H33" s="37">
        <v>0</v>
      </c>
    </row>
    <row r="34" spans="1:8" s="75" customFormat="1" ht="31.5">
      <c r="A34" s="35" t="s">
        <v>43</v>
      </c>
      <c r="B34" s="36"/>
      <c r="C34" s="36"/>
      <c r="D34" s="36"/>
      <c r="E34" s="36"/>
      <c r="F34" s="153"/>
      <c r="G34" s="36"/>
      <c r="H34" s="153"/>
    </row>
    <row r="35" spans="1:8" s="75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75" customFormat="1" ht="31.5">
      <c r="A36" s="35" t="s">
        <v>43</v>
      </c>
      <c r="B36" s="36"/>
      <c r="C36" s="36"/>
      <c r="D36" s="36"/>
      <c r="E36" s="36"/>
      <c r="F36" s="153"/>
      <c r="G36" s="36"/>
      <c r="H36" s="153"/>
    </row>
    <row r="37" spans="1:8" s="75" customFormat="1" ht="31.5">
      <c r="A37" s="40" t="s">
        <v>45</v>
      </c>
      <c r="B37" s="41">
        <v>5868081</v>
      </c>
      <c r="C37" s="41">
        <v>5868081</v>
      </c>
      <c r="D37" s="41">
        <v>10582158</v>
      </c>
      <c r="E37" s="41">
        <v>4714077</v>
      </c>
      <c r="F37" s="37">
        <v>0.80334218290442816</v>
      </c>
      <c r="G37" s="41">
        <v>4714077</v>
      </c>
      <c r="H37" s="37">
        <v>0.80334218290442816</v>
      </c>
    </row>
    <row r="38" spans="1:8" s="75" customFormat="1" ht="31.5">
      <c r="A38" s="35" t="s">
        <v>43</v>
      </c>
      <c r="B38" s="36"/>
      <c r="C38" s="36"/>
      <c r="D38" s="36"/>
      <c r="E38" s="36"/>
      <c r="F38" s="153"/>
      <c r="G38" s="36"/>
      <c r="H38" s="153"/>
    </row>
    <row r="39" spans="1:8" s="75" customFormat="1" ht="31.5">
      <c r="A39" s="34" t="s">
        <v>46</v>
      </c>
      <c r="B39" s="39">
        <v>34744774.459999993</v>
      </c>
      <c r="C39" s="39">
        <v>34745214</v>
      </c>
      <c r="D39" s="39">
        <v>40896121</v>
      </c>
      <c r="E39" s="39">
        <v>6151346.5400000066</v>
      </c>
      <c r="F39" s="37">
        <v>0.17704378962314921</v>
      </c>
      <c r="G39" s="39">
        <v>6150907</v>
      </c>
      <c r="H39" s="37">
        <v>0.17702889957736337</v>
      </c>
    </row>
    <row r="40" spans="1:8" s="75" customFormat="1" ht="31.5">
      <c r="A40" s="35" t="s">
        <v>43</v>
      </c>
      <c r="B40" s="36"/>
      <c r="C40" s="36"/>
      <c r="D40" s="36"/>
      <c r="E40" s="36"/>
      <c r="F40" s="153"/>
      <c r="G40" s="36"/>
      <c r="H40" s="15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5" customFormat="1" ht="31.5">
      <c r="A42" s="34"/>
      <c r="B42" s="39"/>
      <c r="C42" s="39"/>
      <c r="D42" s="39"/>
      <c r="E42" s="39"/>
      <c r="F42" s="158"/>
      <c r="G42" s="39"/>
      <c r="H42" s="158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5" customFormat="1" ht="31.5">
      <c r="A44" s="35"/>
      <c r="B44" s="36"/>
      <c r="C44" s="36"/>
      <c r="D44" s="36"/>
      <c r="E44" s="36"/>
      <c r="F44" s="153"/>
      <c r="G44" s="36"/>
      <c r="H44" s="153"/>
    </row>
    <row r="45" spans="1:8" s="75" customFormat="1" ht="31.5">
      <c r="A45" s="45" t="s">
        <v>49</v>
      </c>
      <c r="B45" s="39">
        <v>72593763.169999987</v>
      </c>
      <c r="C45" s="39">
        <v>72701137</v>
      </c>
      <c r="D45" s="39">
        <v>84111103</v>
      </c>
      <c r="E45" s="39">
        <v>11517339.830000013</v>
      </c>
      <c r="F45" s="37">
        <v>0.15865467399766453</v>
      </c>
      <c r="G45" s="39">
        <v>11409966</v>
      </c>
      <c r="H45" s="37">
        <v>0.15694343267286176</v>
      </c>
    </row>
    <row r="46" spans="1:8" s="75" customFormat="1" ht="31.5">
      <c r="A46" s="48"/>
      <c r="B46" s="36"/>
      <c r="C46" s="36"/>
      <c r="D46" s="36"/>
      <c r="E46" s="36"/>
      <c r="F46" s="153" t="s">
        <v>43</v>
      </c>
      <c r="G46" s="36"/>
      <c r="H46" s="153" t="s">
        <v>43</v>
      </c>
    </row>
    <row r="47" spans="1:8" s="75" customFormat="1" ht="31.5">
      <c r="A47" s="45"/>
      <c r="B47" s="39"/>
      <c r="C47" s="39"/>
      <c r="D47" s="39"/>
      <c r="E47" s="39"/>
      <c r="F47" s="154" t="s">
        <v>43</v>
      </c>
      <c r="G47" s="39"/>
      <c r="H47" s="154" t="s">
        <v>43</v>
      </c>
    </row>
    <row r="48" spans="1:8" s="75" customFormat="1" ht="31.5">
      <c r="A48" s="45" t="s">
        <v>50</v>
      </c>
      <c r="B48" s="39"/>
      <c r="C48" s="39"/>
      <c r="D48" s="39"/>
      <c r="E48" s="39"/>
      <c r="F48" s="154"/>
      <c r="G48" s="39"/>
      <c r="H48" s="154"/>
    </row>
    <row r="49" spans="1:8" s="75" customFormat="1" ht="31.5">
      <c r="A49" s="34" t="s">
        <v>51</v>
      </c>
      <c r="B49" s="39">
        <v>37944125.5</v>
      </c>
      <c r="C49" s="39">
        <v>38591030</v>
      </c>
      <c r="D49" s="39">
        <v>43872208</v>
      </c>
      <c r="E49" s="39">
        <v>5928082.5</v>
      </c>
      <c r="F49" s="37">
        <v>0.15623189154800787</v>
      </c>
      <c r="G49" s="39">
        <v>5281178</v>
      </c>
      <c r="H49" s="37">
        <v>0.13684988454570921</v>
      </c>
    </row>
    <row r="50" spans="1:8" s="75" customFormat="1" ht="31.5">
      <c r="A50" s="35" t="s">
        <v>52</v>
      </c>
      <c r="B50" s="36">
        <v>0</v>
      </c>
      <c r="C50" s="36">
        <v>0</v>
      </c>
      <c r="D50" s="36">
        <v>0</v>
      </c>
      <c r="E50" s="36">
        <v>0</v>
      </c>
      <c r="F50" s="37">
        <v>0</v>
      </c>
      <c r="G50" s="36">
        <v>0</v>
      </c>
      <c r="H50" s="37">
        <v>0</v>
      </c>
    </row>
    <row r="51" spans="1:8" s="75" customFormat="1" ht="31.5">
      <c r="A51" s="35" t="s">
        <v>53</v>
      </c>
      <c r="B51" s="36">
        <v>0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</row>
    <row r="52" spans="1:8" s="75" customFormat="1" ht="31.5">
      <c r="A52" s="35" t="s">
        <v>54</v>
      </c>
      <c r="B52" s="36">
        <v>6873163.5</v>
      </c>
      <c r="C52" s="36">
        <v>7780632</v>
      </c>
      <c r="D52" s="36">
        <v>8742185</v>
      </c>
      <c r="E52" s="36">
        <v>1869021.5</v>
      </c>
      <c r="F52" s="37">
        <v>0.27193031273008417</v>
      </c>
      <c r="G52" s="36">
        <v>961553</v>
      </c>
      <c r="H52" s="37">
        <v>0.12358289146691426</v>
      </c>
    </row>
    <row r="53" spans="1:8" s="75" customFormat="1" ht="31.5">
      <c r="A53" s="35" t="s">
        <v>55</v>
      </c>
      <c r="B53" s="36">
        <v>3948854.25</v>
      </c>
      <c r="C53" s="36">
        <v>4105691</v>
      </c>
      <c r="D53" s="36">
        <v>4568735</v>
      </c>
      <c r="E53" s="36">
        <v>619880.75</v>
      </c>
      <c r="F53" s="37">
        <v>0.15697736881527091</v>
      </c>
      <c r="G53" s="36">
        <v>463044</v>
      </c>
      <c r="H53" s="37">
        <v>0.11278101542468734</v>
      </c>
    </row>
    <row r="54" spans="1:8" s="75" customFormat="1" ht="31.5">
      <c r="A54" s="35" t="s">
        <v>56</v>
      </c>
      <c r="B54" s="36">
        <v>11424310.789999999</v>
      </c>
      <c r="C54" s="36">
        <v>10952494</v>
      </c>
      <c r="D54" s="36">
        <v>12768558</v>
      </c>
      <c r="E54" s="36">
        <v>1344247.2100000009</v>
      </c>
      <c r="F54" s="37">
        <v>0.11766549726366478</v>
      </c>
      <c r="G54" s="36">
        <v>1816064</v>
      </c>
      <c r="H54" s="37">
        <v>0.16581282765368327</v>
      </c>
    </row>
    <row r="55" spans="1:8" s="75" customFormat="1" ht="31.5">
      <c r="A55" s="35" t="s">
        <v>57</v>
      </c>
      <c r="B55" s="36">
        <v>1280897</v>
      </c>
      <c r="C55" s="36">
        <v>1136250</v>
      </c>
      <c r="D55" s="36">
        <v>1136250</v>
      </c>
      <c r="E55" s="36">
        <v>-144647</v>
      </c>
      <c r="F55" s="37">
        <v>-0.11292633209383736</v>
      </c>
      <c r="G55" s="36">
        <v>0</v>
      </c>
      <c r="H55" s="37">
        <v>0</v>
      </c>
    </row>
    <row r="56" spans="1:8" s="75" customFormat="1" ht="31.5">
      <c r="A56" s="35" t="s">
        <v>58</v>
      </c>
      <c r="B56" s="36">
        <v>10434180</v>
      </c>
      <c r="C56" s="36">
        <v>9596787</v>
      </c>
      <c r="D56" s="36">
        <v>12329915</v>
      </c>
      <c r="E56" s="36">
        <v>1895735</v>
      </c>
      <c r="F56" s="37">
        <v>0.18168509648098843</v>
      </c>
      <c r="G56" s="36">
        <v>2733128</v>
      </c>
      <c r="H56" s="37">
        <v>0.28479615104513623</v>
      </c>
    </row>
    <row r="57" spans="1:8" s="75" customFormat="1" ht="31.5">
      <c r="A57" s="48" t="s">
        <v>59</v>
      </c>
      <c r="B57" s="36">
        <v>71905531.039999992</v>
      </c>
      <c r="C57" s="36">
        <v>72162884</v>
      </c>
      <c r="D57" s="36">
        <v>83417851</v>
      </c>
      <c r="E57" s="36">
        <v>11512319.960000008</v>
      </c>
      <c r="F57" s="37">
        <v>0.16010339946722421</v>
      </c>
      <c r="G57" s="36">
        <v>11254967</v>
      </c>
      <c r="H57" s="37">
        <v>0.15596614736184877</v>
      </c>
    </row>
    <row r="58" spans="1:8" s="75" customFormat="1" ht="31.5">
      <c r="A58" s="35" t="s">
        <v>60</v>
      </c>
      <c r="B58" s="36">
        <v>0</v>
      </c>
      <c r="C58" s="36">
        <v>0</v>
      </c>
      <c r="D58" s="36">
        <v>0</v>
      </c>
      <c r="E58" s="36">
        <v>0</v>
      </c>
      <c r="F58" s="37">
        <v>0</v>
      </c>
      <c r="G58" s="36">
        <v>0</v>
      </c>
      <c r="H58" s="37">
        <v>0</v>
      </c>
    </row>
    <row r="59" spans="1:8" s="75" customFormat="1" ht="31.5">
      <c r="A59" s="35" t="s">
        <v>61</v>
      </c>
      <c r="B59" s="159">
        <v>0</v>
      </c>
      <c r="C59" s="159">
        <v>0</v>
      </c>
      <c r="D59" s="159">
        <v>0</v>
      </c>
      <c r="E59" s="36">
        <v>0</v>
      </c>
      <c r="F59" s="37">
        <v>0</v>
      </c>
      <c r="G59" s="36">
        <v>0</v>
      </c>
      <c r="H59" s="37">
        <v>0</v>
      </c>
    </row>
    <row r="60" spans="1:8" s="75" customFormat="1" ht="31.5">
      <c r="A60" s="35" t="s">
        <v>62</v>
      </c>
      <c r="B60" s="36">
        <v>688232</v>
      </c>
      <c r="C60" s="36">
        <v>538253</v>
      </c>
      <c r="D60" s="36">
        <v>693253</v>
      </c>
      <c r="E60" s="36">
        <v>5021</v>
      </c>
      <c r="F60" s="37">
        <v>7.2955050041265158E-3</v>
      </c>
      <c r="G60" s="36">
        <v>155000</v>
      </c>
      <c r="H60" s="37">
        <v>0.28796866900881185</v>
      </c>
    </row>
    <row r="61" spans="1:8" s="75" customFormat="1" ht="31.5">
      <c r="A61" s="35" t="s">
        <v>63</v>
      </c>
      <c r="B61" s="36">
        <v>0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</row>
    <row r="62" spans="1:8" s="75" customFormat="1" ht="31.5">
      <c r="A62" s="49" t="s">
        <v>64</v>
      </c>
      <c r="B62" s="50">
        <v>72593763.039999992</v>
      </c>
      <c r="C62" s="50">
        <v>72701137</v>
      </c>
      <c r="D62" s="50">
        <v>84111103</v>
      </c>
      <c r="E62" s="50">
        <v>11517339.960000008</v>
      </c>
      <c r="F62" s="37">
        <v>0.1586546760725687</v>
      </c>
      <c r="G62" s="50">
        <v>11409966</v>
      </c>
      <c r="H62" s="37">
        <v>0.15694343267286176</v>
      </c>
    </row>
    <row r="63" spans="1:8" s="75" customFormat="1" ht="31.5">
      <c r="A63" s="45"/>
      <c r="B63" s="39"/>
      <c r="C63" s="39"/>
      <c r="D63" s="39"/>
      <c r="E63" s="39"/>
      <c r="F63" s="154"/>
      <c r="G63" s="39"/>
      <c r="H63" s="154"/>
    </row>
    <row r="64" spans="1:8" s="75" customFormat="1" ht="31.5">
      <c r="A64" s="45" t="s">
        <v>65</v>
      </c>
      <c r="B64" s="39"/>
      <c r="C64" s="39"/>
      <c r="D64" s="39"/>
      <c r="E64" s="39"/>
      <c r="F64" s="154"/>
      <c r="G64" s="39"/>
      <c r="H64" s="154"/>
    </row>
    <row r="65" spans="1:8" s="75" customFormat="1" ht="31.5">
      <c r="A65" s="34" t="s">
        <v>66</v>
      </c>
      <c r="B65" s="41">
        <v>44173756</v>
      </c>
      <c r="C65" s="41">
        <v>45384800</v>
      </c>
      <c r="D65" s="41">
        <v>47769381</v>
      </c>
      <c r="E65" s="39">
        <v>3595625</v>
      </c>
      <c r="F65" s="37">
        <v>8.139731201485334E-2</v>
      </c>
      <c r="G65" s="39">
        <v>2384581</v>
      </c>
      <c r="H65" s="37">
        <v>5.2541401526502267E-2</v>
      </c>
    </row>
    <row r="66" spans="1:8" s="75" customFormat="1" ht="31.5">
      <c r="A66" s="35" t="s">
        <v>67</v>
      </c>
      <c r="B66" s="50">
        <v>0</v>
      </c>
      <c r="C66" s="41">
        <v>50000</v>
      </c>
      <c r="D66" s="41">
        <v>25000</v>
      </c>
      <c r="E66" s="36">
        <v>25000</v>
      </c>
      <c r="F66" s="37">
        <v>1</v>
      </c>
      <c r="G66" s="36">
        <v>-25000</v>
      </c>
      <c r="H66" s="37">
        <v>-0.5</v>
      </c>
    </row>
    <row r="67" spans="1:8" s="75" customFormat="1" ht="31.5">
      <c r="A67" s="35" t="s">
        <v>68</v>
      </c>
      <c r="B67" s="39">
        <v>12829437</v>
      </c>
      <c r="C67" s="41">
        <v>11514125</v>
      </c>
      <c r="D67" s="41">
        <v>14350037</v>
      </c>
      <c r="E67" s="36">
        <v>1520600</v>
      </c>
      <c r="F67" s="37">
        <v>0.11852429689627066</v>
      </c>
      <c r="G67" s="36">
        <v>2835912</v>
      </c>
      <c r="H67" s="37">
        <v>0.24629852463821611</v>
      </c>
    </row>
    <row r="68" spans="1:8" s="75" customFormat="1" ht="31.5">
      <c r="A68" s="48" t="s">
        <v>69</v>
      </c>
      <c r="B68" s="50">
        <v>57003193</v>
      </c>
      <c r="C68" s="50">
        <v>56948925</v>
      </c>
      <c r="D68" s="50">
        <v>62144418</v>
      </c>
      <c r="E68" s="36">
        <v>5141225</v>
      </c>
      <c r="F68" s="37">
        <v>9.0191877497107928E-2</v>
      </c>
      <c r="G68" s="36">
        <v>5195493</v>
      </c>
      <c r="H68" s="37">
        <v>9.1230747551424365E-2</v>
      </c>
    </row>
    <row r="69" spans="1:8" s="75" customFormat="1" ht="31.5">
      <c r="A69" s="35" t="s">
        <v>70</v>
      </c>
      <c r="B69" s="50">
        <v>107100</v>
      </c>
      <c r="C69" s="50">
        <v>328097</v>
      </c>
      <c r="D69" s="50">
        <v>343997</v>
      </c>
      <c r="E69" s="36">
        <v>236897</v>
      </c>
      <c r="F69" s="37">
        <v>2.2119234360410829</v>
      </c>
      <c r="G69" s="36">
        <v>15900</v>
      </c>
      <c r="H69" s="37">
        <v>4.8461278219550923E-2</v>
      </c>
    </row>
    <row r="70" spans="1:8" s="75" customFormat="1" ht="31.5">
      <c r="A70" s="35" t="s">
        <v>71</v>
      </c>
      <c r="B70" s="41">
        <v>9721045</v>
      </c>
      <c r="C70" s="41">
        <v>9302862</v>
      </c>
      <c r="D70" s="41">
        <v>11854161</v>
      </c>
      <c r="E70" s="36">
        <v>2133116</v>
      </c>
      <c r="F70" s="37">
        <v>0.21943278731864732</v>
      </c>
      <c r="G70" s="36">
        <v>2551299</v>
      </c>
      <c r="H70" s="37">
        <v>0.27424882794133676</v>
      </c>
    </row>
    <row r="71" spans="1:8" s="75" customFormat="1" ht="31.5">
      <c r="A71" s="35" t="s">
        <v>72</v>
      </c>
      <c r="B71" s="39">
        <v>1083701</v>
      </c>
      <c r="C71" s="39">
        <v>1268434</v>
      </c>
      <c r="D71" s="39">
        <v>2240930</v>
      </c>
      <c r="E71" s="36">
        <v>1157229</v>
      </c>
      <c r="F71" s="37">
        <v>1.0678489731023595</v>
      </c>
      <c r="G71" s="36">
        <v>972496</v>
      </c>
      <c r="H71" s="37">
        <v>0.76669026531928341</v>
      </c>
    </row>
    <row r="72" spans="1:8" s="75" customFormat="1" ht="31.5">
      <c r="A72" s="35" t="s">
        <v>73</v>
      </c>
      <c r="B72" s="50">
        <v>10911846</v>
      </c>
      <c r="C72" s="50">
        <v>10899393</v>
      </c>
      <c r="D72" s="50">
        <v>14439088</v>
      </c>
      <c r="E72" s="36">
        <v>3527242</v>
      </c>
      <c r="F72" s="37">
        <v>0.32324888016198178</v>
      </c>
      <c r="G72" s="36">
        <v>3539695</v>
      </c>
      <c r="H72" s="37">
        <v>0.3247607458507093</v>
      </c>
    </row>
    <row r="73" spans="1:8" s="75" customFormat="1" ht="31.5">
      <c r="A73" s="35" t="s">
        <v>74</v>
      </c>
      <c r="B73" s="39">
        <v>669160.04</v>
      </c>
      <c r="C73" s="39">
        <v>934155</v>
      </c>
      <c r="D73" s="39">
        <v>829655</v>
      </c>
      <c r="E73" s="36">
        <v>160494.95999999996</v>
      </c>
      <c r="F73" s="37">
        <v>0.23984540379906719</v>
      </c>
      <c r="G73" s="36">
        <v>-104500</v>
      </c>
      <c r="H73" s="37">
        <v>-0.11186580385482067</v>
      </c>
    </row>
    <row r="74" spans="1:8" s="75" customFormat="1" ht="31.5">
      <c r="A74" s="35" t="s">
        <v>75</v>
      </c>
      <c r="B74" s="36">
        <v>2983228</v>
      </c>
      <c r="C74" s="36">
        <v>3034444</v>
      </c>
      <c r="D74" s="36">
        <v>3900612</v>
      </c>
      <c r="E74" s="36">
        <v>917384</v>
      </c>
      <c r="F74" s="37">
        <v>0.30751387423287796</v>
      </c>
      <c r="G74" s="36">
        <v>866168</v>
      </c>
      <c r="H74" s="37">
        <v>0.28544537318863028</v>
      </c>
    </row>
    <row r="75" spans="1:8" s="75" customFormat="1" ht="31.5">
      <c r="A75" s="35" t="s">
        <v>76</v>
      </c>
      <c r="B75" s="36">
        <v>0</v>
      </c>
      <c r="C75" s="36">
        <v>0</v>
      </c>
      <c r="D75" s="36">
        <v>0</v>
      </c>
      <c r="E75" s="36">
        <v>0</v>
      </c>
      <c r="F75" s="37">
        <v>0</v>
      </c>
      <c r="G75" s="36">
        <v>0</v>
      </c>
      <c r="H75" s="37">
        <v>0</v>
      </c>
    </row>
    <row r="76" spans="1:8" s="75" customFormat="1" ht="31.5">
      <c r="A76" s="35" t="s">
        <v>77</v>
      </c>
      <c r="B76" s="36">
        <v>0</v>
      </c>
      <c r="C76" s="36">
        <v>0</v>
      </c>
      <c r="D76" s="36">
        <v>0</v>
      </c>
      <c r="E76" s="36">
        <v>0</v>
      </c>
      <c r="F76" s="37">
        <v>0</v>
      </c>
      <c r="G76" s="36">
        <v>0</v>
      </c>
      <c r="H76" s="37">
        <v>0</v>
      </c>
    </row>
    <row r="77" spans="1:8" s="75" customFormat="1" ht="31.5">
      <c r="A77" s="35" t="s">
        <v>78</v>
      </c>
      <c r="B77" s="36">
        <v>3652388.04</v>
      </c>
      <c r="C77" s="36">
        <v>3968599</v>
      </c>
      <c r="D77" s="36">
        <v>4730267</v>
      </c>
      <c r="E77" s="36">
        <v>1077878.96</v>
      </c>
      <c r="F77" s="37">
        <v>0.29511622209780314</v>
      </c>
      <c r="G77" s="36">
        <v>761668</v>
      </c>
      <c r="H77" s="37">
        <v>0.19192364862259956</v>
      </c>
    </row>
    <row r="78" spans="1:8" s="75" customFormat="1" ht="31.5">
      <c r="A78" s="35" t="s">
        <v>79</v>
      </c>
      <c r="B78" s="36">
        <v>207782</v>
      </c>
      <c r="C78" s="36">
        <v>273720</v>
      </c>
      <c r="D78" s="36">
        <v>1179575</v>
      </c>
      <c r="E78" s="36">
        <v>971793</v>
      </c>
      <c r="F78" s="37">
        <v>4.6769835693178425</v>
      </c>
      <c r="G78" s="36">
        <v>905855</v>
      </c>
      <c r="H78" s="37">
        <v>3.3094220371182228</v>
      </c>
    </row>
    <row r="79" spans="1:8" s="75" customFormat="1" ht="31.5">
      <c r="A79" s="35" t="s">
        <v>80</v>
      </c>
      <c r="B79" s="36">
        <v>312814</v>
      </c>
      <c r="C79" s="36">
        <v>379700</v>
      </c>
      <c r="D79" s="36">
        <v>379700</v>
      </c>
      <c r="E79" s="36">
        <v>66886</v>
      </c>
      <c r="F79" s="37">
        <v>0.21382035330899513</v>
      </c>
      <c r="G79" s="36">
        <v>0</v>
      </c>
      <c r="H79" s="37">
        <v>0</v>
      </c>
    </row>
    <row r="80" spans="1:8" s="75" customFormat="1" ht="31.5">
      <c r="A80" s="52" t="s">
        <v>81</v>
      </c>
      <c r="B80" s="36">
        <v>505740</v>
      </c>
      <c r="C80" s="36">
        <v>230800</v>
      </c>
      <c r="D80" s="36">
        <v>1238056</v>
      </c>
      <c r="E80" s="36">
        <v>732316</v>
      </c>
      <c r="F80" s="37">
        <v>1.4480088583066397</v>
      </c>
      <c r="G80" s="36">
        <v>1007256</v>
      </c>
      <c r="H80" s="37">
        <v>4.3641941074523398</v>
      </c>
    </row>
    <row r="81" spans="1:8" s="75" customFormat="1" ht="31.5">
      <c r="A81" s="52" t="s">
        <v>82</v>
      </c>
      <c r="B81" s="50">
        <v>1026336</v>
      </c>
      <c r="C81" s="50">
        <v>884220</v>
      </c>
      <c r="D81" s="50">
        <v>2797331</v>
      </c>
      <c r="E81" s="50">
        <v>1770995</v>
      </c>
      <c r="F81" s="37">
        <v>1.7255508917157734</v>
      </c>
      <c r="G81" s="50">
        <v>1913111</v>
      </c>
      <c r="H81" s="37">
        <v>2.163614258894845</v>
      </c>
    </row>
    <row r="82" spans="1:8" s="75" customFormat="1" ht="31.5">
      <c r="A82" s="52" t="s">
        <v>83</v>
      </c>
      <c r="B82" s="36">
        <v>0</v>
      </c>
      <c r="C82" s="36">
        <v>0</v>
      </c>
      <c r="D82" s="50">
        <v>0</v>
      </c>
      <c r="E82" s="36">
        <v>0</v>
      </c>
      <c r="F82" s="37">
        <v>0</v>
      </c>
      <c r="G82" s="36">
        <v>0</v>
      </c>
      <c r="H82" s="37">
        <v>0</v>
      </c>
    </row>
    <row r="83" spans="1:8" s="75" customFormat="1" ht="32.25" thickBot="1">
      <c r="A83" s="53" t="s">
        <v>64</v>
      </c>
      <c r="B83" s="54">
        <v>72593763.039999992</v>
      </c>
      <c r="C83" s="54">
        <v>72701137</v>
      </c>
      <c r="D83" s="55">
        <v>84111103</v>
      </c>
      <c r="E83" s="54">
        <v>11517339.960000008</v>
      </c>
      <c r="F83" s="56">
        <v>0.1586546760725687</v>
      </c>
      <c r="G83" s="54">
        <v>11409966</v>
      </c>
      <c r="H83" s="56">
        <v>0.15694343267286176</v>
      </c>
    </row>
    <row r="84" spans="1:8" s="75" customFormat="1" ht="31.5">
      <c r="A84" s="160"/>
      <c r="B84" s="161" t="s">
        <v>43</v>
      </c>
      <c r="C84" s="161" t="s">
        <v>43</v>
      </c>
      <c r="D84" s="161" t="s">
        <v>43</v>
      </c>
      <c r="E84" s="161"/>
      <c r="F84" s="162" t="s">
        <v>43</v>
      </c>
      <c r="G84" s="163"/>
      <c r="H84" s="163"/>
    </row>
    <row r="85" spans="1:8" s="75" customFormat="1" ht="31.5">
      <c r="A85" s="164" t="s">
        <v>84</v>
      </c>
      <c r="B85" s="165"/>
      <c r="C85" s="165"/>
      <c r="D85" s="165"/>
      <c r="E85" s="165"/>
      <c r="F85" s="166"/>
      <c r="G85" s="163"/>
      <c r="H85" s="163"/>
    </row>
    <row r="86" spans="1:8" s="75" customFormat="1" ht="31.5">
      <c r="A86" s="164" t="s">
        <v>85</v>
      </c>
      <c r="B86" s="165"/>
      <c r="C86" s="165"/>
      <c r="D86" s="165"/>
      <c r="E86" s="165"/>
      <c r="F86" s="166"/>
      <c r="G86" s="163"/>
      <c r="H86" s="163"/>
    </row>
    <row r="87" spans="1:8">
      <c r="A87" s="167" t="s">
        <v>43</v>
      </c>
      <c r="B87" s="168"/>
      <c r="C87" s="168"/>
      <c r="D87" s="168"/>
      <c r="E87" s="168"/>
      <c r="F87" s="169"/>
    </row>
  </sheetData>
  <pageMargins left="0.7" right="0.7" top="0.75" bottom="0.75" header="0.3" footer="0.3"/>
  <pageSetup scale="26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69" zoomScale="50" zoomScaleNormal="50" workbookViewId="0">
      <selection activeCell="H84" sqref="A1:H84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121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3124083</v>
      </c>
      <c r="C8" s="26">
        <v>3124083</v>
      </c>
      <c r="D8" s="26">
        <v>3162849</v>
      </c>
      <c r="E8" s="26">
        <v>38766</v>
      </c>
      <c r="F8" s="27">
        <v>1.2408761226894421E-2</v>
      </c>
      <c r="G8" s="26">
        <v>38766</v>
      </c>
      <c r="H8" s="27">
        <v>1.2408761226894421E-2</v>
      </c>
    </row>
    <row r="9" spans="1:8" s="16" customFormat="1" ht="31.5">
      <c r="A9" s="25" t="s">
        <v>19</v>
      </c>
      <c r="B9" s="26">
        <v>308786</v>
      </c>
      <c r="C9" s="26">
        <v>308786</v>
      </c>
      <c r="D9" s="26">
        <v>0</v>
      </c>
      <c r="E9" s="26">
        <v>-308786</v>
      </c>
      <c r="F9" s="27">
        <v>-1</v>
      </c>
      <c r="G9" s="26">
        <v>-308786</v>
      </c>
      <c r="H9" s="27">
        <v>-1</v>
      </c>
    </row>
    <row r="10" spans="1:8" s="16" customFormat="1" ht="31.5">
      <c r="A10" s="28" t="s">
        <v>20</v>
      </c>
      <c r="B10" s="29">
        <v>126683</v>
      </c>
      <c r="C10" s="29">
        <v>134363</v>
      </c>
      <c r="D10" s="29">
        <v>157285</v>
      </c>
      <c r="E10" s="29">
        <v>30602</v>
      </c>
      <c r="F10" s="27">
        <v>0.24156358785314525</v>
      </c>
      <c r="G10" s="29">
        <v>22922</v>
      </c>
      <c r="H10" s="27">
        <v>0.17059756034027224</v>
      </c>
    </row>
    <row r="11" spans="1:8" s="16" customFormat="1" ht="31.5">
      <c r="A11" s="30" t="s">
        <v>21</v>
      </c>
      <c r="B11" s="31">
        <v>26122</v>
      </c>
      <c r="C11" s="31">
        <v>26122</v>
      </c>
      <c r="D11" s="31">
        <v>2761</v>
      </c>
      <c r="E11" s="29">
        <v>-23361</v>
      </c>
      <c r="F11" s="27">
        <v>-0.89430365209402041</v>
      </c>
      <c r="G11" s="29">
        <v>-23361</v>
      </c>
      <c r="H11" s="27">
        <v>-0.89430365209402041</v>
      </c>
    </row>
    <row r="12" spans="1:8" s="16" customFormat="1" ht="31.5">
      <c r="A12" s="32" t="s">
        <v>22</v>
      </c>
      <c r="B12" s="31">
        <v>100561</v>
      </c>
      <c r="C12" s="31">
        <v>108241</v>
      </c>
      <c r="D12" s="31">
        <v>129524</v>
      </c>
      <c r="E12" s="29">
        <v>28963</v>
      </c>
      <c r="F12" s="27">
        <v>0.28801424011296628</v>
      </c>
      <c r="G12" s="29">
        <v>21283</v>
      </c>
      <c r="H12" s="27">
        <v>0.19662604743119522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25000</v>
      </c>
      <c r="E25" s="29">
        <v>25000</v>
      </c>
      <c r="F25" s="27">
        <v>1</v>
      </c>
      <c r="G25" s="29">
        <v>25000</v>
      </c>
      <c r="H25" s="27">
        <v>1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3559552</v>
      </c>
      <c r="C31" s="36">
        <v>3567232</v>
      </c>
      <c r="D31" s="36">
        <v>3320134</v>
      </c>
      <c r="E31" s="36">
        <v>-239418</v>
      </c>
      <c r="F31" s="37">
        <v>-6.7260711460318603E-2</v>
      </c>
      <c r="G31" s="36">
        <v>-247098</v>
      </c>
      <c r="H31" s="37">
        <v>-6.9268833650292433E-2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650072</v>
      </c>
      <c r="C37" s="41">
        <v>650072</v>
      </c>
      <c r="D37" s="41">
        <v>1068545</v>
      </c>
      <c r="E37" s="41">
        <v>418473</v>
      </c>
      <c r="F37" s="37">
        <v>0.64373330954109698</v>
      </c>
      <c r="G37" s="41">
        <v>418473</v>
      </c>
      <c r="H37" s="37">
        <v>0.64373330954109698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2198138</v>
      </c>
      <c r="C39" s="39">
        <v>2198138</v>
      </c>
      <c r="D39" s="39">
        <v>3268372</v>
      </c>
      <c r="E39" s="39">
        <v>1070234</v>
      </c>
      <c r="F39" s="37">
        <v>0.4868820792871057</v>
      </c>
      <c r="G39" s="39">
        <v>1070234</v>
      </c>
      <c r="H39" s="37">
        <v>0.4868820792871057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6407762</v>
      </c>
      <c r="C45" s="39">
        <v>6415442</v>
      </c>
      <c r="D45" s="39">
        <v>7657051</v>
      </c>
      <c r="E45" s="39">
        <v>1249289</v>
      </c>
      <c r="F45" s="37">
        <v>0.19496495032118857</v>
      </c>
      <c r="G45" s="39">
        <v>1241609</v>
      </c>
      <c r="H45" s="37">
        <v>0.19353444392451838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3317851</v>
      </c>
      <c r="C49" s="22">
        <v>2987573</v>
      </c>
      <c r="D49" s="22">
        <v>4005868</v>
      </c>
      <c r="E49" s="22">
        <v>688017</v>
      </c>
      <c r="F49" s="27">
        <v>0.20736826337288805</v>
      </c>
      <c r="G49" s="22">
        <v>1018295</v>
      </c>
      <c r="H49" s="27">
        <v>0.34084355428302504</v>
      </c>
    </row>
    <row r="50" spans="1:8" s="16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16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513647</v>
      </c>
      <c r="C52" s="31">
        <v>515145</v>
      </c>
      <c r="D52" s="31">
        <v>690081</v>
      </c>
      <c r="E52" s="31">
        <v>176434</v>
      </c>
      <c r="F52" s="27">
        <v>0.34349270997397047</v>
      </c>
      <c r="G52" s="31">
        <v>174936</v>
      </c>
      <c r="H52" s="27">
        <v>0.33958594182220542</v>
      </c>
    </row>
    <row r="53" spans="1:8" s="16" customFormat="1" ht="31.5">
      <c r="A53" s="32" t="s">
        <v>55</v>
      </c>
      <c r="B53" s="31">
        <v>425653</v>
      </c>
      <c r="C53" s="31">
        <v>467438</v>
      </c>
      <c r="D53" s="31">
        <v>449477</v>
      </c>
      <c r="E53" s="31">
        <v>23824</v>
      </c>
      <c r="F53" s="27">
        <v>5.5970473601736626E-2</v>
      </c>
      <c r="G53" s="31">
        <v>-17961</v>
      </c>
      <c r="H53" s="27">
        <v>-3.8424347186150891E-2</v>
      </c>
    </row>
    <row r="54" spans="1:8" s="16" customFormat="1" ht="31.5">
      <c r="A54" s="32" t="s">
        <v>56</v>
      </c>
      <c r="B54" s="31">
        <v>1333313</v>
      </c>
      <c r="C54" s="31">
        <v>1599522</v>
      </c>
      <c r="D54" s="31">
        <v>1323652</v>
      </c>
      <c r="E54" s="31">
        <v>-9661</v>
      </c>
      <c r="F54" s="27">
        <v>-7.2458604993726151E-3</v>
      </c>
      <c r="G54" s="31">
        <v>-275870</v>
      </c>
      <c r="H54" s="27">
        <v>-0.17247027549480407</v>
      </c>
    </row>
    <row r="55" spans="1:8" s="16" customFormat="1" ht="31.5">
      <c r="A55" s="32" t="s">
        <v>57</v>
      </c>
      <c r="B55" s="31">
        <v>2543</v>
      </c>
      <c r="C55" s="31">
        <v>7600</v>
      </c>
      <c r="D55" s="31">
        <v>187197</v>
      </c>
      <c r="E55" s="31">
        <v>184654</v>
      </c>
      <c r="F55" s="27">
        <v>72.612662209988201</v>
      </c>
      <c r="G55" s="31">
        <v>179597</v>
      </c>
      <c r="H55" s="27">
        <v>23.631184210526317</v>
      </c>
    </row>
    <row r="56" spans="1:8" s="16" customFormat="1" ht="31.5">
      <c r="A56" s="32" t="s">
        <v>58</v>
      </c>
      <c r="B56" s="31">
        <v>568862</v>
      </c>
      <c r="C56" s="31">
        <v>657530</v>
      </c>
      <c r="D56" s="31">
        <v>801555</v>
      </c>
      <c r="E56" s="31">
        <v>232693</v>
      </c>
      <c r="F56" s="27">
        <v>0.40904999806631487</v>
      </c>
      <c r="G56" s="31">
        <v>144025</v>
      </c>
      <c r="H56" s="27">
        <v>0.21903943546302071</v>
      </c>
    </row>
    <row r="57" spans="1:8" s="38" customFormat="1" ht="31.5">
      <c r="A57" s="48" t="s">
        <v>59</v>
      </c>
      <c r="B57" s="36">
        <v>6161869</v>
      </c>
      <c r="C57" s="36">
        <v>6234808</v>
      </c>
      <c r="D57" s="36">
        <v>7457830</v>
      </c>
      <c r="E57" s="36">
        <v>1295961</v>
      </c>
      <c r="F57" s="37">
        <v>0.21031946638268356</v>
      </c>
      <c r="G57" s="36">
        <v>1223022</v>
      </c>
      <c r="H57" s="37">
        <v>0.19616033083937789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245893</v>
      </c>
      <c r="C59" s="31">
        <v>180634</v>
      </c>
      <c r="D59" s="31">
        <v>199221</v>
      </c>
      <c r="E59" s="31">
        <v>-46672</v>
      </c>
      <c r="F59" s="27">
        <v>-0.18980613518888298</v>
      </c>
      <c r="G59" s="31">
        <v>18587</v>
      </c>
      <c r="H59" s="27">
        <v>0.10289867909695849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6407762</v>
      </c>
      <c r="C62" s="50">
        <v>6415442</v>
      </c>
      <c r="D62" s="50">
        <v>7657051</v>
      </c>
      <c r="E62" s="50">
        <v>1249289</v>
      </c>
      <c r="F62" s="37">
        <v>0.19496495032118857</v>
      </c>
      <c r="G62" s="50">
        <v>1241609</v>
      </c>
      <c r="H62" s="37">
        <v>0.19353444392451838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4167323</v>
      </c>
      <c r="C65" s="26">
        <v>4005530</v>
      </c>
      <c r="D65" s="26">
        <v>4239005</v>
      </c>
      <c r="E65" s="22">
        <v>71682</v>
      </c>
      <c r="F65" s="27">
        <v>1.7200970503126349E-2</v>
      </c>
      <c r="G65" s="22">
        <v>233475</v>
      </c>
      <c r="H65" s="27">
        <v>5.8288166609662143E-2</v>
      </c>
    </row>
    <row r="66" spans="1:8" s="16" customFormat="1" ht="31.5">
      <c r="A66" s="32" t="s">
        <v>67</v>
      </c>
      <c r="B66" s="29">
        <v>97124</v>
      </c>
      <c r="C66" s="26">
        <v>66980</v>
      </c>
      <c r="D66" s="26">
        <v>112400</v>
      </c>
      <c r="E66" s="31">
        <v>15276</v>
      </c>
      <c r="F66" s="27">
        <v>0.15728347267410733</v>
      </c>
      <c r="G66" s="31">
        <v>45420</v>
      </c>
      <c r="H66" s="27">
        <v>0.67811286951328753</v>
      </c>
    </row>
    <row r="67" spans="1:8" s="16" customFormat="1" ht="31.5">
      <c r="A67" s="32" t="s">
        <v>68</v>
      </c>
      <c r="B67" s="22">
        <v>1229109</v>
      </c>
      <c r="C67" s="26">
        <v>1285734</v>
      </c>
      <c r="D67" s="26">
        <v>1336703</v>
      </c>
      <c r="E67" s="31">
        <v>107594</v>
      </c>
      <c r="F67" s="27">
        <v>8.7538208572225898E-2</v>
      </c>
      <c r="G67" s="31">
        <v>50969</v>
      </c>
      <c r="H67" s="27">
        <v>3.9641947712357302E-2</v>
      </c>
    </row>
    <row r="68" spans="1:8" s="38" customFormat="1" ht="31.5">
      <c r="A68" s="48" t="s">
        <v>69</v>
      </c>
      <c r="B68" s="50">
        <v>5493556</v>
      </c>
      <c r="C68" s="50">
        <v>5358244</v>
      </c>
      <c r="D68" s="50">
        <v>5688108</v>
      </c>
      <c r="E68" s="36">
        <v>194552</v>
      </c>
      <c r="F68" s="37">
        <v>3.541458392341864E-2</v>
      </c>
      <c r="G68" s="36">
        <v>329864</v>
      </c>
      <c r="H68" s="37">
        <v>6.1561959477769213E-2</v>
      </c>
    </row>
    <row r="69" spans="1:8" s="16" customFormat="1" ht="31.5">
      <c r="A69" s="32" t="s">
        <v>70</v>
      </c>
      <c r="B69" s="29">
        <v>5463</v>
      </c>
      <c r="C69" s="29">
        <v>19757</v>
      </c>
      <c r="D69" s="29">
        <v>67750</v>
      </c>
      <c r="E69" s="31">
        <v>62287</v>
      </c>
      <c r="F69" s="27">
        <v>11.401610836536701</v>
      </c>
      <c r="G69" s="31">
        <v>47993</v>
      </c>
      <c r="H69" s="27">
        <v>2.4291643468137876</v>
      </c>
    </row>
    <row r="70" spans="1:8" s="16" customFormat="1" ht="31.5">
      <c r="A70" s="32" t="s">
        <v>71</v>
      </c>
      <c r="B70" s="26">
        <v>477706</v>
      </c>
      <c r="C70" s="26">
        <v>509497</v>
      </c>
      <c r="D70" s="26">
        <v>617745</v>
      </c>
      <c r="E70" s="31">
        <v>140039</v>
      </c>
      <c r="F70" s="27">
        <v>0.29314892423373373</v>
      </c>
      <c r="G70" s="31">
        <v>108248</v>
      </c>
      <c r="H70" s="27">
        <v>0.21246052479209887</v>
      </c>
    </row>
    <row r="71" spans="1:8" s="16" customFormat="1" ht="31.5">
      <c r="A71" s="32" t="s">
        <v>72</v>
      </c>
      <c r="B71" s="22">
        <v>93494</v>
      </c>
      <c r="C71" s="22">
        <v>136887</v>
      </c>
      <c r="D71" s="22">
        <v>173650</v>
      </c>
      <c r="E71" s="31">
        <v>80156</v>
      </c>
      <c r="F71" s="27">
        <v>0.85733843883029925</v>
      </c>
      <c r="G71" s="31">
        <v>36763</v>
      </c>
      <c r="H71" s="27">
        <v>0.26856458246582948</v>
      </c>
    </row>
    <row r="72" spans="1:8" s="38" customFormat="1" ht="31.5">
      <c r="A72" s="35" t="s">
        <v>73</v>
      </c>
      <c r="B72" s="50">
        <v>576663</v>
      </c>
      <c r="C72" s="50">
        <v>666141</v>
      </c>
      <c r="D72" s="50">
        <v>859145</v>
      </c>
      <c r="E72" s="36">
        <v>282482</v>
      </c>
      <c r="F72" s="37">
        <v>0.48985629388394958</v>
      </c>
      <c r="G72" s="36">
        <v>193004</v>
      </c>
      <c r="H72" s="37">
        <v>0.289734455618255</v>
      </c>
    </row>
    <row r="73" spans="1:8" s="16" customFormat="1" ht="31.5">
      <c r="A73" s="32" t="s">
        <v>74</v>
      </c>
      <c r="B73" s="22">
        <v>39021</v>
      </c>
      <c r="C73" s="22">
        <v>49396</v>
      </c>
      <c r="D73" s="22">
        <v>86950</v>
      </c>
      <c r="E73" s="31">
        <v>47929</v>
      </c>
      <c r="F73" s="27">
        <v>1.2282873324620076</v>
      </c>
      <c r="G73" s="31">
        <v>37554</v>
      </c>
      <c r="H73" s="27">
        <v>0.76026398898696246</v>
      </c>
    </row>
    <row r="74" spans="1:8" s="16" customFormat="1" ht="31.5">
      <c r="A74" s="32" t="s">
        <v>75</v>
      </c>
      <c r="B74" s="31">
        <v>18166</v>
      </c>
      <c r="C74" s="31">
        <v>15200</v>
      </c>
      <c r="D74" s="31">
        <v>208197</v>
      </c>
      <c r="E74" s="31">
        <v>190031</v>
      </c>
      <c r="F74" s="27">
        <v>10.460805901133986</v>
      </c>
      <c r="G74" s="31">
        <v>192997</v>
      </c>
      <c r="H74" s="27">
        <v>12.697171052631578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245893</v>
      </c>
      <c r="C76" s="31">
        <v>180634</v>
      </c>
      <c r="D76" s="31">
        <v>199221</v>
      </c>
      <c r="E76" s="31">
        <v>-46672</v>
      </c>
      <c r="F76" s="27">
        <v>-0.18980613518888298</v>
      </c>
      <c r="G76" s="31">
        <v>18587</v>
      </c>
      <c r="H76" s="27">
        <v>0.10289867909695849</v>
      </c>
    </row>
    <row r="77" spans="1:8" s="38" customFormat="1" ht="31.5">
      <c r="A77" s="35" t="s">
        <v>78</v>
      </c>
      <c r="B77" s="36">
        <v>303080</v>
      </c>
      <c r="C77" s="36">
        <v>245230</v>
      </c>
      <c r="D77" s="36">
        <v>494368</v>
      </c>
      <c r="E77" s="36">
        <v>191288</v>
      </c>
      <c r="F77" s="37">
        <v>0.63114689190972684</v>
      </c>
      <c r="G77" s="36">
        <v>249138</v>
      </c>
      <c r="H77" s="37">
        <v>1.0159360600252825</v>
      </c>
    </row>
    <row r="78" spans="1:8" s="16" customFormat="1" ht="31.5">
      <c r="A78" s="32" t="s">
        <v>79</v>
      </c>
      <c r="B78" s="31">
        <v>34463</v>
      </c>
      <c r="C78" s="31">
        <v>145827</v>
      </c>
      <c r="D78" s="31">
        <v>490430</v>
      </c>
      <c r="E78" s="31">
        <v>455967</v>
      </c>
      <c r="F78" s="27">
        <v>13.230624147636595</v>
      </c>
      <c r="G78" s="31">
        <v>344603</v>
      </c>
      <c r="H78" s="27">
        <v>2.36309462582375</v>
      </c>
    </row>
    <row r="79" spans="1:8" s="16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125000</v>
      </c>
      <c r="E80" s="31">
        <v>125000</v>
      </c>
      <c r="F80" s="27">
        <v>1</v>
      </c>
      <c r="G80" s="31">
        <v>125000</v>
      </c>
      <c r="H80" s="27">
        <v>1</v>
      </c>
    </row>
    <row r="81" spans="1:8" s="38" customFormat="1" ht="31.5">
      <c r="A81" s="52" t="s">
        <v>82</v>
      </c>
      <c r="B81" s="50">
        <v>34463</v>
      </c>
      <c r="C81" s="50">
        <v>145827</v>
      </c>
      <c r="D81" s="50">
        <v>615430</v>
      </c>
      <c r="E81" s="50">
        <v>580967</v>
      </c>
      <c r="F81" s="37">
        <v>16.857702463511593</v>
      </c>
      <c r="G81" s="50">
        <v>469603</v>
      </c>
      <c r="H81" s="37">
        <v>3.2202747090730797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6407762</v>
      </c>
      <c r="C83" s="54">
        <v>6415442</v>
      </c>
      <c r="D83" s="55">
        <v>7657051</v>
      </c>
      <c r="E83" s="54">
        <v>1249289</v>
      </c>
      <c r="F83" s="56">
        <v>0.19496495032118857</v>
      </c>
      <c r="G83" s="54">
        <v>1241609</v>
      </c>
      <c r="H83" s="56">
        <v>0.19353444392451838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72" zoomScale="60" zoomScaleNormal="60" workbookViewId="0">
      <selection activeCell="H84" sqref="A1:H84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256" width="9.140625" style="77"/>
    <col min="257" max="257" width="121.140625" style="77" customWidth="1"/>
    <col min="258" max="258" width="39.5703125" style="77" customWidth="1"/>
    <col min="259" max="260" width="39.7109375" style="77" customWidth="1"/>
    <col min="261" max="261" width="34.85546875" style="77" customWidth="1"/>
    <col min="262" max="262" width="25" style="77" customWidth="1"/>
    <col min="263" max="263" width="35.42578125" style="77" customWidth="1"/>
    <col min="264" max="264" width="25.140625" style="77" customWidth="1"/>
    <col min="265" max="512" width="9.140625" style="77"/>
    <col min="513" max="513" width="121.140625" style="77" customWidth="1"/>
    <col min="514" max="514" width="39.5703125" style="77" customWidth="1"/>
    <col min="515" max="516" width="39.7109375" style="77" customWidth="1"/>
    <col min="517" max="517" width="34.85546875" style="77" customWidth="1"/>
    <col min="518" max="518" width="25" style="77" customWidth="1"/>
    <col min="519" max="519" width="35.42578125" style="77" customWidth="1"/>
    <col min="520" max="520" width="25.140625" style="77" customWidth="1"/>
    <col min="521" max="768" width="9.140625" style="77"/>
    <col min="769" max="769" width="121.140625" style="77" customWidth="1"/>
    <col min="770" max="770" width="39.5703125" style="77" customWidth="1"/>
    <col min="771" max="772" width="39.7109375" style="77" customWidth="1"/>
    <col min="773" max="773" width="34.85546875" style="77" customWidth="1"/>
    <col min="774" max="774" width="25" style="77" customWidth="1"/>
    <col min="775" max="775" width="35.42578125" style="77" customWidth="1"/>
    <col min="776" max="776" width="25.140625" style="77" customWidth="1"/>
    <col min="777" max="1024" width="9.140625" style="77"/>
    <col min="1025" max="1025" width="121.140625" style="77" customWidth="1"/>
    <col min="1026" max="1026" width="39.5703125" style="77" customWidth="1"/>
    <col min="1027" max="1028" width="39.7109375" style="77" customWidth="1"/>
    <col min="1029" max="1029" width="34.85546875" style="77" customWidth="1"/>
    <col min="1030" max="1030" width="25" style="77" customWidth="1"/>
    <col min="1031" max="1031" width="35.42578125" style="77" customWidth="1"/>
    <col min="1032" max="1032" width="25.140625" style="77" customWidth="1"/>
    <col min="1033" max="1280" width="9.140625" style="77"/>
    <col min="1281" max="1281" width="121.140625" style="77" customWidth="1"/>
    <col min="1282" max="1282" width="39.5703125" style="77" customWidth="1"/>
    <col min="1283" max="1284" width="39.7109375" style="77" customWidth="1"/>
    <col min="1285" max="1285" width="34.85546875" style="77" customWidth="1"/>
    <col min="1286" max="1286" width="25" style="77" customWidth="1"/>
    <col min="1287" max="1287" width="35.42578125" style="77" customWidth="1"/>
    <col min="1288" max="1288" width="25.140625" style="77" customWidth="1"/>
    <col min="1289" max="1536" width="9.140625" style="77"/>
    <col min="1537" max="1537" width="121.140625" style="77" customWidth="1"/>
    <col min="1538" max="1538" width="39.5703125" style="77" customWidth="1"/>
    <col min="1539" max="1540" width="39.7109375" style="77" customWidth="1"/>
    <col min="1541" max="1541" width="34.85546875" style="77" customWidth="1"/>
    <col min="1542" max="1542" width="25" style="77" customWidth="1"/>
    <col min="1543" max="1543" width="35.42578125" style="77" customWidth="1"/>
    <col min="1544" max="1544" width="25.140625" style="77" customWidth="1"/>
    <col min="1545" max="1792" width="9.140625" style="77"/>
    <col min="1793" max="1793" width="121.140625" style="77" customWidth="1"/>
    <col min="1794" max="1794" width="39.5703125" style="77" customWidth="1"/>
    <col min="1795" max="1796" width="39.7109375" style="77" customWidth="1"/>
    <col min="1797" max="1797" width="34.85546875" style="77" customWidth="1"/>
    <col min="1798" max="1798" width="25" style="77" customWidth="1"/>
    <col min="1799" max="1799" width="35.42578125" style="77" customWidth="1"/>
    <col min="1800" max="1800" width="25.140625" style="77" customWidth="1"/>
    <col min="1801" max="2048" width="9.140625" style="77"/>
    <col min="2049" max="2049" width="121.140625" style="77" customWidth="1"/>
    <col min="2050" max="2050" width="39.5703125" style="77" customWidth="1"/>
    <col min="2051" max="2052" width="39.7109375" style="77" customWidth="1"/>
    <col min="2053" max="2053" width="34.85546875" style="77" customWidth="1"/>
    <col min="2054" max="2054" width="25" style="77" customWidth="1"/>
    <col min="2055" max="2055" width="35.42578125" style="77" customWidth="1"/>
    <col min="2056" max="2056" width="25.140625" style="77" customWidth="1"/>
    <col min="2057" max="2304" width="9.140625" style="77"/>
    <col min="2305" max="2305" width="121.140625" style="77" customWidth="1"/>
    <col min="2306" max="2306" width="39.5703125" style="77" customWidth="1"/>
    <col min="2307" max="2308" width="39.7109375" style="77" customWidth="1"/>
    <col min="2309" max="2309" width="34.85546875" style="77" customWidth="1"/>
    <col min="2310" max="2310" width="25" style="77" customWidth="1"/>
    <col min="2311" max="2311" width="35.42578125" style="77" customWidth="1"/>
    <col min="2312" max="2312" width="25.140625" style="77" customWidth="1"/>
    <col min="2313" max="2560" width="9.140625" style="77"/>
    <col min="2561" max="2561" width="121.140625" style="77" customWidth="1"/>
    <col min="2562" max="2562" width="39.5703125" style="77" customWidth="1"/>
    <col min="2563" max="2564" width="39.7109375" style="77" customWidth="1"/>
    <col min="2565" max="2565" width="34.85546875" style="77" customWidth="1"/>
    <col min="2566" max="2566" width="25" style="77" customWidth="1"/>
    <col min="2567" max="2567" width="35.42578125" style="77" customWidth="1"/>
    <col min="2568" max="2568" width="25.140625" style="77" customWidth="1"/>
    <col min="2569" max="2816" width="9.140625" style="77"/>
    <col min="2817" max="2817" width="121.140625" style="77" customWidth="1"/>
    <col min="2818" max="2818" width="39.5703125" style="77" customWidth="1"/>
    <col min="2819" max="2820" width="39.7109375" style="77" customWidth="1"/>
    <col min="2821" max="2821" width="34.85546875" style="77" customWidth="1"/>
    <col min="2822" max="2822" width="25" style="77" customWidth="1"/>
    <col min="2823" max="2823" width="35.42578125" style="77" customWidth="1"/>
    <col min="2824" max="2824" width="25.140625" style="77" customWidth="1"/>
    <col min="2825" max="3072" width="9.140625" style="77"/>
    <col min="3073" max="3073" width="121.140625" style="77" customWidth="1"/>
    <col min="3074" max="3074" width="39.5703125" style="77" customWidth="1"/>
    <col min="3075" max="3076" width="39.7109375" style="77" customWidth="1"/>
    <col min="3077" max="3077" width="34.85546875" style="77" customWidth="1"/>
    <col min="3078" max="3078" width="25" style="77" customWidth="1"/>
    <col min="3079" max="3079" width="35.42578125" style="77" customWidth="1"/>
    <col min="3080" max="3080" width="25.140625" style="77" customWidth="1"/>
    <col min="3081" max="3328" width="9.140625" style="77"/>
    <col min="3329" max="3329" width="121.140625" style="77" customWidth="1"/>
    <col min="3330" max="3330" width="39.5703125" style="77" customWidth="1"/>
    <col min="3331" max="3332" width="39.7109375" style="77" customWidth="1"/>
    <col min="3333" max="3333" width="34.85546875" style="77" customWidth="1"/>
    <col min="3334" max="3334" width="25" style="77" customWidth="1"/>
    <col min="3335" max="3335" width="35.42578125" style="77" customWidth="1"/>
    <col min="3336" max="3336" width="25.140625" style="77" customWidth="1"/>
    <col min="3337" max="3584" width="9.140625" style="77"/>
    <col min="3585" max="3585" width="121.140625" style="77" customWidth="1"/>
    <col min="3586" max="3586" width="39.5703125" style="77" customWidth="1"/>
    <col min="3587" max="3588" width="39.7109375" style="77" customWidth="1"/>
    <col min="3589" max="3589" width="34.85546875" style="77" customWidth="1"/>
    <col min="3590" max="3590" width="25" style="77" customWidth="1"/>
    <col min="3591" max="3591" width="35.42578125" style="77" customWidth="1"/>
    <col min="3592" max="3592" width="25.140625" style="77" customWidth="1"/>
    <col min="3593" max="3840" width="9.140625" style="77"/>
    <col min="3841" max="3841" width="121.140625" style="77" customWidth="1"/>
    <col min="3842" max="3842" width="39.5703125" style="77" customWidth="1"/>
    <col min="3843" max="3844" width="39.7109375" style="77" customWidth="1"/>
    <col min="3845" max="3845" width="34.85546875" style="77" customWidth="1"/>
    <col min="3846" max="3846" width="25" style="77" customWidth="1"/>
    <col min="3847" max="3847" width="35.42578125" style="77" customWidth="1"/>
    <col min="3848" max="3848" width="25.140625" style="77" customWidth="1"/>
    <col min="3849" max="4096" width="9.140625" style="77"/>
    <col min="4097" max="4097" width="121.140625" style="77" customWidth="1"/>
    <col min="4098" max="4098" width="39.5703125" style="77" customWidth="1"/>
    <col min="4099" max="4100" width="39.7109375" style="77" customWidth="1"/>
    <col min="4101" max="4101" width="34.85546875" style="77" customWidth="1"/>
    <col min="4102" max="4102" width="25" style="77" customWidth="1"/>
    <col min="4103" max="4103" width="35.42578125" style="77" customWidth="1"/>
    <col min="4104" max="4104" width="25.140625" style="77" customWidth="1"/>
    <col min="4105" max="4352" width="9.140625" style="77"/>
    <col min="4353" max="4353" width="121.140625" style="77" customWidth="1"/>
    <col min="4354" max="4354" width="39.5703125" style="77" customWidth="1"/>
    <col min="4355" max="4356" width="39.7109375" style="77" customWidth="1"/>
    <col min="4357" max="4357" width="34.85546875" style="77" customWidth="1"/>
    <col min="4358" max="4358" width="25" style="77" customWidth="1"/>
    <col min="4359" max="4359" width="35.42578125" style="77" customWidth="1"/>
    <col min="4360" max="4360" width="25.140625" style="77" customWidth="1"/>
    <col min="4361" max="4608" width="9.140625" style="77"/>
    <col min="4609" max="4609" width="121.140625" style="77" customWidth="1"/>
    <col min="4610" max="4610" width="39.5703125" style="77" customWidth="1"/>
    <col min="4611" max="4612" width="39.7109375" style="77" customWidth="1"/>
    <col min="4613" max="4613" width="34.85546875" style="77" customWidth="1"/>
    <col min="4614" max="4614" width="25" style="77" customWidth="1"/>
    <col min="4615" max="4615" width="35.42578125" style="77" customWidth="1"/>
    <col min="4616" max="4616" width="25.140625" style="77" customWidth="1"/>
    <col min="4617" max="4864" width="9.140625" style="77"/>
    <col min="4865" max="4865" width="121.140625" style="77" customWidth="1"/>
    <col min="4866" max="4866" width="39.5703125" style="77" customWidth="1"/>
    <col min="4867" max="4868" width="39.7109375" style="77" customWidth="1"/>
    <col min="4869" max="4869" width="34.85546875" style="77" customWidth="1"/>
    <col min="4870" max="4870" width="25" style="77" customWidth="1"/>
    <col min="4871" max="4871" width="35.42578125" style="77" customWidth="1"/>
    <col min="4872" max="4872" width="25.140625" style="77" customWidth="1"/>
    <col min="4873" max="5120" width="9.140625" style="77"/>
    <col min="5121" max="5121" width="121.140625" style="77" customWidth="1"/>
    <col min="5122" max="5122" width="39.5703125" style="77" customWidth="1"/>
    <col min="5123" max="5124" width="39.7109375" style="77" customWidth="1"/>
    <col min="5125" max="5125" width="34.85546875" style="77" customWidth="1"/>
    <col min="5126" max="5126" width="25" style="77" customWidth="1"/>
    <col min="5127" max="5127" width="35.42578125" style="77" customWidth="1"/>
    <col min="5128" max="5128" width="25.140625" style="77" customWidth="1"/>
    <col min="5129" max="5376" width="9.140625" style="77"/>
    <col min="5377" max="5377" width="121.140625" style="77" customWidth="1"/>
    <col min="5378" max="5378" width="39.5703125" style="77" customWidth="1"/>
    <col min="5379" max="5380" width="39.7109375" style="77" customWidth="1"/>
    <col min="5381" max="5381" width="34.85546875" style="77" customWidth="1"/>
    <col min="5382" max="5382" width="25" style="77" customWidth="1"/>
    <col min="5383" max="5383" width="35.42578125" style="77" customWidth="1"/>
    <col min="5384" max="5384" width="25.140625" style="77" customWidth="1"/>
    <col min="5385" max="5632" width="9.140625" style="77"/>
    <col min="5633" max="5633" width="121.140625" style="77" customWidth="1"/>
    <col min="5634" max="5634" width="39.5703125" style="77" customWidth="1"/>
    <col min="5635" max="5636" width="39.7109375" style="77" customWidth="1"/>
    <col min="5637" max="5637" width="34.85546875" style="77" customWidth="1"/>
    <col min="5638" max="5638" width="25" style="77" customWidth="1"/>
    <col min="5639" max="5639" width="35.42578125" style="77" customWidth="1"/>
    <col min="5640" max="5640" width="25.140625" style="77" customWidth="1"/>
    <col min="5641" max="5888" width="9.140625" style="77"/>
    <col min="5889" max="5889" width="121.140625" style="77" customWidth="1"/>
    <col min="5890" max="5890" width="39.5703125" style="77" customWidth="1"/>
    <col min="5891" max="5892" width="39.7109375" style="77" customWidth="1"/>
    <col min="5893" max="5893" width="34.85546875" style="77" customWidth="1"/>
    <col min="5894" max="5894" width="25" style="77" customWidth="1"/>
    <col min="5895" max="5895" width="35.42578125" style="77" customWidth="1"/>
    <col min="5896" max="5896" width="25.140625" style="77" customWidth="1"/>
    <col min="5897" max="6144" width="9.140625" style="77"/>
    <col min="6145" max="6145" width="121.140625" style="77" customWidth="1"/>
    <col min="6146" max="6146" width="39.5703125" style="77" customWidth="1"/>
    <col min="6147" max="6148" width="39.7109375" style="77" customWidth="1"/>
    <col min="6149" max="6149" width="34.85546875" style="77" customWidth="1"/>
    <col min="6150" max="6150" width="25" style="77" customWidth="1"/>
    <col min="6151" max="6151" width="35.42578125" style="77" customWidth="1"/>
    <col min="6152" max="6152" width="25.140625" style="77" customWidth="1"/>
    <col min="6153" max="6400" width="9.140625" style="77"/>
    <col min="6401" max="6401" width="121.140625" style="77" customWidth="1"/>
    <col min="6402" max="6402" width="39.5703125" style="77" customWidth="1"/>
    <col min="6403" max="6404" width="39.7109375" style="77" customWidth="1"/>
    <col min="6405" max="6405" width="34.85546875" style="77" customWidth="1"/>
    <col min="6406" max="6406" width="25" style="77" customWidth="1"/>
    <col min="6407" max="6407" width="35.42578125" style="77" customWidth="1"/>
    <col min="6408" max="6408" width="25.140625" style="77" customWidth="1"/>
    <col min="6409" max="6656" width="9.140625" style="77"/>
    <col min="6657" max="6657" width="121.140625" style="77" customWidth="1"/>
    <col min="6658" max="6658" width="39.5703125" style="77" customWidth="1"/>
    <col min="6659" max="6660" width="39.7109375" style="77" customWidth="1"/>
    <col min="6661" max="6661" width="34.85546875" style="77" customWidth="1"/>
    <col min="6662" max="6662" width="25" style="77" customWidth="1"/>
    <col min="6663" max="6663" width="35.42578125" style="77" customWidth="1"/>
    <col min="6664" max="6664" width="25.140625" style="77" customWidth="1"/>
    <col min="6665" max="6912" width="9.140625" style="77"/>
    <col min="6913" max="6913" width="121.140625" style="77" customWidth="1"/>
    <col min="6914" max="6914" width="39.5703125" style="77" customWidth="1"/>
    <col min="6915" max="6916" width="39.7109375" style="77" customWidth="1"/>
    <col min="6917" max="6917" width="34.85546875" style="77" customWidth="1"/>
    <col min="6918" max="6918" width="25" style="77" customWidth="1"/>
    <col min="6919" max="6919" width="35.42578125" style="77" customWidth="1"/>
    <col min="6920" max="6920" width="25.140625" style="77" customWidth="1"/>
    <col min="6921" max="7168" width="9.140625" style="77"/>
    <col min="7169" max="7169" width="121.140625" style="77" customWidth="1"/>
    <col min="7170" max="7170" width="39.5703125" style="77" customWidth="1"/>
    <col min="7171" max="7172" width="39.7109375" style="77" customWidth="1"/>
    <col min="7173" max="7173" width="34.85546875" style="77" customWidth="1"/>
    <col min="7174" max="7174" width="25" style="77" customWidth="1"/>
    <col min="7175" max="7175" width="35.42578125" style="77" customWidth="1"/>
    <col min="7176" max="7176" width="25.140625" style="77" customWidth="1"/>
    <col min="7177" max="7424" width="9.140625" style="77"/>
    <col min="7425" max="7425" width="121.140625" style="77" customWidth="1"/>
    <col min="7426" max="7426" width="39.5703125" style="77" customWidth="1"/>
    <col min="7427" max="7428" width="39.7109375" style="77" customWidth="1"/>
    <col min="7429" max="7429" width="34.85546875" style="77" customWidth="1"/>
    <col min="7430" max="7430" width="25" style="77" customWidth="1"/>
    <col min="7431" max="7431" width="35.42578125" style="77" customWidth="1"/>
    <col min="7432" max="7432" width="25.140625" style="77" customWidth="1"/>
    <col min="7433" max="7680" width="9.140625" style="77"/>
    <col min="7681" max="7681" width="121.140625" style="77" customWidth="1"/>
    <col min="7682" max="7682" width="39.5703125" style="77" customWidth="1"/>
    <col min="7683" max="7684" width="39.7109375" style="77" customWidth="1"/>
    <col min="7685" max="7685" width="34.85546875" style="77" customWidth="1"/>
    <col min="7686" max="7686" width="25" style="77" customWidth="1"/>
    <col min="7687" max="7687" width="35.42578125" style="77" customWidth="1"/>
    <col min="7688" max="7688" width="25.140625" style="77" customWidth="1"/>
    <col min="7689" max="7936" width="9.140625" style="77"/>
    <col min="7937" max="7937" width="121.140625" style="77" customWidth="1"/>
    <col min="7938" max="7938" width="39.5703125" style="77" customWidth="1"/>
    <col min="7939" max="7940" width="39.7109375" style="77" customWidth="1"/>
    <col min="7941" max="7941" width="34.85546875" style="77" customWidth="1"/>
    <col min="7942" max="7942" width="25" style="77" customWidth="1"/>
    <col min="7943" max="7943" width="35.42578125" style="77" customWidth="1"/>
    <col min="7944" max="7944" width="25.140625" style="77" customWidth="1"/>
    <col min="7945" max="8192" width="9.140625" style="77"/>
    <col min="8193" max="8193" width="121.140625" style="77" customWidth="1"/>
    <col min="8194" max="8194" width="39.5703125" style="77" customWidth="1"/>
    <col min="8195" max="8196" width="39.7109375" style="77" customWidth="1"/>
    <col min="8197" max="8197" width="34.85546875" style="77" customWidth="1"/>
    <col min="8198" max="8198" width="25" style="77" customWidth="1"/>
    <col min="8199" max="8199" width="35.42578125" style="77" customWidth="1"/>
    <col min="8200" max="8200" width="25.140625" style="77" customWidth="1"/>
    <col min="8201" max="8448" width="9.140625" style="77"/>
    <col min="8449" max="8449" width="121.140625" style="77" customWidth="1"/>
    <col min="8450" max="8450" width="39.5703125" style="77" customWidth="1"/>
    <col min="8451" max="8452" width="39.7109375" style="77" customWidth="1"/>
    <col min="8453" max="8453" width="34.85546875" style="77" customWidth="1"/>
    <col min="8454" max="8454" width="25" style="77" customWidth="1"/>
    <col min="8455" max="8455" width="35.42578125" style="77" customWidth="1"/>
    <col min="8456" max="8456" width="25.140625" style="77" customWidth="1"/>
    <col min="8457" max="8704" width="9.140625" style="77"/>
    <col min="8705" max="8705" width="121.140625" style="77" customWidth="1"/>
    <col min="8706" max="8706" width="39.5703125" style="77" customWidth="1"/>
    <col min="8707" max="8708" width="39.7109375" style="77" customWidth="1"/>
    <col min="8709" max="8709" width="34.85546875" style="77" customWidth="1"/>
    <col min="8710" max="8710" width="25" style="77" customWidth="1"/>
    <col min="8711" max="8711" width="35.42578125" style="77" customWidth="1"/>
    <col min="8712" max="8712" width="25.140625" style="77" customWidth="1"/>
    <col min="8713" max="8960" width="9.140625" style="77"/>
    <col min="8961" max="8961" width="121.140625" style="77" customWidth="1"/>
    <col min="8962" max="8962" width="39.5703125" style="77" customWidth="1"/>
    <col min="8963" max="8964" width="39.7109375" style="77" customWidth="1"/>
    <col min="8965" max="8965" width="34.85546875" style="77" customWidth="1"/>
    <col min="8966" max="8966" width="25" style="77" customWidth="1"/>
    <col min="8967" max="8967" width="35.42578125" style="77" customWidth="1"/>
    <col min="8968" max="8968" width="25.140625" style="77" customWidth="1"/>
    <col min="8969" max="9216" width="9.140625" style="77"/>
    <col min="9217" max="9217" width="121.140625" style="77" customWidth="1"/>
    <col min="9218" max="9218" width="39.5703125" style="77" customWidth="1"/>
    <col min="9219" max="9220" width="39.7109375" style="77" customWidth="1"/>
    <col min="9221" max="9221" width="34.85546875" style="77" customWidth="1"/>
    <col min="9222" max="9222" width="25" style="77" customWidth="1"/>
    <col min="9223" max="9223" width="35.42578125" style="77" customWidth="1"/>
    <col min="9224" max="9224" width="25.140625" style="77" customWidth="1"/>
    <col min="9225" max="9472" width="9.140625" style="77"/>
    <col min="9473" max="9473" width="121.140625" style="77" customWidth="1"/>
    <col min="9474" max="9474" width="39.5703125" style="77" customWidth="1"/>
    <col min="9475" max="9476" width="39.7109375" style="77" customWidth="1"/>
    <col min="9477" max="9477" width="34.85546875" style="77" customWidth="1"/>
    <col min="9478" max="9478" width="25" style="77" customWidth="1"/>
    <col min="9479" max="9479" width="35.42578125" style="77" customWidth="1"/>
    <col min="9480" max="9480" width="25.140625" style="77" customWidth="1"/>
    <col min="9481" max="9728" width="9.140625" style="77"/>
    <col min="9729" max="9729" width="121.140625" style="77" customWidth="1"/>
    <col min="9730" max="9730" width="39.5703125" style="77" customWidth="1"/>
    <col min="9731" max="9732" width="39.7109375" style="77" customWidth="1"/>
    <col min="9733" max="9733" width="34.85546875" style="77" customWidth="1"/>
    <col min="9734" max="9734" width="25" style="77" customWidth="1"/>
    <col min="9735" max="9735" width="35.42578125" style="77" customWidth="1"/>
    <col min="9736" max="9736" width="25.140625" style="77" customWidth="1"/>
    <col min="9737" max="9984" width="9.140625" style="77"/>
    <col min="9985" max="9985" width="121.140625" style="77" customWidth="1"/>
    <col min="9986" max="9986" width="39.5703125" style="77" customWidth="1"/>
    <col min="9987" max="9988" width="39.7109375" style="77" customWidth="1"/>
    <col min="9989" max="9989" width="34.85546875" style="77" customWidth="1"/>
    <col min="9990" max="9990" width="25" style="77" customWidth="1"/>
    <col min="9991" max="9991" width="35.42578125" style="77" customWidth="1"/>
    <col min="9992" max="9992" width="25.140625" style="77" customWidth="1"/>
    <col min="9993" max="10240" width="9.140625" style="77"/>
    <col min="10241" max="10241" width="121.140625" style="77" customWidth="1"/>
    <col min="10242" max="10242" width="39.5703125" style="77" customWidth="1"/>
    <col min="10243" max="10244" width="39.7109375" style="77" customWidth="1"/>
    <col min="10245" max="10245" width="34.85546875" style="77" customWidth="1"/>
    <col min="10246" max="10246" width="25" style="77" customWidth="1"/>
    <col min="10247" max="10247" width="35.42578125" style="77" customWidth="1"/>
    <col min="10248" max="10248" width="25.140625" style="77" customWidth="1"/>
    <col min="10249" max="10496" width="9.140625" style="77"/>
    <col min="10497" max="10497" width="121.140625" style="77" customWidth="1"/>
    <col min="10498" max="10498" width="39.5703125" style="77" customWidth="1"/>
    <col min="10499" max="10500" width="39.7109375" style="77" customWidth="1"/>
    <col min="10501" max="10501" width="34.85546875" style="77" customWidth="1"/>
    <col min="10502" max="10502" width="25" style="77" customWidth="1"/>
    <col min="10503" max="10503" width="35.42578125" style="77" customWidth="1"/>
    <col min="10504" max="10504" width="25.140625" style="77" customWidth="1"/>
    <col min="10505" max="10752" width="9.140625" style="77"/>
    <col min="10753" max="10753" width="121.140625" style="77" customWidth="1"/>
    <col min="10754" max="10754" width="39.5703125" style="77" customWidth="1"/>
    <col min="10755" max="10756" width="39.7109375" style="77" customWidth="1"/>
    <col min="10757" max="10757" width="34.85546875" style="77" customWidth="1"/>
    <col min="10758" max="10758" width="25" style="77" customWidth="1"/>
    <col min="10759" max="10759" width="35.42578125" style="77" customWidth="1"/>
    <col min="10760" max="10760" width="25.140625" style="77" customWidth="1"/>
    <col min="10761" max="11008" width="9.140625" style="77"/>
    <col min="11009" max="11009" width="121.140625" style="77" customWidth="1"/>
    <col min="11010" max="11010" width="39.5703125" style="77" customWidth="1"/>
    <col min="11011" max="11012" width="39.7109375" style="77" customWidth="1"/>
    <col min="11013" max="11013" width="34.85546875" style="77" customWidth="1"/>
    <col min="11014" max="11014" width="25" style="77" customWidth="1"/>
    <col min="11015" max="11015" width="35.42578125" style="77" customWidth="1"/>
    <col min="11016" max="11016" width="25.140625" style="77" customWidth="1"/>
    <col min="11017" max="11264" width="9.140625" style="77"/>
    <col min="11265" max="11265" width="121.140625" style="77" customWidth="1"/>
    <col min="11266" max="11266" width="39.5703125" style="77" customWidth="1"/>
    <col min="11267" max="11268" width="39.7109375" style="77" customWidth="1"/>
    <col min="11269" max="11269" width="34.85546875" style="77" customWidth="1"/>
    <col min="11270" max="11270" width="25" style="77" customWidth="1"/>
    <col min="11271" max="11271" width="35.42578125" style="77" customWidth="1"/>
    <col min="11272" max="11272" width="25.140625" style="77" customWidth="1"/>
    <col min="11273" max="11520" width="9.140625" style="77"/>
    <col min="11521" max="11521" width="121.140625" style="77" customWidth="1"/>
    <col min="11522" max="11522" width="39.5703125" style="77" customWidth="1"/>
    <col min="11523" max="11524" width="39.7109375" style="77" customWidth="1"/>
    <col min="11525" max="11525" width="34.85546875" style="77" customWidth="1"/>
    <col min="11526" max="11526" width="25" style="77" customWidth="1"/>
    <col min="11527" max="11527" width="35.42578125" style="77" customWidth="1"/>
    <col min="11528" max="11528" width="25.140625" style="77" customWidth="1"/>
    <col min="11529" max="11776" width="9.140625" style="77"/>
    <col min="11777" max="11777" width="121.140625" style="77" customWidth="1"/>
    <col min="11778" max="11778" width="39.5703125" style="77" customWidth="1"/>
    <col min="11779" max="11780" width="39.7109375" style="77" customWidth="1"/>
    <col min="11781" max="11781" width="34.85546875" style="77" customWidth="1"/>
    <col min="11782" max="11782" width="25" style="77" customWidth="1"/>
    <col min="11783" max="11783" width="35.42578125" style="77" customWidth="1"/>
    <col min="11784" max="11784" width="25.140625" style="77" customWidth="1"/>
    <col min="11785" max="12032" width="9.140625" style="77"/>
    <col min="12033" max="12033" width="121.140625" style="77" customWidth="1"/>
    <col min="12034" max="12034" width="39.5703125" style="77" customWidth="1"/>
    <col min="12035" max="12036" width="39.7109375" style="77" customWidth="1"/>
    <col min="12037" max="12037" width="34.85546875" style="77" customWidth="1"/>
    <col min="12038" max="12038" width="25" style="77" customWidth="1"/>
    <col min="12039" max="12039" width="35.42578125" style="77" customWidth="1"/>
    <col min="12040" max="12040" width="25.140625" style="77" customWidth="1"/>
    <col min="12041" max="12288" width="9.140625" style="77"/>
    <col min="12289" max="12289" width="121.140625" style="77" customWidth="1"/>
    <col min="12290" max="12290" width="39.5703125" style="77" customWidth="1"/>
    <col min="12291" max="12292" width="39.7109375" style="77" customWidth="1"/>
    <col min="12293" max="12293" width="34.85546875" style="77" customWidth="1"/>
    <col min="12294" max="12294" width="25" style="77" customWidth="1"/>
    <col min="12295" max="12295" width="35.42578125" style="77" customWidth="1"/>
    <col min="12296" max="12296" width="25.140625" style="77" customWidth="1"/>
    <col min="12297" max="12544" width="9.140625" style="77"/>
    <col min="12545" max="12545" width="121.140625" style="77" customWidth="1"/>
    <col min="12546" max="12546" width="39.5703125" style="77" customWidth="1"/>
    <col min="12547" max="12548" width="39.7109375" style="77" customWidth="1"/>
    <col min="12549" max="12549" width="34.85546875" style="77" customWidth="1"/>
    <col min="12550" max="12550" width="25" style="77" customWidth="1"/>
    <col min="12551" max="12551" width="35.42578125" style="77" customWidth="1"/>
    <col min="12552" max="12552" width="25.140625" style="77" customWidth="1"/>
    <col min="12553" max="12800" width="9.140625" style="77"/>
    <col min="12801" max="12801" width="121.140625" style="77" customWidth="1"/>
    <col min="12802" max="12802" width="39.5703125" style="77" customWidth="1"/>
    <col min="12803" max="12804" width="39.7109375" style="77" customWidth="1"/>
    <col min="12805" max="12805" width="34.85546875" style="77" customWidth="1"/>
    <col min="12806" max="12806" width="25" style="77" customWidth="1"/>
    <col min="12807" max="12807" width="35.42578125" style="77" customWidth="1"/>
    <col min="12808" max="12808" width="25.140625" style="77" customWidth="1"/>
    <col min="12809" max="13056" width="9.140625" style="77"/>
    <col min="13057" max="13057" width="121.140625" style="77" customWidth="1"/>
    <col min="13058" max="13058" width="39.5703125" style="77" customWidth="1"/>
    <col min="13059" max="13060" width="39.7109375" style="77" customWidth="1"/>
    <col min="13061" max="13061" width="34.85546875" style="77" customWidth="1"/>
    <col min="13062" max="13062" width="25" style="77" customWidth="1"/>
    <col min="13063" max="13063" width="35.42578125" style="77" customWidth="1"/>
    <col min="13064" max="13064" width="25.140625" style="77" customWidth="1"/>
    <col min="13065" max="13312" width="9.140625" style="77"/>
    <col min="13313" max="13313" width="121.140625" style="77" customWidth="1"/>
    <col min="13314" max="13314" width="39.5703125" style="77" customWidth="1"/>
    <col min="13315" max="13316" width="39.7109375" style="77" customWidth="1"/>
    <col min="13317" max="13317" width="34.85546875" style="77" customWidth="1"/>
    <col min="13318" max="13318" width="25" style="77" customWidth="1"/>
    <col min="13319" max="13319" width="35.42578125" style="77" customWidth="1"/>
    <col min="13320" max="13320" width="25.140625" style="77" customWidth="1"/>
    <col min="13321" max="13568" width="9.140625" style="77"/>
    <col min="13569" max="13569" width="121.140625" style="77" customWidth="1"/>
    <col min="13570" max="13570" width="39.5703125" style="77" customWidth="1"/>
    <col min="13571" max="13572" width="39.7109375" style="77" customWidth="1"/>
    <col min="13573" max="13573" width="34.85546875" style="77" customWidth="1"/>
    <col min="13574" max="13574" width="25" style="77" customWidth="1"/>
    <col min="13575" max="13575" width="35.42578125" style="77" customWidth="1"/>
    <col min="13576" max="13576" width="25.140625" style="77" customWidth="1"/>
    <col min="13577" max="13824" width="9.140625" style="77"/>
    <col min="13825" max="13825" width="121.140625" style="77" customWidth="1"/>
    <col min="13826" max="13826" width="39.5703125" style="77" customWidth="1"/>
    <col min="13827" max="13828" width="39.7109375" style="77" customWidth="1"/>
    <col min="13829" max="13829" width="34.85546875" style="77" customWidth="1"/>
    <col min="13830" max="13830" width="25" style="77" customWidth="1"/>
    <col min="13831" max="13831" width="35.42578125" style="77" customWidth="1"/>
    <col min="13832" max="13832" width="25.140625" style="77" customWidth="1"/>
    <col min="13833" max="14080" width="9.140625" style="77"/>
    <col min="14081" max="14081" width="121.140625" style="77" customWidth="1"/>
    <col min="14082" max="14082" width="39.5703125" style="77" customWidth="1"/>
    <col min="14083" max="14084" width="39.7109375" style="77" customWidth="1"/>
    <col min="14085" max="14085" width="34.85546875" style="77" customWidth="1"/>
    <col min="14086" max="14086" width="25" style="77" customWidth="1"/>
    <col min="14087" max="14087" width="35.42578125" style="77" customWidth="1"/>
    <col min="14088" max="14088" width="25.140625" style="77" customWidth="1"/>
    <col min="14089" max="14336" width="9.140625" style="77"/>
    <col min="14337" max="14337" width="121.140625" style="77" customWidth="1"/>
    <col min="14338" max="14338" width="39.5703125" style="77" customWidth="1"/>
    <col min="14339" max="14340" width="39.7109375" style="77" customWidth="1"/>
    <col min="14341" max="14341" width="34.85546875" style="77" customWidth="1"/>
    <col min="14342" max="14342" width="25" style="77" customWidth="1"/>
    <col min="14343" max="14343" width="35.42578125" style="77" customWidth="1"/>
    <col min="14344" max="14344" width="25.140625" style="77" customWidth="1"/>
    <col min="14345" max="14592" width="9.140625" style="77"/>
    <col min="14593" max="14593" width="121.140625" style="77" customWidth="1"/>
    <col min="14594" max="14594" width="39.5703125" style="77" customWidth="1"/>
    <col min="14595" max="14596" width="39.7109375" style="77" customWidth="1"/>
    <col min="14597" max="14597" width="34.85546875" style="77" customWidth="1"/>
    <col min="14598" max="14598" width="25" style="77" customWidth="1"/>
    <col min="14599" max="14599" width="35.42578125" style="77" customWidth="1"/>
    <col min="14600" max="14600" width="25.140625" style="77" customWidth="1"/>
    <col min="14601" max="14848" width="9.140625" style="77"/>
    <col min="14849" max="14849" width="121.140625" style="77" customWidth="1"/>
    <col min="14850" max="14850" width="39.5703125" style="77" customWidth="1"/>
    <col min="14851" max="14852" width="39.7109375" style="77" customWidth="1"/>
    <col min="14853" max="14853" width="34.85546875" style="77" customWidth="1"/>
    <col min="14854" max="14854" width="25" style="77" customWidth="1"/>
    <col min="14855" max="14855" width="35.42578125" style="77" customWidth="1"/>
    <col min="14856" max="14856" width="25.140625" style="77" customWidth="1"/>
    <col min="14857" max="15104" width="9.140625" style="77"/>
    <col min="15105" max="15105" width="121.140625" style="77" customWidth="1"/>
    <col min="15106" max="15106" width="39.5703125" style="77" customWidth="1"/>
    <col min="15107" max="15108" width="39.7109375" style="77" customWidth="1"/>
    <col min="15109" max="15109" width="34.85546875" style="77" customWidth="1"/>
    <col min="15110" max="15110" width="25" style="77" customWidth="1"/>
    <col min="15111" max="15111" width="35.42578125" style="77" customWidth="1"/>
    <col min="15112" max="15112" width="25.140625" style="77" customWidth="1"/>
    <col min="15113" max="15360" width="9.140625" style="77"/>
    <col min="15361" max="15361" width="121.140625" style="77" customWidth="1"/>
    <col min="15362" max="15362" width="39.5703125" style="77" customWidth="1"/>
    <col min="15363" max="15364" width="39.7109375" style="77" customWidth="1"/>
    <col min="15365" max="15365" width="34.85546875" style="77" customWidth="1"/>
    <col min="15366" max="15366" width="25" style="77" customWidth="1"/>
    <col min="15367" max="15367" width="35.42578125" style="77" customWidth="1"/>
    <col min="15368" max="15368" width="25.140625" style="77" customWidth="1"/>
    <col min="15369" max="15616" width="9.140625" style="77"/>
    <col min="15617" max="15617" width="121.140625" style="77" customWidth="1"/>
    <col min="15618" max="15618" width="39.5703125" style="77" customWidth="1"/>
    <col min="15619" max="15620" width="39.7109375" style="77" customWidth="1"/>
    <col min="15621" max="15621" width="34.85546875" style="77" customWidth="1"/>
    <col min="15622" max="15622" width="25" style="77" customWidth="1"/>
    <col min="15623" max="15623" width="35.42578125" style="77" customWidth="1"/>
    <col min="15624" max="15624" width="25.140625" style="77" customWidth="1"/>
    <col min="15625" max="15872" width="9.140625" style="77"/>
    <col min="15873" max="15873" width="121.140625" style="77" customWidth="1"/>
    <col min="15874" max="15874" width="39.5703125" style="77" customWidth="1"/>
    <col min="15875" max="15876" width="39.7109375" style="77" customWidth="1"/>
    <col min="15877" max="15877" width="34.85546875" style="77" customWidth="1"/>
    <col min="15878" max="15878" width="25" style="77" customWidth="1"/>
    <col min="15879" max="15879" width="35.42578125" style="77" customWidth="1"/>
    <col min="15880" max="15880" width="25.140625" style="77" customWidth="1"/>
    <col min="15881" max="16128" width="9.140625" style="77"/>
    <col min="16129" max="16129" width="121.140625" style="77" customWidth="1"/>
    <col min="16130" max="16130" width="39.5703125" style="77" customWidth="1"/>
    <col min="16131" max="16132" width="39.7109375" style="77" customWidth="1"/>
    <col min="16133" max="16133" width="34.85546875" style="77" customWidth="1"/>
    <col min="16134" max="16134" width="25" style="77" customWidth="1"/>
    <col min="16135" max="16135" width="35.42578125" style="77" customWidth="1"/>
    <col min="16136" max="16136" width="25.140625" style="77" customWidth="1"/>
    <col min="16137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123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3045961</v>
      </c>
      <c r="C8" s="26">
        <v>3045961</v>
      </c>
      <c r="D8" s="26">
        <v>4398155</v>
      </c>
      <c r="E8" s="26">
        <v>1352194</v>
      </c>
      <c r="F8" s="27">
        <v>0.44393017507446747</v>
      </c>
      <c r="G8" s="26">
        <v>1352194</v>
      </c>
      <c r="H8" s="27">
        <v>0.44393017507446747</v>
      </c>
    </row>
    <row r="9" spans="1:8" s="73" customFormat="1" ht="31.5">
      <c r="A9" s="25" t="s">
        <v>19</v>
      </c>
      <c r="B9" s="26">
        <v>276986</v>
      </c>
      <c r="C9" s="26">
        <v>276986</v>
      </c>
      <c r="D9" s="26">
        <v>0</v>
      </c>
      <c r="E9" s="26">
        <v>-276986</v>
      </c>
      <c r="F9" s="27">
        <v>-1</v>
      </c>
      <c r="G9" s="26">
        <v>-276986</v>
      </c>
      <c r="H9" s="27">
        <v>-1</v>
      </c>
    </row>
    <row r="10" spans="1:8" s="73" customFormat="1" ht="31.5">
      <c r="A10" s="28" t="s">
        <v>20</v>
      </c>
      <c r="B10" s="29">
        <v>38915</v>
      </c>
      <c r="C10" s="29">
        <v>40097</v>
      </c>
      <c r="D10" s="29">
        <v>183951</v>
      </c>
      <c r="E10" s="29">
        <v>145036</v>
      </c>
      <c r="F10" s="27">
        <v>3.7269947321084413</v>
      </c>
      <c r="G10" s="29">
        <v>143854</v>
      </c>
      <c r="H10" s="27">
        <v>3.5876499488739806</v>
      </c>
    </row>
    <row r="11" spans="1:8" s="73" customFormat="1" ht="31.5">
      <c r="A11" s="30" t="s">
        <v>21</v>
      </c>
      <c r="B11" s="31">
        <v>23432</v>
      </c>
      <c r="C11" s="31">
        <v>23432</v>
      </c>
      <c r="D11" s="31">
        <v>3839</v>
      </c>
      <c r="E11" s="29">
        <v>-19593</v>
      </c>
      <c r="F11" s="27">
        <v>-0.8361642198702629</v>
      </c>
      <c r="G11" s="29">
        <v>-19593</v>
      </c>
      <c r="H11" s="27">
        <v>-0.8361642198702629</v>
      </c>
    </row>
    <row r="12" spans="1:8" s="73" customFormat="1" ht="31.5">
      <c r="A12" s="32" t="s">
        <v>22</v>
      </c>
      <c r="B12" s="31">
        <v>15483</v>
      </c>
      <c r="C12" s="31">
        <v>16665</v>
      </c>
      <c r="D12" s="31">
        <v>180112</v>
      </c>
      <c r="E12" s="29">
        <v>164629</v>
      </c>
      <c r="F12" s="27">
        <v>10.632887683265517</v>
      </c>
      <c r="G12" s="29">
        <v>163447</v>
      </c>
      <c r="H12" s="27">
        <v>9.8078007800780078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3361862</v>
      </c>
      <c r="C31" s="36">
        <v>3363044</v>
      </c>
      <c r="D31" s="36">
        <v>4582106</v>
      </c>
      <c r="E31" s="36">
        <v>1220244</v>
      </c>
      <c r="F31" s="37">
        <v>0.36296671308935347</v>
      </c>
      <c r="G31" s="36">
        <v>1219062</v>
      </c>
      <c r="H31" s="37">
        <v>0.36248767485646932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729677</v>
      </c>
      <c r="C37" s="41">
        <v>729677</v>
      </c>
      <c r="D37" s="41">
        <v>1485883</v>
      </c>
      <c r="E37" s="41">
        <v>756206</v>
      </c>
      <c r="F37" s="37">
        <v>1.0363571826986462</v>
      </c>
      <c r="G37" s="41">
        <v>756206</v>
      </c>
      <c r="H37" s="37">
        <v>1.0363571826986462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2685186</v>
      </c>
      <c r="C39" s="39">
        <v>2685186</v>
      </c>
      <c r="D39" s="39">
        <v>3372787</v>
      </c>
      <c r="E39" s="39">
        <v>687601</v>
      </c>
      <c r="F39" s="37">
        <v>0.2560720188471115</v>
      </c>
      <c r="G39" s="39">
        <v>687601</v>
      </c>
      <c r="H39" s="37">
        <v>0.2560720188471115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6776725</v>
      </c>
      <c r="C45" s="39">
        <v>6777907</v>
      </c>
      <c r="D45" s="39">
        <v>9440776</v>
      </c>
      <c r="E45" s="39">
        <v>2664051</v>
      </c>
      <c r="F45" s="37">
        <v>0.39311776706299872</v>
      </c>
      <c r="G45" s="39">
        <v>2662869</v>
      </c>
      <c r="H45" s="37">
        <v>0.39287482109152577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3037579</v>
      </c>
      <c r="C49" s="22">
        <v>3037579</v>
      </c>
      <c r="D49" s="22">
        <v>4197779</v>
      </c>
      <c r="E49" s="22">
        <v>1160200</v>
      </c>
      <c r="F49" s="27">
        <v>0.38194891392125108</v>
      </c>
      <c r="G49" s="22">
        <v>1160200</v>
      </c>
      <c r="H49" s="27">
        <v>0.38194891392125108</v>
      </c>
    </row>
    <row r="50" spans="1:8" s="73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73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73" customFormat="1" ht="31.5">
      <c r="A52" s="32" t="s">
        <v>54</v>
      </c>
      <c r="B52" s="31">
        <v>424570</v>
      </c>
      <c r="C52" s="31">
        <v>424570</v>
      </c>
      <c r="D52" s="31">
        <v>538253</v>
      </c>
      <c r="E52" s="31">
        <v>113683</v>
      </c>
      <c r="F52" s="27">
        <v>0.267760322208352</v>
      </c>
      <c r="G52" s="31">
        <v>113683</v>
      </c>
      <c r="H52" s="27">
        <v>0.267760322208352</v>
      </c>
    </row>
    <row r="53" spans="1:8" s="73" customFormat="1" ht="31.5">
      <c r="A53" s="32" t="s">
        <v>55</v>
      </c>
      <c r="B53" s="31">
        <v>713987</v>
      </c>
      <c r="C53" s="31">
        <v>713987</v>
      </c>
      <c r="D53" s="31">
        <v>867527</v>
      </c>
      <c r="E53" s="31">
        <v>153540</v>
      </c>
      <c r="F53" s="27">
        <v>0.21504593220884974</v>
      </c>
      <c r="G53" s="31">
        <v>153540</v>
      </c>
      <c r="H53" s="27">
        <v>0.21504593220884974</v>
      </c>
    </row>
    <row r="54" spans="1:8" s="73" customFormat="1" ht="31.5">
      <c r="A54" s="32" t="s">
        <v>56</v>
      </c>
      <c r="B54" s="31">
        <v>1842930</v>
      </c>
      <c r="C54" s="31">
        <v>1844112</v>
      </c>
      <c r="D54" s="31">
        <v>2396678</v>
      </c>
      <c r="E54" s="31">
        <v>553748</v>
      </c>
      <c r="F54" s="27">
        <v>0.30047153174564417</v>
      </c>
      <c r="G54" s="31">
        <v>552566</v>
      </c>
      <c r="H54" s="27">
        <v>0.29963798294246768</v>
      </c>
    </row>
    <row r="55" spans="1:8" s="73" customFormat="1" ht="31.5">
      <c r="A55" s="32" t="s">
        <v>57</v>
      </c>
      <c r="B55" s="31">
        <v>145056</v>
      </c>
      <c r="C55" s="31">
        <v>145056</v>
      </c>
      <c r="D55" s="31">
        <v>144661</v>
      </c>
      <c r="E55" s="31">
        <v>-395</v>
      </c>
      <c r="F55" s="27">
        <v>-2.7230862563423783E-3</v>
      </c>
      <c r="G55" s="31">
        <v>-395</v>
      </c>
      <c r="H55" s="27">
        <v>-2.7230862563423783E-3</v>
      </c>
    </row>
    <row r="56" spans="1:8" s="73" customFormat="1" ht="31.5">
      <c r="A56" s="32" t="s">
        <v>58</v>
      </c>
      <c r="B56" s="31">
        <v>497680</v>
      </c>
      <c r="C56" s="31">
        <v>497680</v>
      </c>
      <c r="D56" s="31">
        <v>1078201</v>
      </c>
      <c r="E56" s="31">
        <v>580521</v>
      </c>
      <c r="F56" s="27">
        <v>1.1664543481755345</v>
      </c>
      <c r="G56" s="31">
        <v>580521</v>
      </c>
      <c r="H56" s="27">
        <v>1.1664543481755345</v>
      </c>
    </row>
    <row r="57" spans="1:8" s="75" customFormat="1" ht="31.5">
      <c r="A57" s="48" t="s">
        <v>59</v>
      </c>
      <c r="B57" s="36">
        <v>6661802</v>
      </c>
      <c r="C57" s="36">
        <v>6662984</v>
      </c>
      <c r="D57" s="36">
        <v>9223099</v>
      </c>
      <c r="E57" s="36">
        <v>2561297</v>
      </c>
      <c r="F57" s="37">
        <v>0.38447510148155106</v>
      </c>
      <c r="G57" s="36">
        <v>2560115</v>
      </c>
      <c r="H57" s="37">
        <v>0.38422949837490228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114923</v>
      </c>
      <c r="C59" s="31">
        <v>114923</v>
      </c>
      <c r="D59" s="31">
        <v>217677</v>
      </c>
      <c r="E59" s="31">
        <v>102754</v>
      </c>
      <c r="F59" s="27">
        <v>0.89411170957945751</v>
      </c>
      <c r="G59" s="31">
        <v>102754</v>
      </c>
      <c r="H59" s="27">
        <v>0.89411170957945751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6776725</v>
      </c>
      <c r="C62" s="50">
        <v>6777907</v>
      </c>
      <c r="D62" s="50">
        <v>9440776</v>
      </c>
      <c r="E62" s="50">
        <v>2664051</v>
      </c>
      <c r="F62" s="37">
        <v>0.39311776706299872</v>
      </c>
      <c r="G62" s="50">
        <v>2662869</v>
      </c>
      <c r="H62" s="37">
        <v>0.39287482109152577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3940059</v>
      </c>
      <c r="C65" s="26">
        <v>3940059</v>
      </c>
      <c r="D65" s="26">
        <v>5367370</v>
      </c>
      <c r="E65" s="22">
        <v>1427311</v>
      </c>
      <c r="F65" s="27">
        <v>0.36225625047746746</v>
      </c>
      <c r="G65" s="22">
        <v>1427311</v>
      </c>
      <c r="H65" s="27">
        <v>0.36225625047746746</v>
      </c>
    </row>
    <row r="66" spans="1:8" s="73" customFormat="1" ht="31.5">
      <c r="A66" s="32" t="s">
        <v>67</v>
      </c>
      <c r="B66" s="29">
        <v>65448</v>
      </c>
      <c r="C66" s="26">
        <v>65448</v>
      </c>
      <c r="D66" s="26">
        <v>99680</v>
      </c>
      <c r="E66" s="31">
        <v>34232</v>
      </c>
      <c r="F66" s="27">
        <v>0.52304119300818974</v>
      </c>
      <c r="G66" s="31">
        <v>34232</v>
      </c>
      <c r="H66" s="27">
        <v>0.52304119300818974</v>
      </c>
    </row>
    <row r="67" spans="1:8" s="73" customFormat="1" ht="31.5">
      <c r="A67" s="32" t="s">
        <v>68</v>
      </c>
      <c r="B67" s="22">
        <v>986702</v>
      </c>
      <c r="C67" s="26">
        <v>986702</v>
      </c>
      <c r="D67" s="26">
        <v>1479271</v>
      </c>
      <c r="E67" s="31">
        <v>492569</v>
      </c>
      <c r="F67" s="27">
        <v>0.49920746081390327</v>
      </c>
      <c r="G67" s="31">
        <v>492569</v>
      </c>
      <c r="H67" s="27">
        <v>0.49920746081390327</v>
      </c>
    </row>
    <row r="68" spans="1:8" s="75" customFormat="1" ht="31.5">
      <c r="A68" s="48" t="s">
        <v>69</v>
      </c>
      <c r="B68" s="50">
        <v>4992209</v>
      </c>
      <c r="C68" s="50">
        <v>4992209</v>
      </c>
      <c r="D68" s="50">
        <v>6946321</v>
      </c>
      <c r="E68" s="36">
        <v>1954112</v>
      </c>
      <c r="F68" s="37">
        <v>0.39143232985638221</v>
      </c>
      <c r="G68" s="36">
        <v>1954112</v>
      </c>
      <c r="H68" s="37">
        <v>0.39143232985638221</v>
      </c>
    </row>
    <row r="69" spans="1:8" s="73" customFormat="1" ht="31.5">
      <c r="A69" s="32" t="s">
        <v>70</v>
      </c>
      <c r="B69" s="29">
        <v>34430</v>
      </c>
      <c r="C69" s="29">
        <v>34430</v>
      </c>
      <c r="D69" s="29">
        <v>62050</v>
      </c>
      <c r="E69" s="31">
        <v>27620</v>
      </c>
      <c r="F69" s="27">
        <v>0.80220737728724945</v>
      </c>
      <c r="G69" s="31">
        <v>27620</v>
      </c>
      <c r="H69" s="27">
        <v>0.80220737728724945</v>
      </c>
    </row>
    <row r="70" spans="1:8" s="73" customFormat="1" ht="31.5">
      <c r="A70" s="32" t="s">
        <v>71</v>
      </c>
      <c r="B70" s="26">
        <v>1122771</v>
      </c>
      <c r="C70" s="26">
        <v>1123953</v>
      </c>
      <c r="D70" s="26">
        <v>1602623</v>
      </c>
      <c r="E70" s="31">
        <v>479852</v>
      </c>
      <c r="F70" s="27">
        <v>0.42738189710991825</v>
      </c>
      <c r="G70" s="31">
        <v>478670</v>
      </c>
      <c r="H70" s="27">
        <v>0.4258807975066573</v>
      </c>
    </row>
    <row r="71" spans="1:8" s="73" customFormat="1" ht="31.5">
      <c r="A71" s="32" t="s">
        <v>72</v>
      </c>
      <c r="B71" s="22">
        <v>123428</v>
      </c>
      <c r="C71" s="22">
        <v>123428</v>
      </c>
      <c r="D71" s="22">
        <v>210943</v>
      </c>
      <c r="E71" s="31">
        <v>87515</v>
      </c>
      <c r="F71" s="27">
        <v>0.70903684739281203</v>
      </c>
      <c r="G71" s="31">
        <v>87515</v>
      </c>
      <c r="H71" s="27">
        <v>0.70903684739281203</v>
      </c>
    </row>
    <row r="72" spans="1:8" s="75" customFormat="1" ht="31.5">
      <c r="A72" s="35" t="s">
        <v>73</v>
      </c>
      <c r="B72" s="50">
        <v>1280629</v>
      </c>
      <c r="C72" s="50">
        <v>1281811</v>
      </c>
      <c r="D72" s="50">
        <v>1875616</v>
      </c>
      <c r="E72" s="36">
        <v>594987</v>
      </c>
      <c r="F72" s="37">
        <v>0.46460528380975286</v>
      </c>
      <c r="G72" s="36">
        <v>593805</v>
      </c>
      <c r="H72" s="37">
        <v>0.46325472320022221</v>
      </c>
    </row>
    <row r="73" spans="1:8" s="73" customFormat="1" ht="31.5">
      <c r="A73" s="32" t="s">
        <v>74</v>
      </c>
      <c r="B73" s="22">
        <v>22198</v>
      </c>
      <c r="C73" s="22">
        <v>22198</v>
      </c>
      <c r="D73" s="22">
        <v>26565</v>
      </c>
      <c r="E73" s="31">
        <v>4367</v>
      </c>
      <c r="F73" s="27">
        <v>0.19672943508424182</v>
      </c>
      <c r="G73" s="31">
        <v>4367</v>
      </c>
      <c r="H73" s="27">
        <v>0.19672943508424182</v>
      </c>
    </row>
    <row r="74" spans="1:8" s="73" customFormat="1" ht="31.5">
      <c r="A74" s="32" t="s">
        <v>75</v>
      </c>
      <c r="B74" s="31">
        <v>269386</v>
      </c>
      <c r="C74" s="31">
        <v>269386</v>
      </c>
      <c r="D74" s="31">
        <v>300768</v>
      </c>
      <c r="E74" s="31">
        <v>31382</v>
      </c>
      <c r="F74" s="27">
        <v>0.11649454685841135</v>
      </c>
      <c r="G74" s="31">
        <v>31382</v>
      </c>
      <c r="H74" s="27">
        <v>0.11649454685841135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114923</v>
      </c>
      <c r="C76" s="31">
        <v>114923</v>
      </c>
      <c r="D76" s="31">
        <v>217677</v>
      </c>
      <c r="E76" s="31">
        <v>102754</v>
      </c>
      <c r="F76" s="27">
        <v>0.89411170957945751</v>
      </c>
      <c r="G76" s="31">
        <v>102754</v>
      </c>
      <c r="H76" s="27">
        <v>0.89411170957945751</v>
      </c>
    </row>
    <row r="77" spans="1:8" s="75" customFormat="1" ht="31.5">
      <c r="A77" s="35" t="s">
        <v>78</v>
      </c>
      <c r="B77" s="36">
        <v>406507</v>
      </c>
      <c r="C77" s="36">
        <v>406507</v>
      </c>
      <c r="D77" s="36">
        <v>545010</v>
      </c>
      <c r="E77" s="36">
        <v>138503</v>
      </c>
      <c r="F77" s="37">
        <v>0.3407149200382773</v>
      </c>
      <c r="G77" s="36">
        <v>138503</v>
      </c>
      <c r="H77" s="37">
        <v>0.3407149200382773</v>
      </c>
    </row>
    <row r="78" spans="1:8" s="73" customFormat="1" ht="31.5">
      <c r="A78" s="32" t="s">
        <v>79</v>
      </c>
      <c r="B78" s="31">
        <v>97380</v>
      </c>
      <c r="C78" s="31">
        <v>97380</v>
      </c>
      <c r="D78" s="31">
        <v>73829</v>
      </c>
      <c r="E78" s="31">
        <v>-23551</v>
      </c>
      <c r="F78" s="27">
        <v>-0.24184637502567263</v>
      </c>
      <c r="G78" s="31">
        <v>-23551</v>
      </c>
      <c r="H78" s="27">
        <v>-0.24184637502567263</v>
      </c>
    </row>
    <row r="79" spans="1:8" s="73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97380</v>
      </c>
      <c r="C81" s="50">
        <v>97380</v>
      </c>
      <c r="D81" s="50">
        <v>73829</v>
      </c>
      <c r="E81" s="50">
        <v>-23551</v>
      </c>
      <c r="F81" s="37">
        <v>-0.24184637502567263</v>
      </c>
      <c r="G81" s="50">
        <v>-23551</v>
      </c>
      <c r="H81" s="37">
        <v>-0.24184637502567263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6776725</v>
      </c>
      <c r="C83" s="54">
        <v>6777907</v>
      </c>
      <c r="D83" s="55">
        <v>9440776</v>
      </c>
      <c r="E83" s="54">
        <v>2664051</v>
      </c>
      <c r="F83" s="56">
        <v>0.39311776706299872</v>
      </c>
      <c r="G83" s="54">
        <v>2662869</v>
      </c>
      <c r="H83" s="56">
        <v>0.39287482109152577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zoomScale="50" zoomScaleNormal="50" workbookViewId="0">
      <selection activeCell="B8" sqref="B8:H83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256" width="9.140625" style="77"/>
    <col min="257" max="257" width="121.140625" style="77" customWidth="1"/>
    <col min="258" max="258" width="39.5703125" style="77" customWidth="1"/>
    <col min="259" max="260" width="39.7109375" style="77" customWidth="1"/>
    <col min="261" max="261" width="34.85546875" style="77" customWidth="1"/>
    <col min="262" max="262" width="25" style="77" customWidth="1"/>
    <col min="263" max="263" width="35.42578125" style="77" customWidth="1"/>
    <col min="264" max="264" width="25.140625" style="77" customWidth="1"/>
    <col min="265" max="512" width="9.140625" style="77"/>
    <col min="513" max="513" width="121.140625" style="77" customWidth="1"/>
    <col min="514" max="514" width="39.5703125" style="77" customWidth="1"/>
    <col min="515" max="516" width="39.7109375" style="77" customWidth="1"/>
    <col min="517" max="517" width="34.85546875" style="77" customWidth="1"/>
    <col min="518" max="518" width="25" style="77" customWidth="1"/>
    <col min="519" max="519" width="35.42578125" style="77" customWidth="1"/>
    <col min="520" max="520" width="25.140625" style="77" customWidth="1"/>
    <col min="521" max="768" width="9.140625" style="77"/>
    <col min="769" max="769" width="121.140625" style="77" customWidth="1"/>
    <col min="770" max="770" width="39.5703125" style="77" customWidth="1"/>
    <col min="771" max="772" width="39.7109375" style="77" customWidth="1"/>
    <col min="773" max="773" width="34.85546875" style="77" customWidth="1"/>
    <col min="774" max="774" width="25" style="77" customWidth="1"/>
    <col min="775" max="775" width="35.42578125" style="77" customWidth="1"/>
    <col min="776" max="776" width="25.140625" style="77" customWidth="1"/>
    <col min="777" max="1024" width="9.140625" style="77"/>
    <col min="1025" max="1025" width="121.140625" style="77" customWidth="1"/>
    <col min="1026" max="1026" width="39.5703125" style="77" customWidth="1"/>
    <col min="1027" max="1028" width="39.7109375" style="77" customWidth="1"/>
    <col min="1029" max="1029" width="34.85546875" style="77" customWidth="1"/>
    <col min="1030" max="1030" width="25" style="77" customWidth="1"/>
    <col min="1031" max="1031" width="35.42578125" style="77" customWidth="1"/>
    <col min="1032" max="1032" width="25.140625" style="77" customWidth="1"/>
    <col min="1033" max="1280" width="9.140625" style="77"/>
    <col min="1281" max="1281" width="121.140625" style="77" customWidth="1"/>
    <col min="1282" max="1282" width="39.5703125" style="77" customWidth="1"/>
    <col min="1283" max="1284" width="39.7109375" style="77" customWidth="1"/>
    <col min="1285" max="1285" width="34.85546875" style="77" customWidth="1"/>
    <col min="1286" max="1286" width="25" style="77" customWidth="1"/>
    <col min="1287" max="1287" width="35.42578125" style="77" customWidth="1"/>
    <col min="1288" max="1288" width="25.140625" style="77" customWidth="1"/>
    <col min="1289" max="1536" width="9.140625" style="77"/>
    <col min="1537" max="1537" width="121.140625" style="77" customWidth="1"/>
    <col min="1538" max="1538" width="39.5703125" style="77" customWidth="1"/>
    <col min="1539" max="1540" width="39.7109375" style="77" customWidth="1"/>
    <col min="1541" max="1541" width="34.85546875" style="77" customWidth="1"/>
    <col min="1542" max="1542" width="25" style="77" customWidth="1"/>
    <col min="1543" max="1543" width="35.42578125" style="77" customWidth="1"/>
    <col min="1544" max="1544" width="25.140625" style="77" customWidth="1"/>
    <col min="1545" max="1792" width="9.140625" style="77"/>
    <col min="1793" max="1793" width="121.140625" style="77" customWidth="1"/>
    <col min="1794" max="1794" width="39.5703125" style="77" customWidth="1"/>
    <col min="1795" max="1796" width="39.7109375" style="77" customWidth="1"/>
    <col min="1797" max="1797" width="34.85546875" style="77" customWidth="1"/>
    <col min="1798" max="1798" width="25" style="77" customWidth="1"/>
    <col min="1799" max="1799" width="35.42578125" style="77" customWidth="1"/>
    <col min="1800" max="1800" width="25.140625" style="77" customWidth="1"/>
    <col min="1801" max="2048" width="9.140625" style="77"/>
    <col min="2049" max="2049" width="121.140625" style="77" customWidth="1"/>
    <col min="2050" max="2050" width="39.5703125" style="77" customWidth="1"/>
    <col min="2051" max="2052" width="39.7109375" style="77" customWidth="1"/>
    <col min="2053" max="2053" width="34.85546875" style="77" customWidth="1"/>
    <col min="2054" max="2054" width="25" style="77" customWidth="1"/>
    <col min="2055" max="2055" width="35.42578125" style="77" customWidth="1"/>
    <col min="2056" max="2056" width="25.140625" style="77" customWidth="1"/>
    <col min="2057" max="2304" width="9.140625" style="77"/>
    <col min="2305" max="2305" width="121.140625" style="77" customWidth="1"/>
    <col min="2306" max="2306" width="39.5703125" style="77" customWidth="1"/>
    <col min="2307" max="2308" width="39.7109375" style="77" customWidth="1"/>
    <col min="2309" max="2309" width="34.85546875" style="77" customWidth="1"/>
    <col min="2310" max="2310" width="25" style="77" customWidth="1"/>
    <col min="2311" max="2311" width="35.42578125" style="77" customWidth="1"/>
    <col min="2312" max="2312" width="25.140625" style="77" customWidth="1"/>
    <col min="2313" max="2560" width="9.140625" style="77"/>
    <col min="2561" max="2561" width="121.140625" style="77" customWidth="1"/>
    <col min="2562" max="2562" width="39.5703125" style="77" customWidth="1"/>
    <col min="2563" max="2564" width="39.7109375" style="77" customWidth="1"/>
    <col min="2565" max="2565" width="34.85546875" style="77" customWidth="1"/>
    <col min="2566" max="2566" width="25" style="77" customWidth="1"/>
    <col min="2567" max="2567" width="35.42578125" style="77" customWidth="1"/>
    <col min="2568" max="2568" width="25.140625" style="77" customWidth="1"/>
    <col min="2569" max="2816" width="9.140625" style="77"/>
    <col min="2817" max="2817" width="121.140625" style="77" customWidth="1"/>
    <col min="2818" max="2818" width="39.5703125" style="77" customWidth="1"/>
    <col min="2819" max="2820" width="39.7109375" style="77" customWidth="1"/>
    <col min="2821" max="2821" width="34.85546875" style="77" customWidth="1"/>
    <col min="2822" max="2822" width="25" style="77" customWidth="1"/>
    <col min="2823" max="2823" width="35.42578125" style="77" customWidth="1"/>
    <col min="2824" max="2824" width="25.140625" style="77" customWidth="1"/>
    <col min="2825" max="3072" width="9.140625" style="77"/>
    <col min="3073" max="3073" width="121.140625" style="77" customWidth="1"/>
    <col min="3074" max="3074" width="39.5703125" style="77" customWidth="1"/>
    <col min="3075" max="3076" width="39.7109375" style="77" customWidth="1"/>
    <col min="3077" max="3077" width="34.85546875" style="77" customWidth="1"/>
    <col min="3078" max="3078" width="25" style="77" customWidth="1"/>
    <col min="3079" max="3079" width="35.42578125" style="77" customWidth="1"/>
    <col min="3080" max="3080" width="25.140625" style="77" customWidth="1"/>
    <col min="3081" max="3328" width="9.140625" style="77"/>
    <col min="3329" max="3329" width="121.140625" style="77" customWidth="1"/>
    <col min="3330" max="3330" width="39.5703125" style="77" customWidth="1"/>
    <col min="3331" max="3332" width="39.7109375" style="77" customWidth="1"/>
    <col min="3333" max="3333" width="34.85546875" style="77" customWidth="1"/>
    <col min="3334" max="3334" width="25" style="77" customWidth="1"/>
    <col min="3335" max="3335" width="35.42578125" style="77" customWidth="1"/>
    <col min="3336" max="3336" width="25.140625" style="77" customWidth="1"/>
    <col min="3337" max="3584" width="9.140625" style="77"/>
    <col min="3585" max="3585" width="121.140625" style="77" customWidth="1"/>
    <col min="3586" max="3586" width="39.5703125" style="77" customWidth="1"/>
    <col min="3587" max="3588" width="39.7109375" style="77" customWidth="1"/>
    <col min="3589" max="3589" width="34.85546875" style="77" customWidth="1"/>
    <col min="3590" max="3590" width="25" style="77" customWidth="1"/>
    <col min="3591" max="3591" width="35.42578125" style="77" customWidth="1"/>
    <col min="3592" max="3592" width="25.140625" style="77" customWidth="1"/>
    <col min="3593" max="3840" width="9.140625" style="77"/>
    <col min="3841" max="3841" width="121.140625" style="77" customWidth="1"/>
    <col min="3842" max="3842" width="39.5703125" style="77" customWidth="1"/>
    <col min="3843" max="3844" width="39.7109375" style="77" customWidth="1"/>
    <col min="3845" max="3845" width="34.85546875" style="77" customWidth="1"/>
    <col min="3846" max="3846" width="25" style="77" customWidth="1"/>
    <col min="3847" max="3847" width="35.42578125" style="77" customWidth="1"/>
    <col min="3848" max="3848" width="25.140625" style="77" customWidth="1"/>
    <col min="3849" max="4096" width="9.140625" style="77"/>
    <col min="4097" max="4097" width="121.140625" style="77" customWidth="1"/>
    <col min="4098" max="4098" width="39.5703125" style="77" customWidth="1"/>
    <col min="4099" max="4100" width="39.7109375" style="77" customWidth="1"/>
    <col min="4101" max="4101" width="34.85546875" style="77" customWidth="1"/>
    <col min="4102" max="4102" width="25" style="77" customWidth="1"/>
    <col min="4103" max="4103" width="35.42578125" style="77" customWidth="1"/>
    <col min="4104" max="4104" width="25.140625" style="77" customWidth="1"/>
    <col min="4105" max="4352" width="9.140625" style="77"/>
    <col min="4353" max="4353" width="121.140625" style="77" customWidth="1"/>
    <col min="4354" max="4354" width="39.5703125" style="77" customWidth="1"/>
    <col min="4355" max="4356" width="39.7109375" style="77" customWidth="1"/>
    <col min="4357" max="4357" width="34.85546875" style="77" customWidth="1"/>
    <col min="4358" max="4358" width="25" style="77" customWidth="1"/>
    <col min="4359" max="4359" width="35.42578125" style="77" customWidth="1"/>
    <col min="4360" max="4360" width="25.140625" style="77" customWidth="1"/>
    <col min="4361" max="4608" width="9.140625" style="77"/>
    <col min="4609" max="4609" width="121.140625" style="77" customWidth="1"/>
    <col min="4610" max="4610" width="39.5703125" style="77" customWidth="1"/>
    <col min="4611" max="4612" width="39.7109375" style="77" customWidth="1"/>
    <col min="4613" max="4613" width="34.85546875" style="77" customWidth="1"/>
    <col min="4614" max="4614" width="25" style="77" customWidth="1"/>
    <col min="4615" max="4615" width="35.42578125" style="77" customWidth="1"/>
    <col min="4616" max="4616" width="25.140625" style="77" customWidth="1"/>
    <col min="4617" max="4864" width="9.140625" style="77"/>
    <col min="4865" max="4865" width="121.140625" style="77" customWidth="1"/>
    <col min="4866" max="4866" width="39.5703125" style="77" customWidth="1"/>
    <col min="4867" max="4868" width="39.7109375" style="77" customWidth="1"/>
    <col min="4869" max="4869" width="34.85546875" style="77" customWidth="1"/>
    <col min="4870" max="4870" width="25" style="77" customWidth="1"/>
    <col min="4871" max="4871" width="35.42578125" style="77" customWidth="1"/>
    <col min="4872" max="4872" width="25.140625" style="77" customWidth="1"/>
    <col min="4873" max="5120" width="9.140625" style="77"/>
    <col min="5121" max="5121" width="121.140625" style="77" customWidth="1"/>
    <col min="5122" max="5122" width="39.5703125" style="77" customWidth="1"/>
    <col min="5123" max="5124" width="39.7109375" style="77" customWidth="1"/>
    <col min="5125" max="5125" width="34.85546875" style="77" customWidth="1"/>
    <col min="5126" max="5126" width="25" style="77" customWidth="1"/>
    <col min="5127" max="5127" width="35.42578125" style="77" customWidth="1"/>
    <col min="5128" max="5128" width="25.140625" style="77" customWidth="1"/>
    <col min="5129" max="5376" width="9.140625" style="77"/>
    <col min="5377" max="5377" width="121.140625" style="77" customWidth="1"/>
    <col min="5378" max="5378" width="39.5703125" style="77" customWidth="1"/>
    <col min="5379" max="5380" width="39.7109375" style="77" customWidth="1"/>
    <col min="5381" max="5381" width="34.85546875" style="77" customWidth="1"/>
    <col min="5382" max="5382" width="25" style="77" customWidth="1"/>
    <col min="5383" max="5383" width="35.42578125" style="77" customWidth="1"/>
    <col min="5384" max="5384" width="25.140625" style="77" customWidth="1"/>
    <col min="5385" max="5632" width="9.140625" style="77"/>
    <col min="5633" max="5633" width="121.140625" style="77" customWidth="1"/>
    <col min="5634" max="5634" width="39.5703125" style="77" customWidth="1"/>
    <col min="5635" max="5636" width="39.7109375" style="77" customWidth="1"/>
    <col min="5637" max="5637" width="34.85546875" style="77" customWidth="1"/>
    <col min="5638" max="5638" width="25" style="77" customWidth="1"/>
    <col min="5639" max="5639" width="35.42578125" style="77" customWidth="1"/>
    <col min="5640" max="5640" width="25.140625" style="77" customWidth="1"/>
    <col min="5641" max="5888" width="9.140625" style="77"/>
    <col min="5889" max="5889" width="121.140625" style="77" customWidth="1"/>
    <col min="5890" max="5890" width="39.5703125" style="77" customWidth="1"/>
    <col min="5891" max="5892" width="39.7109375" style="77" customWidth="1"/>
    <col min="5893" max="5893" width="34.85546875" style="77" customWidth="1"/>
    <col min="5894" max="5894" width="25" style="77" customWidth="1"/>
    <col min="5895" max="5895" width="35.42578125" style="77" customWidth="1"/>
    <col min="5896" max="5896" width="25.140625" style="77" customWidth="1"/>
    <col min="5897" max="6144" width="9.140625" style="77"/>
    <col min="6145" max="6145" width="121.140625" style="77" customWidth="1"/>
    <col min="6146" max="6146" width="39.5703125" style="77" customWidth="1"/>
    <col min="6147" max="6148" width="39.7109375" style="77" customWidth="1"/>
    <col min="6149" max="6149" width="34.85546875" style="77" customWidth="1"/>
    <col min="6150" max="6150" width="25" style="77" customWidth="1"/>
    <col min="6151" max="6151" width="35.42578125" style="77" customWidth="1"/>
    <col min="6152" max="6152" width="25.140625" style="77" customWidth="1"/>
    <col min="6153" max="6400" width="9.140625" style="77"/>
    <col min="6401" max="6401" width="121.140625" style="77" customWidth="1"/>
    <col min="6402" max="6402" width="39.5703125" style="77" customWidth="1"/>
    <col min="6403" max="6404" width="39.7109375" style="77" customWidth="1"/>
    <col min="6405" max="6405" width="34.85546875" style="77" customWidth="1"/>
    <col min="6406" max="6406" width="25" style="77" customWidth="1"/>
    <col min="6407" max="6407" width="35.42578125" style="77" customWidth="1"/>
    <col min="6408" max="6408" width="25.140625" style="77" customWidth="1"/>
    <col min="6409" max="6656" width="9.140625" style="77"/>
    <col min="6657" max="6657" width="121.140625" style="77" customWidth="1"/>
    <col min="6658" max="6658" width="39.5703125" style="77" customWidth="1"/>
    <col min="6659" max="6660" width="39.7109375" style="77" customWidth="1"/>
    <col min="6661" max="6661" width="34.85546875" style="77" customWidth="1"/>
    <col min="6662" max="6662" width="25" style="77" customWidth="1"/>
    <col min="6663" max="6663" width="35.42578125" style="77" customWidth="1"/>
    <col min="6664" max="6664" width="25.140625" style="77" customWidth="1"/>
    <col min="6665" max="6912" width="9.140625" style="77"/>
    <col min="6913" max="6913" width="121.140625" style="77" customWidth="1"/>
    <col min="6914" max="6914" width="39.5703125" style="77" customWidth="1"/>
    <col min="6915" max="6916" width="39.7109375" style="77" customWidth="1"/>
    <col min="6917" max="6917" width="34.85546875" style="77" customWidth="1"/>
    <col min="6918" max="6918" width="25" style="77" customWidth="1"/>
    <col min="6919" max="6919" width="35.42578125" style="77" customWidth="1"/>
    <col min="6920" max="6920" width="25.140625" style="77" customWidth="1"/>
    <col min="6921" max="7168" width="9.140625" style="77"/>
    <col min="7169" max="7169" width="121.140625" style="77" customWidth="1"/>
    <col min="7170" max="7170" width="39.5703125" style="77" customWidth="1"/>
    <col min="7171" max="7172" width="39.7109375" style="77" customWidth="1"/>
    <col min="7173" max="7173" width="34.85546875" style="77" customWidth="1"/>
    <col min="7174" max="7174" width="25" style="77" customWidth="1"/>
    <col min="7175" max="7175" width="35.42578125" style="77" customWidth="1"/>
    <col min="7176" max="7176" width="25.140625" style="77" customWidth="1"/>
    <col min="7177" max="7424" width="9.140625" style="77"/>
    <col min="7425" max="7425" width="121.140625" style="77" customWidth="1"/>
    <col min="7426" max="7426" width="39.5703125" style="77" customWidth="1"/>
    <col min="7427" max="7428" width="39.7109375" style="77" customWidth="1"/>
    <col min="7429" max="7429" width="34.85546875" style="77" customWidth="1"/>
    <col min="7430" max="7430" width="25" style="77" customWidth="1"/>
    <col min="7431" max="7431" width="35.42578125" style="77" customWidth="1"/>
    <col min="7432" max="7432" width="25.140625" style="77" customWidth="1"/>
    <col min="7433" max="7680" width="9.140625" style="77"/>
    <col min="7681" max="7681" width="121.140625" style="77" customWidth="1"/>
    <col min="7682" max="7682" width="39.5703125" style="77" customWidth="1"/>
    <col min="7683" max="7684" width="39.7109375" style="77" customWidth="1"/>
    <col min="7685" max="7685" width="34.85546875" style="77" customWidth="1"/>
    <col min="7686" max="7686" width="25" style="77" customWidth="1"/>
    <col min="7687" max="7687" width="35.42578125" style="77" customWidth="1"/>
    <col min="7688" max="7688" width="25.140625" style="77" customWidth="1"/>
    <col min="7689" max="7936" width="9.140625" style="77"/>
    <col min="7937" max="7937" width="121.140625" style="77" customWidth="1"/>
    <col min="7938" max="7938" width="39.5703125" style="77" customWidth="1"/>
    <col min="7939" max="7940" width="39.7109375" style="77" customWidth="1"/>
    <col min="7941" max="7941" width="34.85546875" style="77" customWidth="1"/>
    <col min="7942" max="7942" width="25" style="77" customWidth="1"/>
    <col min="7943" max="7943" width="35.42578125" style="77" customWidth="1"/>
    <col min="7944" max="7944" width="25.140625" style="77" customWidth="1"/>
    <col min="7945" max="8192" width="9.140625" style="77"/>
    <col min="8193" max="8193" width="121.140625" style="77" customWidth="1"/>
    <col min="8194" max="8194" width="39.5703125" style="77" customWidth="1"/>
    <col min="8195" max="8196" width="39.7109375" style="77" customWidth="1"/>
    <col min="8197" max="8197" width="34.85546875" style="77" customWidth="1"/>
    <col min="8198" max="8198" width="25" style="77" customWidth="1"/>
    <col min="8199" max="8199" width="35.42578125" style="77" customWidth="1"/>
    <col min="8200" max="8200" width="25.140625" style="77" customWidth="1"/>
    <col min="8201" max="8448" width="9.140625" style="77"/>
    <col min="8449" max="8449" width="121.140625" style="77" customWidth="1"/>
    <col min="8450" max="8450" width="39.5703125" style="77" customWidth="1"/>
    <col min="8451" max="8452" width="39.7109375" style="77" customWidth="1"/>
    <col min="8453" max="8453" width="34.85546875" style="77" customWidth="1"/>
    <col min="8454" max="8454" width="25" style="77" customWidth="1"/>
    <col min="8455" max="8455" width="35.42578125" style="77" customWidth="1"/>
    <col min="8456" max="8456" width="25.140625" style="77" customWidth="1"/>
    <col min="8457" max="8704" width="9.140625" style="77"/>
    <col min="8705" max="8705" width="121.140625" style="77" customWidth="1"/>
    <col min="8706" max="8706" width="39.5703125" style="77" customWidth="1"/>
    <col min="8707" max="8708" width="39.7109375" style="77" customWidth="1"/>
    <col min="8709" max="8709" width="34.85546875" style="77" customWidth="1"/>
    <col min="8710" max="8710" width="25" style="77" customWidth="1"/>
    <col min="8711" max="8711" width="35.42578125" style="77" customWidth="1"/>
    <col min="8712" max="8712" width="25.140625" style="77" customWidth="1"/>
    <col min="8713" max="8960" width="9.140625" style="77"/>
    <col min="8961" max="8961" width="121.140625" style="77" customWidth="1"/>
    <col min="8962" max="8962" width="39.5703125" style="77" customWidth="1"/>
    <col min="8963" max="8964" width="39.7109375" style="77" customWidth="1"/>
    <col min="8965" max="8965" width="34.85546875" style="77" customWidth="1"/>
    <col min="8966" max="8966" width="25" style="77" customWidth="1"/>
    <col min="8967" max="8967" width="35.42578125" style="77" customWidth="1"/>
    <col min="8968" max="8968" width="25.140625" style="77" customWidth="1"/>
    <col min="8969" max="9216" width="9.140625" style="77"/>
    <col min="9217" max="9217" width="121.140625" style="77" customWidth="1"/>
    <col min="9218" max="9218" width="39.5703125" style="77" customWidth="1"/>
    <col min="9219" max="9220" width="39.7109375" style="77" customWidth="1"/>
    <col min="9221" max="9221" width="34.85546875" style="77" customWidth="1"/>
    <col min="9222" max="9222" width="25" style="77" customWidth="1"/>
    <col min="9223" max="9223" width="35.42578125" style="77" customWidth="1"/>
    <col min="9224" max="9224" width="25.140625" style="77" customWidth="1"/>
    <col min="9225" max="9472" width="9.140625" style="77"/>
    <col min="9473" max="9473" width="121.140625" style="77" customWidth="1"/>
    <col min="9474" max="9474" width="39.5703125" style="77" customWidth="1"/>
    <col min="9475" max="9476" width="39.7109375" style="77" customWidth="1"/>
    <col min="9477" max="9477" width="34.85546875" style="77" customWidth="1"/>
    <col min="9478" max="9478" width="25" style="77" customWidth="1"/>
    <col min="9479" max="9479" width="35.42578125" style="77" customWidth="1"/>
    <col min="9480" max="9480" width="25.140625" style="77" customWidth="1"/>
    <col min="9481" max="9728" width="9.140625" style="77"/>
    <col min="9729" max="9729" width="121.140625" style="77" customWidth="1"/>
    <col min="9730" max="9730" width="39.5703125" style="77" customWidth="1"/>
    <col min="9731" max="9732" width="39.7109375" style="77" customWidth="1"/>
    <col min="9733" max="9733" width="34.85546875" style="77" customWidth="1"/>
    <col min="9734" max="9734" width="25" style="77" customWidth="1"/>
    <col min="9735" max="9735" width="35.42578125" style="77" customWidth="1"/>
    <col min="9736" max="9736" width="25.140625" style="77" customWidth="1"/>
    <col min="9737" max="9984" width="9.140625" style="77"/>
    <col min="9985" max="9985" width="121.140625" style="77" customWidth="1"/>
    <col min="9986" max="9986" width="39.5703125" style="77" customWidth="1"/>
    <col min="9987" max="9988" width="39.7109375" style="77" customWidth="1"/>
    <col min="9989" max="9989" width="34.85546875" style="77" customWidth="1"/>
    <col min="9990" max="9990" width="25" style="77" customWidth="1"/>
    <col min="9991" max="9991" width="35.42578125" style="77" customWidth="1"/>
    <col min="9992" max="9992" width="25.140625" style="77" customWidth="1"/>
    <col min="9993" max="10240" width="9.140625" style="77"/>
    <col min="10241" max="10241" width="121.140625" style="77" customWidth="1"/>
    <col min="10242" max="10242" width="39.5703125" style="77" customWidth="1"/>
    <col min="10243" max="10244" width="39.7109375" style="77" customWidth="1"/>
    <col min="10245" max="10245" width="34.85546875" style="77" customWidth="1"/>
    <col min="10246" max="10246" width="25" style="77" customWidth="1"/>
    <col min="10247" max="10247" width="35.42578125" style="77" customWidth="1"/>
    <col min="10248" max="10248" width="25.140625" style="77" customWidth="1"/>
    <col min="10249" max="10496" width="9.140625" style="77"/>
    <col min="10497" max="10497" width="121.140625" style="77" customWidth="1"/>
    <col min="10498" max="10498" width="39.5703125" style="77" customWidth="1"/>
    <col min="10499" max="10500" width="39.7109375" style="77" customWidth="1"/>
    <col min="10501" max="10501" width="34.85546875" style="77" customWidth="1"/>
    <col min="10502" max="10502" width="25" style="77" customWidth="1"/>
    <col min="10503" max="10503" width="35.42578125" style="77" customWidth="1"/>
    <col min="10504" max="10504" width="25.140625" style="77" customWidth="1"/>
    <col min="10505" max="10752" width="9.140625" style="77"/>
    <col min="10753" max="10753" width="121.140625" style="77" customWidth="1"/>
    <col min="10754" max="10754" width="39.5703125" style="77" customWidth="1"/>
    <col min="10755" max="10756" width="39.7109375" style="77" customWidth="1"/>
    <col min="10757" max="10757" width="34.85546875" style="77" customWidth="1"/>
    <col min="10758" max="10758" width="25" style="77" customWidth="1"/>
    <col min="10759" max="10759" width="35.42578125" style="77" customWidth="1"/>
    <col min="10760" max="10760" width="25.140625" style="77" customWidth="1"/>
    <col min="10761" max="11008" width="9.140625" style="77"/>
    <col min="11009" max="11009" width="121.140625" style="77" customWidth="1"/>
    <col min="11010" max="11010" width="39.5703125" style="77" customWidth="1"/>
    <col min="11011" max="11012" width="39.7109375" style="77" customWidth="1"/>
    <col min="11013" max="11013" width="34.85546875" style="77" customWidth="1"/>
    <col min="11014" max="11014" width="25" style="77" customWidth="1"/>
    <col min="11015" max="11015" width="35.42578125" style="77" customWidth="1"/>
    <col min="11016" max="11016" width="25.140625" style="77" customWidth="1"/>
    <col min="11017" max="11264" width="9.140625" style="77"/>
    <col min="11265" max="11265" width="121.140625" style="77" customWidth="1"/>
    <col min="11266" max="11266" width="39.5703125" style="77" customWidth="1"/>
    <col min="11267" max="11268" width="39.7109375" style="77" customWidth="1"/>
    <col min="11269" max="11269" width="34.85546875" style="77" customWidth="1"/>
    <col min="11270" max="11270" width="25" style="77" customWidth="1"/>
    <col min="11271" max="11271" width="35.42578125" style="77" customWidth="1"/>
    <col min="11272" max="11272" width="25.140625" style="77" customWidth="1"/>
    <col min="11273" max="11520" width="9.140625" style="77"/>
    <col min="11521" max="11521" width="121.140625" style="77" customWidth="1"/>
    <col min="11522" max="11522" width="39.5703125" style="77" customWidth="1"/>
    <col min="11523" max="11524" width="39.7109375" style="77" customWidth="1"/>
    <col min="11525" max="11525" width="34.85546875" style="77" customWidth="1"/>
    <col min="11526" max="11526" width="25" style="77" customWidth="1"/>
    <col min="11527" max="11527" width="35.42578125" style="77" customWidth="1"/>
    <col min="11528" max="11528" width="25.140625" style="77" customWidth="1"/>
    <col min="11529" max="11776" width="9.140625" style="77"/>
    <col min="11777" max="11777" width="121.140625" style="77" customWidth="1"/>
    <col min="11778" max="11778" width="39.5703125" style="77" customWidth="1"/>
    <col min="11779" max="11780" width="39.7109375" style="77" customWidth="1"/>
    <col min="11781" max="11781" width="34.85546875" style="77" customWidth="1"/>
    <col min="11782" max="11782" width="25" style="77" customWidth="1"/>
    <col min="11783" max="11783" width="35.42578125" style="77" customWidth="1"/>
    <col min="11784" max="11784" width="25.140625" style="77" customWidth="1"/>
    <col min="11785" max="12032" width="9.140625" style="77"/>
    <col min="12033" max="12033" width="121.140625" style="77" customWidth="1"/>
    <col min="12034" max="12034" width="39.5703125" style="77" customWidth="1"/>
    <col min="12035" max="12036" width="39.7109375" style="77" customWidth="1"/>
    <col min="12037" max="12037" width="34.85546875" style="77" customWidth="1"/>
    <col min="12038" max="12038" width="25" style="77" customWidth="1"/>
    <col min="12039" max="12039" width="35.42578125" style="77" customWidth="1"/>
    <col min="12040" max="12040" width="25.140625" style="77" customWidth="1"/>
    <col min="12041" max="12288" width="9.140625" style="77"/>
    <col min="12289" max="12289" width="121.140625" style="77" customWidth="1"/>
    <col min="12290" max="12290" width="39.5703125" style="77" customWidth="1"/>
    <col min="12291" max="12292" width="39.7109375" style="77" customWidth="1"/>
    <col min="12293" max="12293" width="34.85546875" style="77" customWidth="1"/>
    <col min="12294" max="12294" width="25" style="77" customWidth="1"/>
    <col min="12295" max="12295" width="35.42578125" style="77" customWidth="1"/>
    <col min="12296" max="12296" width="25.140625" style="77" customWidth="1"/>
    <col min="12297" max="12544" width="9.140625" style="77"/>
    <col min="12545" max="12545" width="121.140625" style="77" customWidth="1"/>
    <col min="12546" max="12546" width="39.5703125" style="77" customWidth="1"/>
    <col min="12547" max="12548" width="39.7109375" style="77" customWidth="1"/>
    <col min="12549" max="12549" width="34.85546875" style="77" customWidth="1"/>
    <col min="12550" max="12550" width="25" style="77" customWidth="1"/>
    <col min="12551" max="12551" width="35.42578125" style="77" customWidth="1"/>
    <col min="12552" max="12552" width="25.140625" style="77" customWidth="1"/>
    <col min="12553" max="12800" width="9.140625" style="77"/>
    <col min="12801" max="12801" width="121.140625" style="77" customWidth="1"/>
    <col min="12802" max="12802" width="39.5703125" style="77" customWidth="1"/>
    <col min="12803" max="12804" width="39.7109375" style="77" customWidth="1"/>
    <col min="12805" max="12805" width="34.85546875" style="77" customWidth="1"/>
    <col min="12806" max="12806" width="25" style="77" customWidth="1"/>
    <col min="12807" max="12807" width="35.42578125" style="77" customWidth="1"/>
    <col min="12808" max="12808" width="25.140625" style="77" customWidth="1"/>
    <col min="12809" max="13056" width="9.140625" style="77"/>
    <col min="13057" max="13057" width="121.140625" style="77" customWidth="1"/>
    <col min="13058" max="13058" width="39.5703125" style="77" customWidth="1"/>
    <col min="13059" max="13060" width="39.7109375" style="77" customWidth="1"/>
    <col min="13061" max="13061" width="34.85546875" style="77" customWidth="1"/>
    <col min="13062" max="13062" width="25" style="77" customWidth="1"/>
    <col min="13063" max="13063" width="35.42578125" style="77" customWidth="1"/>
    <col min="13064" max="13064" width="25.140625" style="77" customWidth="1"/>
    <col min="13065" max="13312" width="9.140625" style="77"/>
    <col min="13313" max="13313" width="121.140625" style="77" customWidth="1"/>
    <col min="13314" max="13314" width="39.5703125" style="77" customWidth="1"/>
    <col min="13315" max="13316" width="39.7109375" style="77" customWidth="1"/>
    <col min="13317" max="13317" width="34.85546875" style="77" customWidth="1"/>
    <col min="13318" max="13318" width="25" style="77" customWidth="1"/>
    <col min="13319" max="13319" width="35.42578125" style="77" customWidth="1"/>
    <col min="13320" max="13320" width="25.140625" style="77" customWidth="1"/>
    <col min="13321" max="13568" width="9.140625" style="77"/>
    <col min="13569" max="13569" width="121.140625" style="77" customWidth="1"/>
    <col min="13570" max="13570" width="39.5703125" style="77" customWidth="1"/>
    <col min="13571" max="13572" width="39.7109375" style="77" customWidth="1"/>
    <col min="13573" max="13573" width="34.85546875" style="77" customWidth="1"/>
    <col min="13574" max="13574" width="25" style="77" customWidth="1"/>
    <col min="13575" max="13575" width="35.42578125" style="77" customWidth="1"/>
    <col min="13576" max="13576" width="25.140625" style="77" customWidth="1"/>
    <col min="13577" max="13824" width="9.140625" style="77"/>
    <col min="13825" max="13825" width="121.140625" style="77" customWidth="1"/>
    <col min="13826" max="13826" width="39.5703125" style="77" customWidth="1"/>
    <col min="13827" max="13828" width="39.7109375" style="77" customWidth="1"/>
    <col min="13829" max="13829" width="34.85546875" style="77" customWidth="1"/>
    <col min="13830" max="13830" width="25" style="77" customWidth="1"/>
    <col min="13831" max="13831" width="35.42578125" style="77" customWidth="1"/>
    <col min="13832" max="13832" width="25.140625" style="77" customWidth="1"/>
    <col min="13833" max="14080" width="9.140625" style="77"/>
    <col min="14081" max="14081" width="121.140625" style="77" customWidth="1"/>
    <col min="14082" max="14082" width="39.5703125" style="77" customWidth="1"/>
    <col min="14083" max="14084" width="39.7109375" style="77" customWidth="1"/>
    <col min="14085" max="14085" width="34.85546875" style="77" customWidth="1"/>
    <col min="14086" max="14086" width="25" style="77" customWidth="1"/>
    <col min="14087" max="14087" width="35.42578125" style="77" customWidth="1"/>
    <col min="14088" max="14088" width="25.140625" style="77" customWidth="1"/>
    <col min="14089" max="14336" width="9.140625" style="77"/>
    <col min="14337" max="14337" width="121.140625" style="77" customWidth="1"/>
    <col min="14338" max="14338" width="39.5703125" style="77" customWidth="1"/>
    <col min="14339" max="14340" width="39.7109375" style="77" customWidth="1"/>
    <col min="14341" max="14341" width="34.85546875" style="77" customWidth="1"/>
    <col min="14342" max="14342" width="25" style="77" customWidth="1"/>
    <col min="14343" max="14343" width="35.42578125" style="77" customWidth="1"/>
    <col min="14344" max="14344" width="25.140625" style="77" customWidth="1"/>
    <col min="14345" max="14592" width="9.140625" style="77"/>
    <col min="14593" max="14593" width="121.140625" style="77" customWidth="1"/>
    <col min="14594" max="14594" width="39.5703125" style="77" customWidth="1"/>
    <col min="14595" max="14596" width="39.7109375" style="77" customWidth="1"/>
    <col min="14597" max="14597" width="34.85546875" style="77" customWidth="1"/>
    <col min="14598" max="14598" width="25" style="77" customWidth="1"/>
    <col min="14599" max="14599" width="35.42578125" style="77" customWidth="1"/>
    <col min="14600" max="14600" width="25.140625" style="77" customWidth="1"/>
    <col min="14601" max="14848" width="9.140625" style="77"/>
    <col min="14849" max="14849" width="121.140625" style="77" customWidth="1"/>
    <col min="14850" max="14850" width="39.5703125" style="77" customWidth="1"/>
    <col min="14851" max="14852" width="39.7109375" style="77" customWidth="1"/>
    <col min="14853" max="14853" width="34.85546875" style="77" customWidth="1"/>
    <col min="14854" max="14854" width="25" style="77" customWidth="1"/>
    <col min="14855" max="14855" width="35.42578125" style="77" customWidth="1"/>
    <col min="14856" max="14856" width="25.140625" style="77" customWidth="1"/>
    <col min="14857" max="15104" width="9.140625" style="77"/>
    <col min="15105" max="15105" width="121.140625" style="77" customWidth="1"/>
    <col min="15106" max="15106" width="39.5703125" style="77" customWidth="1"/>
    <col min="15107" max="15108" width="39.7109375" style="77" customWidth="1"/>
    <col min="15109" max="15109" width="34.85546875" style="77" customWidth="1"/>
    <col min="15110" max="15110" width="25" style="77" customWidth="1"/>
    <col min="15111" max="15111" width="35.42578125" style="77" customWidth="1"/>
    <col min="15112" max="15112" width="25.140625" style="77" customWidth="1"/>
    <col min="15113" max="15360" width="9.140625" style="77"/>
    <col min="15361" max="15361" width="121.140625" style="77" customWidth="1"/>
    <col min="15362" max="15362" width="39.5703125" style="77" customWidth="1"/>
    <col min="15363" max="15364" width="39.7109375" style="77" customWidth="1"/>
    <col min="15365" max="15365" width="34.85546875" style="77" customWidth="1"/>
    <col min="15366" max="15366" width="25" style="77" customWidth="1"/>
    <col min="15367" max="15367" width="35.42578125" style="77" customWidth="1"/>
    <col min="15368" max="15368" width="25.140625" style="77" customWidth="1"/>
    <col min="15369" max="15616" width="9.140625" style="77"/>
    <col min="15617" max="15617" width="121.140625" style="77" customWidth="1"/>
    <col min="15618" max="15618" width="39.5703125" style="77" customWidth="1"/>
    <col min="15619" max="15620" width="39.7109375" style="77" customWidth="1"/>
    <col min="15621" max="15621" width="34.85546875" style="77" customWidth="1"/>
    <col min="15622" max="15622" width="25" style="77" customWidth="1"/>
    <col min="15623" max="15623" width="35.42578125" style="77" customWidth="1"/>
    <col min="15624" max="15624" width="25.140625" style="77" customWidth="1"/>
    <col min="15625" max="15872" width="9.140625" style="77"/>
    <col min="15873" max="15873" width="121.140625" style="77" customWidth="1"/>
    <col min="15874" max="15874" width="39.5703125" style="77" customWidth="1"/>
    <col min="15875" max="15876" width="39.7109375" style="77" customWidth="1"/>
    <col min="15877" max="15877" width="34.85546875" style="77" customWidth="1"/>
    <col min="15878" max="15878" width="25" style="77" customWidth="1"/>
    <col min="15879" max="15879" width="35.42578125" style="77" customWidth="1"/>
    <col min="15880" max="15880" width="25.140625" style="77" customWidth="1"/>
    <col min="15881" max="16128" width="9.140625" style="77"/>
    <col min="16129" max="16129" width="121.140625" style="77" customWidth="1"/>
    <col min="16130" max="16130" width="39.5703125" style="77" customWidth="1"/>
    <col min="16131" max="16132" width="39.7109375" style="77" customWidth="1"/>
    <col min="16133" max="16133" width="34.85546875" style="77" customWidth="1"/>
    <col min="16134" max="16134" width="25" style="77" customWidth="1"/>
    <col min="16135" max="16135" width="35.42578125" style="77" customWidth="1"/>
    <col min="16136" max="16136" width="25.140625" style="77" customWidth="1"/>
    <col min="16137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145" t="s">
        <v>124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50442295</v>
      </c>
      <c r="C8" s="26">
        <v>50442294</v>
      </c>
      <c r="D8" s="26">
        <v>47795300</v>
      </c>
      <c r="E8" s="26">
        <v>-2646995</v>
      </c>
      <c r="F8" s="27">
        <v>-5.2475705159727569E-2</v>
      </c>
      <c r="G8" s="26">
        <v>-2646994</v>
      </c>
      <c r="H8" s="27">
        <v>-5.2475686375405527E-2</v>
      </c>
    </row>
    <row r="9" spans="1:8" s="73" customFormat="1" ht="31.5">
      <c r="A9" s="25" t="s">
        <v>19</v>
      </c>
      <c r="B9" s="26">
        <v>5089774</v>
      </c>
      <c r="C9" s="26">
        <v>5089774</v>
      </c>
      <c r="D9" s="26">
        <v>0</v>
      </c>
      <c r="E9" s="26">
        <v>-5089774</v>
      </c>
      <c r="F9" s="27">
        <v>-1</v>
      </c>
      <c r="G9" s="26">
        <v>-5089774</v>
      </c>
      <c r="H9" s="27">
        <v>-1</v>
      </c>
    </row>
    <row r="10" spans="1:8" s="73" customFormat="1" ht="31.5">
      <c r="A10" s="28" t="s">
        <v>20</v>
      </c>
      <c r="B10" s="29">
        <v>3220171</v>
      </c>
      <c r="C10" s="29">
        <v>3419852</v>
      </c>
      <c r="D10" s="29">
        <v>2149026</v>
      </c>
      <c r="E10" s="29">
        <v>-1071145</v>
      </c>
      <c r="F10" s="27">
        <v>-0.33263606187373279</v>
      </c>
      <c r="G10" s="29">
        <v>-1270826</v>
      </c>
      <c r="H10" s="27">
        <v>-0.37160263075712047</v>
      </c>
    </row>
    <row r="11" spans="1:8" s="73" customFormat="1" ht="31.5">
      <c r="A11" s="30" t="s">
        <v>21</v>
      </c>
      <c r="B11" s="31">
        <v>430571</v>
      </c>
      <c r="C11" s="31">
        <v>430571</v>
      </c>
      <c r="D11" s="31">
        <v>41720</v>
      </c>
      <c r="E11" s="29">
        <v>-388851</v>
      </c>
      <c r="F11" s="27">
        <v>-0.90310541118654064</v>
      </c>
      <c r="G11" s="29">
        <v>-388851</v>
      </c>
      <c r="H11" s="27">
        <v>-0.90310541118654064</v>
      </c>
    </row>
    <row r="12" spans="1:8" s="73" customFormat="1" ht="31.5">
      <c r="A12" s="32" t="s">
        <v>22</v>
      </c>
      <c r="B12" s="31">
        <v>2614600</v>
      </c>
      <c r="C12" s="31">
        <v>2814281</v>
      </c>
      <c r="D12" s="31">
        <v>1957306</v>
      </c>
      <c r="E12" s="29">
        <v>-657294</v>
      </c>
      <c r="F12" s="27">
        <v>-0.25139371223131646</v>
      </c>
      <c r="G12" s="29">
        <v>-856975</v>
      </c>
      <c r="H12" s="27">
        <v>-0.30450939334060811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175000</v>
      </c>
      <c r="C25" s="31">
        <v>175000</v>
      </c>
      <c r="D25" s="31">
        <v>150000</v>
      </c>
      <c r="E25" s="29">
        <v>-25000</v>
      </c>
      <c r="F25" s="27">
        <v>-0.14285714285714285</v>
      </c>
      <c r="G25" s="29">
        <v>-25000</v>
      </c>
      <c r="H25" s="27">
        <v>-0.14285714285714285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58752240</v>
      </c>
      <c r="C31" s="36">
        <v>58951920</v>
      </c>
      <c r="D31" s="36">
        <v>49944326</v>
      </c>
      <c r="E31" s="36">
        <v>-8807914</v>
      </c>
      <c r="F31" s="37">
        <v>-0.14991622447076061</v>
      </c>
      <c r="G31" s="36">
        <v>-9007594</v>
      </c>
      <c r="H31" s="37">
        <v>-0.15279560021115512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26216.019999995828</v>
      </c>
      <c r="C33" s="39"/>
      <c r="D33" s="39"/>
      <c r="E33" s="39">
        <v>-26216.019999995828</v>
      </c>
      <c r="F33" s="37">
        <v>-1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11892426</v>
      </c>
      <c r="C37" s="41">
        <v>11892426</v>
      </c>
      <c r="D37" s="41">
        <v>16147283</v>
      </c>
      <c r="E37" s="41">
        <v>4254857</v>
      </c>
      <c r="F37" s="37">
        <v>0.35777872403830807</v>
      </c>
      <c r="G37" s="41">
        <v>4254857</v>
      </c>
      <c r="H37" s="37">
        <v>0.35777872403830807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13606610.140000001</v>
      </c>
      <c r="C39" s="39">
        <v>14395880</v>
      </c>
      <c r="D39" s="39">
        <v>13837940</v>
      </c>
      <c r="E39" s="39">
        <v>231329.8599999994</v>
      </c>
      <c r="F39" s="37">
        <v>1.7001285229739035E-2</v>
      </c>
      <c r="G39" s="39">
        <v>-557940</v>
      </c>
      <c r="H39" s="37">
        <v>-3.8756922119384155E-2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84225060.120000005</v>
      </c>
      <c r="C45" s="39">
        <v>85240226</v>
      </c>
      <c r="D45" s="39">
        <v>79929549</v>
      </c>
      <c r="E45" s="39">
        <v>-4295511.1200000048</v>
      </c>
      <c r="F45" s="37">
        <v>-5.1000392447093035E-2</v>
      </c>
      <c r="G45" s="39">
        <v>-5310677</v>
      </c>
      <c r="H45" s="37">
        <v>-6.2302474420938302E-2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45133235.640000001</v>
      </c>
      <c r="C49" s="22">
        <v>45677507.450000003</v>
      </c>
      <c r="D49" s="22">
        <v>43946549</v>
      </c>
      <c r="E49" s="22">
        <v>-1186686.6400000006</v>
      </c>
      <c r="F49" s="27">
        <v>-2.6292966218187157E-2</v>
      </c>
      <c r="G49" s="22">
        <v>-1730958.450000003</v>
      </c>
      <c r="H49" s="27">
        <v>-3.7895203714755299E-2</v>
      </c>
    </row>
    <row r="50" spans="1:8" s="73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73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73" customFormat="1" ht="31.5">
      <c r="A52" s="32" t="s">
        <v>54</v>
      </c>
      <c r="B52" s="31">
        <v>1339936.8999999999</v>
      </c>
      <c r="C52" s="31">
        <v>1340479.8999999999</v>
      </c>
      <c r="D52" s="31">
        <v>1178458</v>
      </c>
      <c r="E52" s="31">
        <v>-161478.89999999991</v>
      </c>
      <c r="F52" s="27">
        <v>-0.1205123166620756</v>
      </c>
      <c r="G52" s="31">
        <v>-162021.89999999991</v>
      </c>
      <c r="H52" s="27">
        <v>-0.12086857848446658</v>
      </c>
    </row>
    <row r="53" spans="1:8" s="73" customFormat="1" ht="31.5">
      <c r="A53" s="32" t="s">
        <v>55</v>
      </c>
      <c r="B53" s="31">
        <v>6396302</v>
      </c>
      <c r="C53" s="31">
        <v>6448657</v>
      </c>
      <c r="D53" s="31">
        <v>6349755</v>
      </c>
      <c r="E53" s="31">
        <v>-46547</v>
      </c>
      <c r="F53" s="27">
        <v>-7.2771735918660497E-3</v>
      </c>
      <c r="G53" s="31">
        <v>-98902</v>
      </c>
      <c r="H53" s="27">
        <v>-1.5336836801833313E-2</v>
      </c>
    </row>
    <row r="54" spans="1:8" s="73" customFormat="1" ht="31.5">
      <c r="A54" s="32" t="s">
        <v>56</v>
      </c>
      <c r="B54" s="31">
        <v>19212871.32</v>
      </c>
      <c r="C54" s="31">
        <v>19444083.449999999</v>
      </c>
      <c r="D54" s="31">
        <v>17086514</v>
      </c>
      <c r="E54" s="31">
        <v>-2126357.3200000003</v>
      </c>
      <c r="F54" s="27">
        <v>-0.11067358358802562</v>
      </c>
      <c r="G54" s="31">
        <v>-2357569.4499999993</v>
      </c>
      <c r="H54" s="27">
        <v>-0.12124867989084871</v>
      </c>
    </row>
    <row r="55" spans="1:8" s="73" customFormat="1" ht="31.5">
      <c r="A55" s="32" t="s">
        <v>57</v>
      </c>
      <c r="B55" s="31">
        <v>5001</v>
      </c>
      <c r="C55" s="31">
        <v>6554</v>
      </c>
      <c r="D55" s="31">
        <v>4000</v>
      </c>
      <c r="E55" s="31">
        <v>-1001</v>
      </c>
      <c r="F55" s="27">
        <v>-0.20015996800639871</v>
      </c>
      <c r="G55" s="31">
        <v>-2554</v>
      </c>
      <c r="H55" s="27">
        <v>-0.38968568812938664</v>
      </c>
    </row>
    <row r="56" spans="1:8" s="73" customFormat="1" ht="31.5">
      <c r="A56" s="32" t="s">
        <v>58</v>
      </c>
      <c r="B56" s="31">
        <v>8939419.2599999998</v>
      </c>
      <c r="C56" s="31">
        <v>9079049</v>
      </c>
      <c r="D56" s="31">
        <v>8237186</v>
      </c>
      <c r="E56" s="31">
        <v>-702233.25999999978</v>
      </c>
      <c r="F56" s="27">
        <v>-7.8554684546700615E-2</v>
      </c>
      <c r="G56" s="31">
        <v>-841863</v>
      </c>
      <c r="H56" s="27">
        <v>-9.2725901137883496E-2</v>
      </c>
    </row>
    <row r="57" spans="1:8" s="75" customFormat="1" ht="31.5">
      <c r="A57" s="48" t="s">
        <v>59</v>
      </c>
      <c r="B57" s="36">
        <v>81026766.120000005</v>
      </c>
      <c r="C57" s="36">
        <v>81996330.799999997</v>
      </c>
      <c r="D57" s="36">
        <v>76802462</v>
      </c>
      <c r="E57" s="36">
        <v>-4224304.1200000048</v>
      </c>
      <c r="F57" s="37">
        <v>-5.2134675025087923E-2</v>
      </c>
      <c r="G57" s="36">
        <v>-5193868.799999997</v>
      </c>
      <c r="H57" s="37">
        <v>-6.3342697768617687E-2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2917794</v>
      </c>
      <c r="C59" s="31">
        <v>2963395</v>
      </c>
      <c r="D59" s="31">
        <v>2846587</v>
      </c>
      <c r="E59" s="31">
        <v>-71207</v>
      </c>
      <c r="F59" s="27">
        <v>-2.4404395923769806E-2</v>
      </c>
      <c r="G59" s="31">
        <v>-116808</v>
      </c>
      <c r="H59" s="27">
        <v>-3.9416952515611316E-2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280500</v>
      </c>
      <c r="C61" s="31">
        <v>280500</v>
      </c>
      <c r="D61" s="31">
        <v>280500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84225060.120000005</v>
      </c>
      <c r="C62" s="50">
        <v>85240225.799999997</v>
      </c>
      <c r="D62" s="50">
        <v>79929549</v>
      </c>
      <c r="E62" s="50">
        <v>-4295511.1200000048</v>
      </c>
      <c r="F62" s="37">
        <v>-5.1000392447093035E-2</v>
      </c>
      <c r="G62" s="50">
        <v>-5310676.799999997</v>
      </c>
      <c r="H62" s="37">
        <v>-6.2302472220809126E-2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49524356.450000003</v>
      </c>
      <c r="C65" s="26">
        <v>49785591.349999994</v>
      </c>
      <c r="D65" s="26">
        <v>43579300</v>
      </c>
      <c r="E65" s="22">
        <v>-5945056.450000003</v>
      </c>
      <c r="F65" s="27">
        <v>-0.12004308336650789</v>
      </c>
      <c r="G65" s="22">
        <v>-6206291.349999994</v>
      </c>
      <c r="H65" s="27">
        <v>-0.1246603923285526</v>
      </c>
    </row>
    <row r="66" spans="1:8" s="73" customFormat="1" ht="31.5">
      <c r="A66" s="32" t="s">
        <v>67</v>
      </c>
      <c r="B66" s="29">
        <v>673907</v>
      </c>
      <c r="C66" s="26">
        <v>769612</v>
      </c>
      <c r="D66" s="26">
        <v>815349</v>
      </c>
      <c r="E66" s="31">
        <v>141442</v>
      </c>
      <c r="F66" s="27">
        <v>0.20988355960095384</v>
      </c>
      <c r="G66" s="31">
        <v>45737</v>
      </c>
      <c r="H66" s="27">
        <v>5.9428647162466285E-2</v>
      </c>
    </row>
    <row r="67" spans="1:8" s="73" customFormat="1" ht="31.5">
      <c r="A67" s="32" t="s">
        <v>68</v>
      </c>
      <c r="B67" s="22">
        <v>18520953</v>
      </c>
      <c r="C67" s="26">
        <v>18686187</v>
      </c>
      <c r="D67" s="26">
        <v>18801880</v>
      </c>
      <c r="E67" s="31">
        <v>280927</v>
      </c>
      <c r="F67" s="27">
        <v>1.5168063975973591E-2</v>
      </c>
      <c r="G67" s="31">
        <v>115693</v>
      </c>
      <c r="H67" s="27">
        <v>6.1913647765592843E-3</v>
      </c>
    </row>
    <row r="68" spans="1:8" s="75" customFormat="1" ht="31.5">
      <c r="A68" s="48" t="s">
        <v>69</v>
      </c>
      <c r="B68" s="50">
        <v>68719216.450000003</v>
      </c>
      <c r="C68" s="50">
        <v>69241390.349999994</v>
      </c>
      <c r="D68" s="50">
        <v>63196529</v>
      </c>
      <c r="E68" s="36">
        <v>-5522687.450000003</v>
      </c>
      <c r="F68" s="37">
        <v>-8.0365984004173011E-2</v>
      </c>
      <c r="G68" s="36">
        <v>-6044861.349999994</v>
      </c>
      <c r="H68" s="37">
        <v>-8.7301270518176335E-2</v>
      </c>
    </row>
    <row r="69" spans="1:8" s="73" customFormat="1" ht="31.5">
      <c r="A69" s="32" t="s">
        <v>70</v>
      </c>
      <c r="B69" s="29">
        <v>199997.45</v>
      </c>
      <c r="C69" s="29">
        <v>215891.45</v>
      </c>
      <c r="D69" s="29">
        <v>260516</v>
      </c>
      <c r="E69" s="31">
        <v>60518.549999999988</v>
      </c>
      <c r="F69" s="27">
        <v>0.30259660810675326</v>
      </c>
      <c r="G69" s="31">
        <v>44624.549999999988</v>
      </c>
      <c r="H69" s="27">
        <v>0.20669901471318103</v>
      </c>
    </row>
    <row r="70" spans="1:8" s="73" customFormat="1" ht="31.5">
      <c r="A70" s="32" t="s">
        <v>71</v>
      </c>
      <c r="B70" s="26">
        <v>7680922</v>
      </c>
      <c r="C70" s="26">
        <v>7875225</v>
      </c>
      <c r="D70" s="26">
        <v>7010217</v>
      </c>
      <c r="E70" s="31">
        <v>-670705</v>
      </c>
      <c r="F70" s="27">
        <v>-8.7320897152711616E-2</v>
      </c>
      <c r="G70" s="31">
        <v>-865008</v>
      </c>
      <c r="H70" s="27">
        <v>-0.10983914745292991</v>
      </c>
    </row>
    <row r="71" spans="1:8" s="73" customFormat="1" ht="31.5">
      <c r="A71" s="32" t="s">
        <v>72</v>
      </c>
      <c r="B71" s="22">
        <v>2224653</v>
      </c>
      <c r="C71" s="22">
        <v>2379590.5</v>
      </c>
      <c r="D71" s="22">
        <v>3166690</v>
      </c>
      <c r="E71" s="31">
        <v>942037</v>
      </c>
      <c r="F71" s="27">
        <v>0.42345345543776941</v>
      </c>
      <c r="G71" s="31">
        <v>787099.5</v>
      </c>
      <c r="H71" s="27">
        <v>0.33077098769725294</v>
      </c>
    </row>
    <row r="72" spans="1:8" s="75" customFormat="1" ht="31.5">
      <c r="A72" s="35" t="s">
        <v>73</v>
      </c>
      <c r="B72" s="50">
        <v>10105572.449999999</v>
      </c>
      <c r="C72" s="50">
        <v>10470706.949999999</v>
      </c>
      <c r="D72" s="50">
        <v>10437423</v>
      </c>
      <c r="E72" s="36">
        <v>331850.55000000075</v>
      </c>
      <c r="F72" s="37">
        <v>3.2838372258664157E-2</v>
      </c>
      <c r="G72" s="36">
        <v>-33283.949999999255</v>
      </c>
      <c r="H72" s="37">
        <v>-3.1787681728595468E-3</v>
      </c>
    </row>
    <row r="73" spans="1:8" s="73" customFormat="1" ht="31.5">
      <c r="A73" s="32" t="s">
        <v>74</v>
      </c>
      <c r="B73" s="22">
        <v>403559.72000000003</v>
      </c>
      <c r="C73" s="22">
        <v>416982</v>
      </c>
      <c r="D73" s="22">
        <v>209330</v>
      </c>
      <c r="E73" s="31">
        <v>-194229.72000000003</v>
      </c>
      <c r="F73" s="27">
        <v>-0.48129114570700965</v>
      </c>
      <c r="G73" s="31">
        <v>-207652</v>
      </c>
      <c r="H73" s="27">
        <v>-0.49798792274007031</v>
      </c>
    </row>
    <row r="74" spans="1:8" s="73" customFormat="1" ht="31.5">
      <c r="A74" s="32" t="s">
        <v>75</v>
      </c>
      <c r="B74" s="31">
        <v>1589008.5</v>
      </c>
      <c r="C74" s="31">
        <v>1597056</v>
      </c>
      <c r="D74" s="31">
        <v>2504027</v>
      </c>
      <c r="E74" s="31">
        <v>915018.5</v>
      </c>
      <c r="F74" s="27">
        <v>0.57584241997446839</v>
      </c>
      <c r="G74" s="31">
        <v>906971</v>
      </c>
      <c r="H74" s="27">
        <v>0.5679018143383826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2917794</v>
      </c>
      <c r="C76" s="31">
        <v>2963395</v>
      </c>
      <c r="D76" s="31">
        <v>2846587</v>
      </c>
      <c r="E76" s="31">
        <v>-71207</v>
      </c>
      <c r="F76" s="27">
        <v>-2.4404395923769806E-2</v>
      </c>
      <c r="G76" s="31">
        <v>-116808</v>
      </c>
      <c r="H76" s="27">
        <v>-3.9416952515611316E-2</v>
      </c>
    </row>
    <row r="77" spans="1:8" s="75" customFormat="1" ht="31.5">
      <c r="A77" s="35" t="s">
        <v>78</v>
      </c>
      <c r="B77" s="36">
        <v>4910362.22</v>
      </c>
      <c r="C77" s="36">
        <v>4977433</v>
      </c>
      <c r="D77" s="36">
        <v>5559944</v>
      </c>
      <c r="E77" s="36">
        <v>649581.78000000026</v>
      </c>
      <c r="F77" s="37">
        <v>0.13228795573455684</v>
      </c>
      <c r="G77" s="36">
        <v>582511</v>
      </c>
      <c r="H77" s="37">
        <v>0.11703040503006268</v>
      </c>
    </row>
    <row r="78" spans="1:8" s="73" customFormat="1" ht="31.5">
      <c r="A78" s="32" t="s">
        <v>79</v>
      </c>
      <c r="B78" s="31">
        <v>483974</v>
      </c>
      <c r="C78" s="31">
        <v>544760.5</v>
      </c>
      <c r="D78" s="31">
        <v>657393</v>
      </c>
      <c r="E78" s="31">
        <v>173419</v>
      </c>
      <c r="F78" s="27">
        <v>0.35832296776273104</v>
      </c>
      <c r="G78" s="31">
        <v>112632.5</v>
      </c>
      <c r="H78" s="27">
        <v>0.20675599644247333</v>
      </c>
    </row>
    <row r="79" spans="1:8" s="73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73" customFormat="1" ht="31.5">
      <c r="A80" s="51" t="s">
        <v>81</v>
      </c>
      <c r="B80" s="31">
        <v>5935</v>
      </c>
      <c r="C80" s="31">
        <v>5935</v>
      </c>
      <c r="D80" s="31">
        <v>78260</v>
      </c>
      <c r="E80" s="31">
        <v>72325</v>
      </c>
      <c r="F80" s="27">
        <v>12.186183656276327</v>
      </c>
      <c r="G80" s="31">
        <v>72325</v>
      </c>
      <c r="H80" s="27">
        <v>12.186183656276327</v>
      </c>
    </row>
    <row r="81" spans="1:8" s="75" customFormat="1" ht="31.5">
      <c r="A81" s="52" t="s">
        <v>82</v>
      </c>
      <c r="B81" s="50">
        <v>489909</v>
      </c>
      <c r="C81" s="50">
        <v>550695.5</v>
      </c>
      <c r="D81" s="50">
        <v>735653</v>
      </c>
      <c r="E81" s="50">
        <v>245744</v>
      </c>
      <c r="F81" s="37">
        <v>0.50161152377278229</v>
      </c>
      <c r="G81" s="50">
        <v>184957.5</v>
      </c>
      <c r="H81" s="37">
        <v>0.33586165131184109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84225060.120000005</v>
      </c>
      <c r="C83" s="54">
        <v>85240225.799999997</v>
      </c>
      <c r="D83" s="55">
        <v>79929549</v>
      </c>
      <c r="E83" s="54">
        <v>-4295511.1200000048</v>
      </c>
      <c r="F83" s="56">
        <v>-5.1000392447093035E-2</v>
      </c>
      <c r="G83" s="54">
        <v>-5310676.799999997</v>
      </c>
      <c r="H83" s="56">
        <v>-6.2302472220809126E-2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72" zoomScale="60" zoomScaleNormal="60" workbookViewId="0">
      <selection activeCell="H84" sqref="A1:H84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125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3396205</v>
      </c>
      <c r="C8" s="26">
        <v>3396400</v>
      </c>
      <c r="D8" s="26">
        <v>3517412</v>
      </c>
      <c r="E8" s="26">
        <v>121207</v>
      </c>
      <c r="F8" s="27">
        <v>3.5688952816452485E-2</v>
      </c>
      <c r="G8" s="26">
        <v>121012</v>
      </c>
      <c r="H8" s="27">
        <v>3.5629490048286423E-2</v>
      </c>
    </row>
    <row r="9" spans="1:8" s="73" customFormat="1" ht="31.5">
      <c r="A9" s="25" t="s">
        <v>19</v>
      </c>
      <c r="B9" s="26">
        <v>308477</v>
      </c>
      <c r="C9" s="26">
        <v>308477</v>
      </c>
      <c r="D9" s="26">
        <v>0</v>
      </c>
      <c r="E9" s="26">
        <v>-308477</v>
      </c>
      <c r="F9" s="27">
        <v>-1</v>
      </c>
      <c r="G9" s="26">
        <v>-308477</v>
      </c>
      <c r="H9" s="27">
        <v>-1</v>
      </c>
    </row>
    <row r="10" spans="1:8" s="73" customFormat="1" ht="31.5">
      <c r="A10" s="28" t="s">
        <v>20</v>
      </c>
      <c r="B10" s="29">
        <v>163921</v>
      </c>
      <c r="C10" s="29">
        <v>174237</v>
      </c>
      <c r="D10" s="29">
        <v>147115</v>
      </c>
      <c r="E10" s="29">
        <v>-16806</v>
      </c>
      <c r="F10" s="27">
        <v>-0.1025249967972377</v>
      </c>
      <c r="G10" s="29">
        <v>-27122</v>
      </c>
      <c r="H10" s="27">
        <v>-0.15566154146363861</v>
      </c>
    </row>
    <row r="11" spans="1:8" s="73" customFormat="1" ht="31.5">
      <c r="A11" s="30" t="s">
        <v>21</v>
      </c>
      <c r="B11" s="31">
        <v>26096</v>
      </c>
      <c r="C11" s="31">
        <v>26096</v>
      </c>
      <c r="D11" s="31">
        <v>3070</v>
      </c>
      <c r="E11" s="29">
        <v>-23026</v>
      </c>
      <c r="F11" s="27">
        <v>-0.88235744941753524</v>
      </c>
      <c r="G11" s="29">
        <v>-23026</v>
      </c>
      <c r="H11" s="27">
        <v>-0.88235744941753524</v>
      </c>
    </row>
    <row r="12" spans="1:8" s="73" customFormat="1" ht="31.5">
      <c r="A12" s="32" t="s">
        <v>22</v>
      </c>
      <c r="B12" s="31">
        <v>137825</v>
      </c>
      <c r="C12" s="31">
        <v>148141</v>
      </c>
      <c r="D12" s="31">
        <v>144045</v>
      </c>
      <c r="E12" s="29">
        <v>6220</v>
      </c>
      <c r="F12" s="27">
        <v>4.5129693451841105E-2</v>
      </c>
      <c r="G12" s="29">
        <v>-4096</v>
      </c>
      <c r="H12" s="27">
        <v>-2.7649334080369379E-2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3868603</v>
      </c>
      <c r="C31" s="36">
        <v>3879114</v>
      </c>
      <c r="D31" s="36">
        <v>3664527</v>
      </c>
      <c r="E31" s="36">
        <v>-204076</v>
      </c>
      <c r="F31" s="37">
        <v>-5.2751859004400298E-2</v>
      </c>
      <c r="G31" s="36">
        <v>-214587</v>
      </c>
      <c r="H31" s="37">
        <v>-5.5318559856709547E-2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807766</v>
      </c>
      <c r="C37" s="41">
        <v>807766</v>
      </c>
      <c r="D37" s="41">
        <v>1188332</v>
      </c>
      <c r="E37" s="41">
        <v>380566</v>
      </c>
      <c r="F37" s="37">
        <v>0.47113396701519994</v>
      </c>
      <c r="G37" s="41">
        <v>380566</v>
      </c>
      <c r="H37" s="37">
        <v>0.47113396701519994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2288460</v>
      </c>
      <c r="C39" s="39">
        <v>3150268</v>
      </c>
      <c r="D39" s="39">
        <v>2908846</v>
      </c>
      <c r="E39" s="39">
        <v>620386</v>
      </c>
      <c r="F39" s="37">
        <v>0.27109322426435245</v>
      </c>
      <c r="G39" s="39">
        <v>-241422</v>
      </c>
      <c r="H39" s="37">
        <v>-7.6635384672034249E-2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6964829</v>
      </c>
      <c r="C45" s="39">
        <v>7837148</v>
      </c>
      <c r="D45" s="39">
        <v>7761705</v>
      </c>
      <c r="E45" s="39">
        <v>796876</v>
      </c>
      <c r="F45" s="37">
        <v>0.11441429502432866</v>
      </c>
      <c r="G45" s="39">
        <v>-75443</v>
      </c>
      <c r="H45" s="37">
        <v>-9.6263334570177821E-3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2802571</v>
      </c>
      <c r="C49" s="22">
        <v>3737872</v>
      </c>
      <c r="D49" s="22">
        <v>3536988</v>
      </c>
      <c r="E49" s="22">
        <v>734417</v>
      </c>
      <c r="F49" s="27">
        <v>0.26205116658953509</v>
      </c>
      <c r="G49" s="22">
        <v>-200884</v>
      </c>
      <c r="H49" s="27">
        <v>-5.3742878300808587E-2</v>
      </c>
    </row>
    <row r="50" spans="1:8" s="73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73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73" customFormat="1" ht="31.5">
      <c r="A52" s="32" t="s">
        <v>54</v>
      </c>
      <c r="B52" s="31">
        <v>389279</v>
      </c>
      <c r="C52" s="31">
        <v>380795</v>
      </c>
      <c r="D52" s="31">
        <v>423943</v>
      </c>
      <c r="E52" s="31">
        <v>34664</v>
      </c>
      <c r="F52" s="27">
        <v>8.9046673465560694E-2</v>
      </c>
      <c r="G52" s="31">
        <v>43148</v>
      </c>
      <c r="H52" s="27">
        <v>0.11331031132236505</v>
      </c>
    </row>
    <row r="53" spans="1:8" s="73" customFormat="1" ht="31.5">
      <c r="A53" s="32" t="s">
        <v>55</v>
      </c>
      <c r="B53" s="31">
        <v>574883</v>
      </c>
      <c r="C53" s="31">
        <v>596543</v>
      </c>
      <c r="D53" s="31">
        <v>560147</v>
      </c>
      <c r="E53" s="31">
        <v>-14736</v>
      </c>
      <c r="F53" s="27">
        <v>-2.5633041853733718E-2</v>
      </c>
      <c r="G53" s="31">
        <v>-36396</v>
      </c>
      <c r="H53" s="27">
        <v>-6.10115280876651E-2</v>
      </c>
    </row>
    <row r="54" spans="1:8" s="73" customFormat="1" ht="31.5">
      <c r="A54" s="32" t="s">
        <v>56</v>
      </c>
      <c r="B54" s="31">
        <v>1875540</v>
      </c>
      <c r="C54" s="31">
        <v>1800081</v>
      </c>
      <c r="D54" s="31">
        <v>1964471</v>
      </c>
      <c r="E54" s="31">
        <v>88931</v>
      </c>
      <c r="F54" s="27">
        <v>4.7416210797956854E-2</v>
      </c>
      <c r="G54" s="31">
        <v>164390</v>
      </c>
      <c r="H54" s="27">
        <v>9.1323668212708209E-2</v>
      </c>
    </row>
    <row r="55" spans="1:8" s="73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73" customFormat="1" ht="31.5">
      <c r="A56" s="32" t="s">
        <v>58</v>
      </c>
      <c r="B56" s="31">
        <v>1322556</v>
      </c>
      <c r="C56" s="31">
        <v>1321857</v>
      </c>
      <c r="D56" s="31">
        <v>1276156</v>
      </c>
      <c r="E56" s="31">
        <v>-46400</v>
      </c>
      <c r="F56" s="27">
        <v>-3.5083580581843035E-2</v>
      </c>
      <c r="G56" s="31">
        <v>-45701</v>
      </c>
      <c r="H56" s="27">
        <v>-3.4573331305882554E-2</v>
      </c>
    </row>
    <row r="57" spans="1:8" s="75" customFormat="1" ht="31.5">
      <c r="A57" s="48" t="s">
        <v>59</v>
      </c>
      <c r="B57" s="36">
        <v>6964829</v>
      </c>
      <c r="C57" s="36">
        <v>7837148</v>
      </c>
      <c r="D57" s="36">
        <v>7761705</v>
      </c>
      <c r="E57" s="36">
        <v>796876</v>
      </c>
      <c r="F57" s="37">
        <v>0.11441429502432866</v>
      </c>
      <c r="G57" s="36">
        <v>-75443</v>
      </c>
      <c r="H57" s="37">
        <v>-9.6263334570177821E-3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6964829</v>
      </c>
      <c r="C62" s="50">
        <v>7837148</v>
      </c>
      <c r="D62" s="50">
        <v>7761705</v>
      </c>
      <c r="E62" s="50">
        <v>796876</v>
      </c>
      <c r="F62" s="37">
        <v>0.11441429502432866</v>
      </c>
      <c r="G62" s="50">
        <v>-75443</v>
      </c>
      <c r="H62" s="37">
        <v>-9.6263334570177821E-3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4723751</v>
      </c>
      <c r="C65" s="26">
        <v>5246065</v>
      </c>
      <c r="D65" s="26">
        <v>4999814</v>
      </c>
      <c r="E65" s="22">
        <v>276063</v>
      </c>
      <c r="F65" s="27">
        <v>5.8441480086482117E-2</v>
      </c>
      <c r="G65" s="22">
        <v>-246251</v>
      </c>
      <c r="H65" s="27">
        <v>-4.6940135129854475E-2</v>
      </c>
    </row>
    <row r="66" spans="1:8" s="73" customFormat="1" ht="31.5">
      <c r="A66" s="32" t="s">
        <v>67</v>
      </c>
      <c r="B66" s="29">
        <v>0</v>
      </c>
      <c r="C66" s="26">
        <v>74519</v>
      </c>
      <c r="D66" s="26">
        <v>0</v>
      </c>
      <c r="E66" s="31">
        <v>0</v>
      </c>
      <c r="F66" s="27">
        <v>0</v>
      </c>
      <c r="G66" s="31">
        <v>-74519</v>
      </c>
      <c r="H66" s="27">
        <v>-1</v>
      </c>
    </row>
    <row r="67" spans="1:8" s="73" customFormat="1" ht="31.5">
      <c r="A67" s="32" t="s">
        <v>68</v>
      </c>
      <c r="B67" s="22">
        <v>1386828</v>
      </c>
      <c r="C67" s="26">
        <v>1527095</v>
      </c>
      <c r="D67" s="26">
        <v>1754754</v>
      </c>
      <c r="E67" s="31">
        <v>367926</v>
      </c>
      <c r="F67" s="27">
        <v>0.2653003833207867</v>
      </c>
      <c r="G67" s="31">
        <v>227659</v>
      </c>
      <c r="H67" s="27">
        <v>0.14907978874922648</v>
      </c>
    </row>
    <row r="68" spans="1:8" s="75" customFormat="1" ht="31.5">
      <c r="A68" s="48" t="s">
        <v>69</v>
      </c>
      <c r="B68" s="50">
        <v>6110579</v>
      </c>
      <c r="C68" s="50">
        <v>6847679</v>
      </c>
      <c r="D68" s="50">
        <v>6754568</v>
      </c>
      <c r="E68" s="36">
        <v>643989</v>
      </c>
      <c r="F68" s="37">
        <v>0.10538919470642635</v>
      </c>
      <c r="G68" s="36">
        <v>-93111</v>
      </c>
      <c r="H68" s="37">
        <v>-1.3597453969439864E-2</v>
      </c>
    </row>
    <row r="69" spans="1:8" s="73" customFormat="1" ht="31.5">
      <c r="A69" s="32" t="s">
        <v>70</v>
      </c>
      <c r="B69" s="29">
        <v>9737</v>
      </c>
      <c r="C69" s="29">
        <v>25942</v>
      </c>
      <c r="D69" s="29">
        <v>20466</v>
      </c>
      <c r="E69" s="31">
        <v>10729</v>
      </c>
      <c r="F69" s="27">
        <v>1.1018794289822327</v>
      </c>
      <c r="G69" s="31">
        <v>-5476</v>
      </c>
      <c r="H69" s="27">
        <v>-0.21108626937013336</v>
      </c>
    </row>
    <row r="70" spans="1:8" s="73" customFormat="1" ht="31.5">
      <c r="A70" s="32" t="s">
        <v>71</v>
      </c>
      <c r="B70" s="26">
        <v>674057</v>
      </c>
      <c r="C70" s="26">
        <v>737233</v>
      </c>
      <c r="D70" s="26">
        <v>789419</v>
      </c>
      <c r="E70" s="31">
        <v>115362</v>
      </c>
      <c r="F70" s="27">
        <v>0.17114576363719983</v>
      </c>
      <c r="G70" s="31">
        <v>52186</v>
      </c>
      <c r="H70" s="27">
        <v>7.0786305008050374E-2</v>
      </c>
    </row>
    <row r="71" spans="1:8" s="73" customFormat="1" ht="31.5">
      <c r="A71" s="32" t="s">
        <v>72</v>
      </c>
      <c r="B71" s="22">
        <v>77663</v>
      </c>
      <c r="C71" s="22">
        <v>106549</v>
      </c>
      <c r="D71" s="22">
        <v>107397</v>
      </c>
      <c r="E71" s="31">
        <v>29734</v>
      </c>
      <c r="F71" s="27">
        <v>0.38285927661820945</v>
      </c>
      <c r="G71" s="31">
        <v>848</v>
      </c>
      <c r="H71" s="27">
        <v>7.958779528667562E-3</v>
      </c>
    </row>
    <row r="72" spans="1:8" s="75" customFormat="1" ht="31.5">
      <c r="A72" s="35" t="s">
        <v>73</v>
      </c>
      <c r="B72" s="50">
        <v>761457</v>
      </c>
      <c r="C72" s="50">
        <v>869724</v>
      </c>
      <c r="D72" s="50">
        <v>917282</v>
      </c>
      <c r="E72" s="36">
        <v>155825</v>
      </c>
      <c r="F72" s="37">
        <v>0.20464057720921863</v>
      </c>
      <c r="G72" s="36">
        <v>47558</v>
      </c>
      <c r="H72" s="37">
        <v>5.46817151188193E-2</v>
      </c>
    </row>
    <row r="73" spans="1:8" s="73" customFormat="1" ht="31.5">
      <c r="A73" s="32" t="s">
        <v>74</v>
      </c>
      <c r="B73" s="22">
        <v>83608</v>
      </c>
      <c r="C73" s="22">
        <v>104160</v>
      </c>
      <c r="D73" s="22">
        <v>82129</v>
      </c>
      <c r="E73" s="31">
        <v>-1479</v>
      </c>
      <c r="F73" s="27">
        <v>-1.7689694766051096E-2</v>
      </c>
      <c r="G73" s="31">
        <v>-22031</v>
      </c>
      <c r="H73" s="27">
        <v>-0.21151113671274963</v>
      </c>
    </row>
    <row r="74" spans="1:8" s="73" customFormat="1" ht="31.5">
      <c r="A74" s="32" t="s">
        <v>75</v>
      </c>
      <c r="B74" s="31">
        <v>7162</v>
      </c>
      <c r="C74" s="31">
        <v>7459</v>
      </c>
      <c r="D74" s="31">
        <v>5400</v>
      </c>
      <c r="E74" s="31">
        <v>-1762</v>
      </c>
      <c r="F74" s="27">
        <v>-0.24602066461882155</v>
      </c>
      <c r="G74" s="31">
        <v>-2059</v>
      </c>
      <c r="H74" s="27">
        <v>-0.27604236492827455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75" customFormat="1" ht="31.5">
      <c r="A77" s="35" t="s">
        <v>78</v>
      </c>
      <c r="B77" s="36">
        <v>90770</v>
      </c>
      <c r="C77" s="36">
        <v>111619</v>
      </c>
      <c r="D77" s="36">
        <v>87529</v>
      </c>
      <c r="E77" s="36">
        <v>-3241</v>
      </c>
      <c r="F77" s="37">
        <v>-3.5705629613308365E-2</v>
      </c>
      <c r="G77" s="36">
        <v>-24090</v>
      </c>
      <c r="H77" s="37">
        <v>-0.21582347091445006</v>
      </c>
    </row>
    <row r="78" spans="1:8" s="73" customFormat="1" ht="31.5">
      <c r="A78" s="32" t="s">
        <v>79</v>
      </c>
      <c r="B78" s="31">
        <v>2023</v>
      </c>
      <c r="C78" s="31">
        <v>8126</v>
      </c>
      <c r="D78" s="31">
        <v>526</v>
      </c>
      <c r="E78" s="31">
        <v>-1497</v>
      </c>
      <c r="F78" s="27">
        <v>-0.73999011369253587</v>
      </c>
      <c r="G78" s="31">
        <v>-7600</v>
      </c>
      <c r="H78" s="27">
        <v>-0.93526950529165642</v>
      </c>
    </row>
    <row r="79" spans="1:8" s="73" customFormat="1" ht="31.5">
      <c r="A79" s="32" t="s">
        <v>80</v>
      </c>
      <c r="B79" s="31">
        <v>0</v>
      </c>
      <c r="C79" s="31">
        <v>0</v>
      </c>
      <c r="D79" s="31">
        <v>1800</v>
      </c>
      <c r="E79" s="31">
        <v>1800</v>
      </c>
      <c r="F79" s="27">
        <v>1</v>
      </c>
      <c r="G79" s="31">
        <v>1800</v>
      </c>
      <c r="H79" s="27">
        <v>1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2023</v>
      </c>
      <c r="C81" s="50">
        <v>8126</v>
      </c>
      <c r="D81" s="50">
        <v>2326</v>
      </c>
      <c r="E81" s="50">
        <v>303</v>
      </c>
      <c r="F81" s="37">
        <v>0.14977755808205634</v>
      </c>
      <c r="G81" s="50">
        <v>-5800</v>
      </c>
      <c r="H81" s="37">
        <v>-0.71375830666994833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6964829</v>
      </c>
      <c r="C83" s="54">
        <v>7837148</v>
      </c>
      <c r="D83" s="55">
        <v>7761705</v>
      </c>
      <c r="E83" s="54">
        <v>796876</v>
      </c>
      <c r="F83" s="56">
        <v>0.11441429502432866</v>
      </c>
      <c r="G83" s="54">
        <v>-75443</v>
      </c>
      <c r="H83" s="56">
        <v>-9.6263334570177821E-3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72" zoomScale="60" zoomScaleNormal="60" workbookViewId="0">
      <selection activeCell="H84" sqref="A1:H84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126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2412497</v>
      </c>
      <c r="C8" s="26">
        <v>2412497</v>
      </c>
      <c r="D8" s="26">
        <v>3013963</v>
      </c>
      <c r="E8" s="26">
        <v>601466</v>
      </c>
      <c r="F8" s="27">
        <v>0.24931264163230046</v>
      </c>
      <c r="G8" s="26">
        <v>601466</v>
      </c>
      <c r="H8" s="27">
        <v>0.24931264163230046</v>
      </c>
    </row>
    <row r="9" spans="1:8" s="73" customFormat="1" ht="31.5">
      <c r="A9" s="25" t="s">
        <v>19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  <c r="G9" s="26">
        <v>0</v>
      </c>
      <c r="H9" s="27">
        <v>0</v>
      </c>
    </row>
    <row r="10" spans="1:8" s="73" customFormat="1" ht="31.5">
      <c r="A10" s="28" t="s">
        <v>20</v>
      </c>
      <c r="B10" s="29">
        <v>44721</v>
      </c>
      <c r="C10" s="29">
        <v>46842</v>
      </c>
      <c r="D10" s="29">
        <v>126058</v>
      </c>
      <c r="E10" s="29">
        <v>81337</v>
      </c>
      <c r="F10" s="27">
        <v>1.8187652333355695</v>
      </c>
      <c r="G10" s="29">
        <v>79216</v>
      </c>
      <c r="H10" s="27">
        <v>1.6911318901840229</v>
      </c>
    </row>
    <row r="11" spans="1:8" s="73" customFormat="1" ht="31.5">
      <c r="A11" s="30" t="s">
        <v>21</v>
      </c>
      <c r="B11" s="31">
        <v>16959</v>
      </c>
      <c r="C11" s="31">
        <v>16959</v>
      </c>
      <c r="D11" s="31">
        <v>2631</v>
      </c>
      <c r="E11" s="29">
        <v>-14328</v>
      </c>
      <c r="F11" s="27">
        <v>-0.84486113568016985</v>
      </c>
      <c r="G11" s="29">
        <v>-14328</v>
      </c>
      <c r="H11" s="27">
        <v>-0.84486113568016985</v>
      </c>
    </row>
    <row r="12" spans="1:8" s="73" customFormat="1" ht="31.5">
      <c r="A12" s="32" t="s">
        <v>22</v>
      </c>
      <c r="B12" s="31">
        <v>27762</v>
      </c>
      <c r="C12" s="31">
        <v>29883</v>
      </c>
      <c r="D12" s="31">
        <v>123427</v>
      </c>
      <c r="E12" s="29">
        <v>95665</v>
      </c>
      <c r="F12" s="27">
        <v>3.4458972696491608</v>
      </c>
      <c r="G12" s="29">
        <v>93544</v>
      </c>
      <c r="H12" s="27">
        <v>3.1303416658300707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2457218</v>
      </c>
      <c r="C31" s="36">
        <v>2459339</v>
      </c>
      <c r="D31" s="36">
        <v>3140021</v>
      </c>
      <c r="E31" s="36">
        <v>682803</v>
      </c>
      <c r="F31" s="37">
        <v>0.2778764440110727</v>
      </c>
      <c r="G31" s="36">
        <v>680682</v>
      </c>
      <c r="H31" s="37">
        <v>0.27677436904794339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480150</v>
      </c>
      <c r="C37" s="41">
        <v>480150</v>
      </c>
      <c r="D37" s="41">
        <v>1018245</v>
      </c>
      <c r="E37" s="41">
        <v>538095</v>
      </c>
      <c r="F37" s="37">
        <v>1.1206810371758826</v>
      </c>
      <c r="G37" s="41">
        <v>538095</v>
      </c>
      <c r="H37" s="37">
        <v>1.1206810371758826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1418817</v>
      </c>
      <c r="C39" s="39">
        <v>2086393</v>
      </c>
      <c r="D39" s="39">
        <v>2408121</v>
      </c>
      <c r="E39" s="39">
        <v>989304</v>
      </c>
      <c r="F39" s="37">
        <v>0.69727385561351463</v>
      </c>
      <c r="G39" s="39">
        <v>321728</v>
      </c>
      <c r="H39" s="37">
        <v>0.15420297134815925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4356185</v>
      </c>
      <c r="C45" s="39">
        <v>5025882</v>
      </c>
      <c r="D45" s="39">
        <v>6566387</v>
      </c>
      <c r="E45" s="39">
        <v>2210202</v>
      </c>
      <c r="F45" s="37">
        <v>0.50737101385730865</v>
      </c>
      <c r="G45" s="39">
        <v>1540505</v>
      </c>
      <c r="H45" s="37">
        <v>0.30651435907170127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1924016</v>
      </c>
      <c r="C49" s="22">
        <v>1767421</v>
      </c>
      <c r="D49" s="22">
        <v>2865469</v>
      </c>
      <c r="E49" s="22">
        <v>941453</v>
      </c>
      <c r="F49" s="27">
        <v>0.48931661690963069</v>
      </c>
      <c r="G49" s="22">
        <v>1098048</v>
      </c>
      <c r="H49" s="27">
        <v>0.62127133263664969</v>
      </c>
    </row>
    <row r="50" spans="1:8" s="73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73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73" customFormat="1" ht="31.5">
      <c r="A52" s="32" t="s">
        <v>54</v>
      </c>
      <c r="B52" s="31">
        <v>337810</v>
      </c>
      <c r="C52" s="31">
        <v>306800</v>
      </c>
      <c r="D52" s="31">
        <v>298594</v>
      </c>
      <c r="E52" s="31">
        <v>-39216</v>
      </c>
      <c r="F52" s="27">
        <v>-0.11608892572747995</v>
      </c>
      <c r="G52" s="31">
        <v>-8206</v>
      </c>
      <c r="H52" s="27">
        <v>-2.6747066492829204E-2</v>
      </c>
    </row>
    <row r="53" spans="1:8" s="73" customFormat="1" ht="31.5">
      <c r="A53" s="32" t="s">
        <v>55</v>
      </c>
      <c r="B53" s="31">
        <v>650300</v>
      </c>
      <c r="C53" s="31">
        <v>659270</v>
      </c>
      <c r="D53" s="31">
        <v>856979</v>
      </c>
      <c r="E53" s="31">
        <v>206679</v>
      </c>
      <c r="F53" s="27">
        <v>0.31782100568968169</v>
      </c>
      <c r="G53" s="31">
        <v>197709</v>
      </c>
      <c r="H53" s="27">
        <v>0.29989078829614574</v>
      </c>
    </row>
    <row r="54" spans="1:8" s="73" customFormat="1" ht="31.5">
      <c r="A54" s="32" t="s">
        <v>56</v>
      </c>
      <c r="B54" s="31">
        <v>1162486</v>
      </c>
      <c r="C54" s="31">
        <v>1857913</v>
      </c>
      <c r="D54" s="31">
        <v>1740615</v>
      </c>
      <c r="E54" s="31">
        <v>578129</v>
      </c>
      <c r="F54" s="27">
        <v>0.49732125806246269</v>
      </c>
      <c r="G54" s="31">
        <v>-117298</v>
      </c>
      <c r="H54" s="27">
        <v>-6.3134280238095114E-2</v>
      </c>
    </row>
    <row r="55" spans="1:8" s="73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73" customFormat="1" ht="31.5">
      <c r="A56" s="32" t="s">
        <v>58</v>
      </c>
      <c r="B56" s="31">
        <v>281573</v>
      </c>
      <c r="C56" s="31">
        <v>434478</v>
      </c>
      <c r="D56" s="31">
        <v>804730</v>
      </c>
      <c r="E56" s="31">
        <v>523157</v>
      </c>
      <c r="F56" s="27">
        <v>1.8579799909792487</v>
      </c>
      <c r="G56" s="31">
        <v>370252</v>
      </c>
      <c r="H56" s="27">
        <v>0.85217663495044627</v>
      </c>
    </row>
    <row r="57" spans="1:8" s="75" customFormat="1" ht="31.5">
      <c r="A57" s="48" t="s">
        <v>59</v>
      </c>
      <c r="B57" s="36">
        <v>4356185</v>
      </c>
      <c r="C57" s="36">
        <v>5025882</v>
      </c>
      <c r="D57" s="36">
        <v>6566387</v>
      </c>
      <c r="E57" s="36">
        <v>2210202</v>
      </c>
      <c r="F57" s="37">
        <v>0.50737101385730865</v>
      </c>
      <c r="G57" s="36">
        <v>1540505</v>
      </c>
      <c r="H57" s="37">
        <v>0.30651435907170127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4356185</v>
      </c>
      <c r="C62" s="50">
        <v>5025882</v>
      </c>
      <c r="D62" s="50">
        <v>6566387</v>
      </c>
      <c r="E62" s="50">
        <v>2210202</v>
      </c>
      <c r="F62" s="37">
        <v>0.50737101385730865</v>
      </c>
      <c r="G62" s="50">
        <v>1540505</v>
      </c>
      <c r="H62" s="37">
        <v>0.30651435907170127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2335522</v>
      </c>
      <c r="C65" s="26">
        <v>2783004</v>
      </c>
      <c r="D65" s="26">
        <v>3562521</v>
      </c>
      <c r="E65" s="22">
        <v>1226999</v>
      </c>
      <c r="F65" s="27">
        <v>0.52536392292600964</v>
      </c>
      <c r="G65" s="22">
        <v>779517</v>
      </c>
      <c r="H65" s="27">
        <v>0.28009913029230282</v>
      </c>
    </row>
    <row r="66" spans="1:8" s="73" customFormat="1" ht="31.5">
      <c r="A66" s="32" t="s">
        <v>67</v>
      </c>
      <c r="B66" s="29">
        <v>365226</v>
      </c>
      <c r="C66" s="26">
        <v>350464</v>
      </c>
      <c r="D66" s="26">
        <v>358170</v>
      </c>
      <c r="E66" s="31">
        <v>-7056</v>
      </c>
      <c r="F66" s="27">
        <v>-1.9319544610734176E-2</v>
      </c>
      <c r="G66" s="31">
        <v>7706</v>
      </c>
      <c r="H66" s="27">
        <v>2.1987993060628194E-2</v>
      </c>
    </row>
    <row r="67" spans="1:8" s="73" customFormat="1" ht="31.5">
      <c r="A67" s="32" t="s">
        <v>68</v>
      </c>
      <c r="B67" s="22">
        <v>728194</v>
      </c>
      <c r="C67" s="26">
        <v>727471</v>
      </c>
      <c r="D67" s="26">
        <v>1017747</v>
      </c>
      <c r="E67" s="31">
        <v>289553</v>
      </c>
      <c r="F67" s="27">
        <v>0.39763167507559799</v>
      </c>
      <c r="G67" s="31">
        <v>290276</v>
      </c>
      <c r="H67" s="27">
        <v>0.39902071697703412</v>
      </c>
    </row>
    <row r="68" spans="1:8" s="75" customFormat="1" ht="31.5">
      <c r="A68" s="48" t="s">
        <v>69</v>
      </c>
      <c r="B68" s="50">
        <v>3428942</v>
      </c>
      <c r="C68" s="50">
        <v>3860939</v>
      </c>
      <c r="D68" s="50">
        <v>4938438</v>
      </c>
      <c r="E68" s="36">
        <v>1509496</v>
      </c>
      <c r="F68" s="37">
        <v>0.44022208599620527</v>
      </c>
      <c r="G68" s="36">
        <v>1077499</v>
      </c>
      <c r="H68" s="37">
        <v>0.27907692921333388</v>
      </c>
    </row>
    <row r="69" spans="1:8" s="73" customFormat="1" ht="31.5">
      <c r="A69" s="32" t="s">
        <v>70</v>
      </c>
      <c r="B69" s="29">
        <v>36859</v>
      </c>
      <c r="C69" s="29">
        <v>55970</v>
      </c>
      <c r="D69" s="29">
        <v>43691</v>
      </c>
      <c r="E69" s="31">
        <v>6832</v>
      </c>
      <c r="F69" s="27">
        <v>0.18535500149217288</v>
      </c>
      <c r="G69" s="31">
        <v>-12279</v>
      </c>
      <c r="H69" s="27">
        <v>-0.21938538502769342</v>
      </c>
    </row>
    <row r="70" spans="1:8" s="73" customFormat="1" ht="31.5">
      <c r="A70" s="32" t="s">
        <v>71</v>
      </c>
      <c r="B70" s="26">
        <v>466475</v>
      </c>
      <c r="C70" s="26">
        <v>655548</v>
      </c>
      <c r="D70" s="26">
        <v>877330</v>
      </c>
      <c r="E70" s="31">
        <v>410855</v>
      </c>
      <c r="F70" s="27">
        <v>0.88076531432552652</v>
      </c>
      <c r="G70" s="31">
        <v>221782</v>
      </c>
      <c r="H70" s="27">
        <v>0.33831542465235193</v>
      </c>
    </row>
    <row r="71" spans="1:8" s="73" customFormat="1" ht="31.5">
      <c r="A71" s="32" t="s">
        <v>72</v>
      </c>
      <c r="B71" s="22">
        <v>145981</v>
      </c>
      <c r="C71" s="22">
        <v>159200</v>
      </c>
      <c r="D71" s="22">
        <v>191422</v>
      </c>
      <c r="E71" s="31">
        <v>45441</v>
      </c>
      <c r="F71" s="27">
        <v>0.31128023509908825</v>
      </c>
      <c r="G71" s="31">
        <v>32222</v>
      </c>
      <c r="H71" s="27">
        <v>0.20239949748743719</v>
      </c>
    </row>
    <row r="72" spans="1:8" s="75" customFormat="1" ht="31.5">
      <c r="A72" s="35" t="s">
        <v>73</v>
      </c>
      <c r="B72" s="50">
        <v>649315</v>
      </c>
      <c r="C72" s="50">
        <v>870718</v>
      </c>
      <c r="D72" s="50">
        <v>1112443</v>
      </c>
      <c r="E72" s="36">
        <v>463128</v>
      </c>
      <c r="F72" s="37">
        <v>0.7132562777696495</v>
      </c>
      <c r="G72" s="36">
        <v>241725</v>
      </c>
      <c r="H72" s="37">
        <v>0.27761571484682757</v>
      </c>
    </row>
    <row r="73" spans="1:8" s="73" customFormat="1" ht="31.5">
      <c r="A73" s="32" t="s">
        <v>74</v>
      </c>
      <c r="B73" s="22">
        <v>195283</v>
      </c>
      <c r="C73" s="22">
        <v>40471</v>
      </c>
      <c r="D73" s="22">
        <v>146503</v>
      </c>
      <c r="E73" s="31">
        <v>-48780</v>
      </c>
      <c r="F73" s="27">
        <v>-0.24979132848225397</v>
      </c>
      <c r="G73" s="31">
        <v>106032</v>
      </c>
      <c r="H73" s="27">
        <v>2.6199500877171307</v>
      </c>
    </row>
    <row r="74" spans="1:8" s="73" customFormat="1" ht="31.5">
      <c r="A74" s="32" t="s">
        <v>75</v>
      </c>
      <c r="B74" s="31">
        <v>2832</v>
      </c>
      <c r="C74" s="31">
        <v>0</v>
      </c>
      <c r="D74" s="31">
        <v>0</v>
      </c>
      <c r="E74" s="31">
        <v>-2832</v>
      </c>
      <c r="F74" s="27">
        <v>-1</v>
      </c>
      <c r="G74" s="31">
        <v>0</v>
      </c>
      <c r="H74" s="27">
        <v>0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0</v>
      </c>
      <c r="C76" s="31">
        <v>88454</v>
      </c>
      <c r="D76" s="31">
        <v>42020</v>
      </c>
      <c r="E76" s="31">
        <v>42020</v>
      </c>
      <c r="F76" s="27">
        <v>1</v>
      </c>
      <c r="G76" s="31">
        <v>-46434</v>
      </c>
      <c r="H76" s="27">
        <v>-0.52495082189612685</v>
      </c>
    </row>
    <row r="77" spans="1:8" s="75" customFormat="1" ht="31.5">
      <c r="A77" s="35" t="s">
        <v>78</v>
      </c>
      <c r="B77" s="36">
        <v>198115</v>
      </c>
      <c r="C77" s="36">
        <v>128925</v>
      </c>
      <c r="D77" s="36">
        <v>188523</v>
      </c>
      <c r="E77" s="36">
        <v>-9592</v>
      </c>
      <c r="F77" s="37">
        <v>-4.8416323852308006E-2</v>
      </c>
      <c r="G77" s="36">
        <v>59598</v>
      </c>
      <c r="H77" s="37">
        <v>0.46226876090750435</v>
      </c>
    </row>
    <row r="78" spans="1:8" s="73" customFormat="1" ht="31.5">
      <c r="A78" s="32" t="s">
        <v>79</v>
      </c>
      <c r="B78" s="31">
        <v>56084</v>
      </c>
      <c r="C78" s="31">
        <v>127300</v>
      </c>
      <c r="D78" s="31">
        <v>166</v>
      </c>
      <c r="E78" s="31">
        <v>-55918</v>
      </c>
      <c r="F78" s="27">
        <v>-0.99704015405463231</v>
      </c>
      <c r="G78" s="31">
        <v>-127134</v>
      </c>
      <c r="H78" s="27">
        <v>-0.99869599371563234</v>
      </c>
    </row>
    <row r="79" spans="1:8" s="73" customFormat="1" ht="31.5">
      <c r="A79" s="32" t="s">
        <v>80</v>
      </c>
      <c r="B79" s="31">
        <v>21967</v>
      </c>
      <c r="C79" s="31">
        <v>38000</v>
      </c>
      <c r="D79" s="31">
        <v>0</v>
      </c>
      <c r="E79" s="31">
        <v>-21967</v>
      </c>
      <c r="F79" s="27">
        <v>-1</v>
      </c>
      <c r="G79" s="31">
        <v>-38000</v>
      </c>
      <c r="H79" s="27">
        <v>-1</v>
      </c>
    </row>
    <row r="80" spans="1:8" s="73" customFormat="1" ht="31.5">
      <c r="A80" s="51" t="s">
        <v>81</v>
      </c>
      <c r="B80" s="31">
        <v>1762</v>
      </c>
      <c r="C80" s="31">
        <v>0</v>
      </c>
      <c r="D80" s="31">
        <v>5091</v>
      </c>
      <c r="E80" s="31">
        <v>3329</v>
      </c>
      <c r="F80" s="27">
        <v>1.8893303064699205</v>
      </c>
      <c r="G80" s="31">
        <v>5091</v>
      </c>
      <c r="H80" s="27">
        <v>1</v>
      </c>
    </row>
    <row r="81" spans="1:8" s="75" customFormat="1" ht="31.5">
      <c r="A81" s="52" t="s">
        <v>82</v>
      </c>
      <c r="B81" s="50">
        <v>79813</v>
      </c>
      <c r="C81" s="50">
        <v>165300</v>
      </c>
      <c r="D81" s="50">
        <v>5257</v>
      </c>
      <c r="E81" s="50">
        <v>-74556</v>
      </c>
      <c r="F81" s="37">
        <v>-0.9341335371430719</v>
      </c>
      <c r="G81" s="50">
        <v>-160043</v>
      </c>
      <c r="H81" s="37">
        <v>-0.96819721718088325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321726</v>
      </c>
      <c r="E82" s="31">
        <v>321726</v>
      </c>
      <c r="F82" s="27">
        <v>1</v>
      </c>
      <c r="G82" s="31">
        <v>321726</v>
      </c>
      <c r="H82" s="27">
        <v>1</v>
      </c>
    </row>
    <row r="83" spans="1:8" s="75" customFormat="1" ht="32.25" thickBot="1">
      <c r="A83" s="53" t="s">
        <v>64</v>
      </c>
      <c r="B83" s="54">
        <v>4356185</v>
      </c>
      <c r="C83" s="54">
        <v>5025882</v>
      </c>
      <c r="D83" s="55">
        <v>6566387</v>
      </c>
      <c r="E83" s="54">
        <v>2210202</v>
      </c>
      <c r="F83" s="56">
        <v>0.50737101385730865</v>
      </c>
      <c r="G83" s="54">
        <v>1540505</v>
      </c>
      <c r="H83" s="56">
        <v>0.30651435907170127</v>
      </c>
    </row>
    <row r="84" spans="1:8" s="73" customFormat="1" ht="31.5">
      <c r="A84" s="57"/>
      <c r="B84" s="58"/>
      <c r="C84" s="58"/>
      <c r="D84" s="58">
        <v>0</v>
      </c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49" zoomScale="40" zoomScaleNormal="40" workbookViewId="0">
      <selection activeCell="B8" sqref="B8:H83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103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36993883</v>
      </c>
      <c r="C8" s="26">
        <v>36993883</v>
      </c>
      <c r="D8" s="26">
        <v>17980343</v>
      </c>
      <c r="E8" s="26">
        <v>-19013540</v>
      </c>
      <c r="F8" s="27">
        <v>-0.51396443028162253</v>
      </c>
      <c r="G8" s="26">
        <v>-19013540</v>
      </c>
      <c r="H8" s="27">
        <v>-0.51396443028162253</v>
      </c>
    </row>
    <row r="9" spans="1:8" s="16" customFormat="1" ht="31.5">
      <c r="A9" s="25" t="s">
        <v>19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  <c r="G9" s="26">
        <v>0</v>
      </c>
      <c r="H9" s="27">
        <v>0</v>
      </c>
    </row>
    <row r="10" spans="1:8" s="16" customFormat="1" ht="31.5">
      <c r="A10" s="28" t="s">
        <v>20</v>
      </c>
      <c r="B10" s="29">
        <v>29286778.409999996</v>
      </c>
      <c r="C10" s="29">
        <v>36612600</v>
      </c>
      <c r="D10" s="29">
        <v>36400000</v>
      </c>
      <c r="E10" s="29">
        <v>7113221.5900000036</v>
      </c>
      <c r="F10" s="27">
        <v>0.24288166798063346</v>
      </c>
      <c r="G10" s="29">
        <v>-212600</v>
      </c>
      <c r="H10" s="27">
        <v>-5.8067441263390199E-3</v>
      </c>
    </row>
    <row r="11" spans="1:8" s="16" customFormat="1" ht="31.5">
      <c r="A11" s="30" t="s">
        <v>21</v>
      </c>
      <c r="B11" s="31">
        <v>111250</v>
      </c>
      <c r="C11" s="31">
        <v>212600</v>
      </c>
      <c r="D11" s="31">
        <v>0</v>
      </c>
      <c r="E11" s="29">
        <v>-111250</v>
      </c>
      <c r="F11" s="27">
        <v>-1</v>
      </c>
      <c r="G11" s="29">
        <v>-212600</v>
      </c>
      <c r="H11" s="27">
        <v>-1</v>
      </c>
    </row>
    <row r="12" spans="1:8" s="16" customFormat="1" ht="31.5">
      <c r="A12" s="32" t="s">
        <v>22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  <c r="G12" s="29">
        <v>0</v>
      </c>
      <c r="H12" s="27">
        <v>0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29117650.579999998</v>
      </c>
      <c r="C22" s="31">
        <v>36000000</v>
      </c>
      <c r="D22" s="31">
        <v>36000000</v>
      </c>
      <c r="E22" s="29">
        <v>6882349.4200000018</v>
      </c>
      <c r="F22" s="27">
        <v>0.23636348685107417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57877.83</v>
      </c>
      <c r="C23" s="31">
        <v>400000</v>
      </c>
      <c r="D23" s="31">
        <v>400000</v>
      </c>
      <c r="E23" s="29">
        <v>342122.17</v>
      </c>
      <c r="F23" s="27">
        <v>5.9111091414450057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66280661.409999996</v>
      </c>
      <c r="C31" s="36">
        <v>73606483</v>
      </c>
      <c r="D31" s="36">
        <v>54380343</v>
      </c>
      <c r="E31" s="36">
        <v>-11900318.409999996</v>
      </c>
      <c r="F31" s="37">
        <v>-0.1795443521057645</v>
      </c>
      <c r="G31" s="36">
        <v>-19226140</v>
      </c>
      <c r="H31" s="37">
        <v>-0.26120172050605922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1888889.2699999809</v>
      </c>
      <c r="C33" s="39"/>
      <c r="D33" s="39"/>
      <c r="E33" s="39">
        <v>-1888889.2699999809</v>
      </c>
      <c r="F33" s="37">
        <v>-1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8817614</v>
      </c>
      <c r="C35" s="41">
        <v>16390108</v>
      </c>
      <c r="D35" s="41">
        <v>11390108</v>
      </c>
      <c r="E35" s="41">
        <v>2572494</v>
      </c>
      <c r="F35" s="37">
        <v>0.29174490967737987</v>
      </c>
      <c r="G35" s="41">
        <v>-5000000</v>
      </c>
      <c r="H35" s="37">
        <v>-0.30506205328238228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1263385.6099999999</v>
      </c>
      <c r="C39" s="39">
        <v>2000000</v>
      </c>
      <c r="D39" s="39">
        <v>2000000</v>
      </c>
      <c r="E39" s="39">
        <v>736614.39000000013</v>
      </c>
      <c r="F39" s="37">
        <v>0.58304795002374632</v>
      </c>
      <c r="G39" s="39">
        <v>0</v>
      </c>
      <c r="H39" s="37">
        <v>0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11953211.439999999</v>
      </c>
      <c r="C41" s="43">
        <v>15063873</v>
      </c>
      <c r="D41" s="43">
        <v>15563873</v>
      </c>
      <c r="E41" s="43">
        <v>3610661.5600000005</v>
      </c>
      <c r="F41" s="37">
        <v>0.30206623367485591</v>
      </c>
      <c r="G41" s="43">
        <v>500000</v>
      </c>
      <c r="H41" s="37">
        <v>3.3191995179460157E-2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86425983.190000013</v>
      </c>
      <c r="C45" s="39">
        <v>107060464</v>
      </c>
      <c r="D45" s="39">
        <v>83334324</v>
      </c>
      <c r="E45" s="39">
        <v>-3091659.1900000125</v>
      </c>
      <c r="F45" s="37">
        <v>-3.5772334613807848E-2</v>
      </c>
      <c r="G45" s="39">
        <v>-23726140</v>
      </c>
      <c r="H45" s="37">
        <v>-0.22161439539436331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0</v>
      </c>
      <c r="C49" s="22">
        <v>0</v>
      </c>
      <c r="D49" s="22">
        <v>0</v>
      </c>
      <c r="E49" s="22">
        <v>0</v>
      </c>
      <c r="F49" s="27">
        <v>0</v>
      </c>
      <c r="G49" s="22">
        <v>0</v>
      </c>
      <c r="H49" s="27">
        <v>0</v>
      </c>
    </row>
    <row r="50" spans="1:8" s="16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16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0</v>
      </c>
      <c r="C52" s="31">
        <v>0</v>
      </c>
      <c r="D52" s="31">
        <v>0</v>
      </c>
      <c r="E52" s="31">
        <v>0</v>
      </c>
      <c r="F52" s="27">
        <v>0</v>
      </c>
      <c r="G52" s="31">
        <v>0</v>
      </c>
      <c r="H52" s="27">
        <v>0</v>
      </c>
    </row>
    <row r="53" spans="1:8" s="16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16" customFormat="1" ht="31.5">
      <c r="A54" s="32" t="s">
        <v>56</v>
      </c>
      <c r="B54" s="31">
        <v>86425983.190000013</v>
      </c>
      <c r="C54" s="31">
        <v>107060464</v>
      </c>
      <c r="D54" s="31">
        <v>83334324</v>
      </c>
      <c r="E54" s="31">
        <v>-3091659.1900000125</v>
      </c>
      <c r="F54" s="27">
        <v>-3.5772334613807848E-2</v>
      </c>
      <c r="G54" s="31">
        <v>-23726140</v>
      </c>
      <c r="H54" s="27">
        <v>-0.22161439539436331</v>
      </c>
    </row>
    <row r="55" spans="1:8" s="16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16" customFormat="1" ht="31.5">
      <c r="A56" s="32" t="s">
        <v>58</v>
      </c>
      <c r="B56" s="31">
        <v>0</v>
      </c>
      <c r="C56" s="31">
        <v>0</v>
      </c>
      <c r="D56" s="31">
        <v>0</v>
      </c>
      <c r="E56" s="31">
        <v>0</v>
      </c>
      <c r="F56" s="27">
        <v>0</v>
      </c>
      <c r="G56" s="31">
        <v>0</v>
      </c>
      <c r="H56" s="27">
        <v>0</v>
      </c>
    </row>
    <row r="57" spans="1:8" s="38" customFormat="1" ht="31.5">
      <c r="A57" s="48" t="s">
        <v>59</v>
      </c>
      <c r="B57" s="36">
        <v>86425983.190000013</v>
      </c>
      <c r="C57" s="36">
        <v>107060464</v>
      </c>
      <c r="D57" s="36">
        <v>83334324</v>
      </c>
      <c r="E57" s="36">
        <v>-3091659.1900000125</v>
      </c>
      <c r="F57" s="37">
        <v>-3.5772334613807848E-2</v>
      </c>
      <c r="G57" s="36">
        <v>-23726140</v>
      </c>
      <c r="H57" s="37">
        <v>-0.22161439539436331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86425983.190000013</v>
      </c>
      <c r="C62" s="50">
        <v>107060464</v>
      </c>
      <c r="D62" s="50">
        <v>83334324</v>
      </c>
      <c r="E62" s="50">
        <v>-3091659.1900000125</v>
      </c>
      <c r="F62" s="37">
        <v>-3.5772334613807848E-2</v>
      </c>
      <c r="G62" s="50">
        <v>-23726140</v>
      </c>
      <c r="H62" s="37">
        <v>-0.22161439539436331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5969249.9199999999</v>
      </c>
      <c r="C65" s="26">
        <v>6767492</v>
      </c>
      <c r="D65" s="26">
        <v>5730554</v>
      </c>
      <c r="E65" s="22">
        <v>-238695.91999999993</v>
      </c>
      <c r="F65" s="27">
        <v>-3.9987590266617606E-2</v>
      </c>
      <c r="G65" s="22">
        <v>-1036938</v>
      </c>
      <c r="H65" s="27">
        <v>-0.15322338024189758</v>
      </c>
    </row>
    <row r="66" spans="1:8" s="16" customFormat="1" ht="31.5">
      <c r="A66" s="32" t="s">
        <v>67</v>
      </c>
      <c r="B66" s="29">
        <v>52645.73</v>
      </c>
      <c r="C66" s="26">
        <v>88695</v>
      </c>
      <c r="D66" s="26">
        <v>79400</v>
      </c>
      <c r="E66" s="31">
        <v>26754.269999999997</v>
      </c>
      <c r="F66" s="27">
        <v>0.50819449174700393</v>
      </c>
      <c r="G66" s="31">
        <v>-9295</v>
      </c>
      <c r="H66" s="27">
        <v>-0.10479733919612154</v>
      </c>
    </row>
    <row r="67" spans="1:8" s="16" customFormat="1" ht="31.5">
      <c r="A67" s="32" t="s">
        <v>68</v>
      </c>
      <c r="B67" s="22">
        <v>1586817.34</v>
      </c>
      <c r="C67" s="26">
        <v>1961598</v>
      </c>
      <c r="D67" s="26">
        <v>1861616</v>
      </c>
      <c r="E67" s="31">
        <v>274798.65999999992</v>
      </c>
      <c r="F67" s="27">
        <v>0.17317598760295871</v>
      </c>
      <c r="G67" s="31">
        <v>-99982</v>
      </c>
      <c r="H67" s="27">
        <v>-5.0969668606921502E-2</v>
      </c>
    </row>
    <row r="68" spans="1:8" s="38" customFormat="1" ht="31.5">
      <c r="A68" s="48" t="s">
        <v>69</v>
      </c>
      <c r="B68" s="50">
        <v>7608712.9900000002</v>
      </c>
      <c r="C68" s="50">
        <v>8817785</v>
      </c>
      <c r="D68" s="50">
        <v>7671570</v>
      </c>
      <c r="E68" s="36">
        <v>62857.009999999776</v>
      </c>
      <c r="F68" s="37">
        <v>8.2611882039198559E-3</v>
      </c>
      <c r="G68" s="36">
        <v>-1146215</v>
      </c>
      <c r="H68" s="37">
        <v>-0.12998899383461945</v>
      </c>
    </row>
    <row r="69" spans="1:8" s="16" customFormat="1" ht="31.5">
      <c r="A69" s="32" t="s">
        <v>70</v>
      </c>
      <c r="B69" s="29">
        <v>92152.63</v>
      </c>
      <c r="C69" s="29">
        <v>134726</v>
      </c>
      <c r="D69" s="29">
        <v>80100</v>
      </c>
      <c r="E69" s="31">
        <v>-12052.630000000005</v>
      </c>
      <c r="F69" s="27">
        <v>-0.13078986459746189</v>
      </c>
      <c r="G69" s="31">
        <v>-54626</v>
      </c>
      <c r="H69" s="27">
        <v>-0.40545997060700978</v>
      </c>
    </row>
    <row r="70" spans="1:8" s="16" customFormat="1" ht="31.5">
      <c r="A70" s="32" t="s">
        <v>71</v>
      </c>
      <c r="B70" s="26">
        <v>2884226.47</v>
      </c>
      <c r="C70" s="26">
        <v>3710214</v>
      </c>
      <c r="D70" s="26">
        <v>3136931</v>
      </c>
      <c r="E70" s="31">
        <v>252704.5299999998</v>
      </c>
      <c r="F70" s="27">
        <v>8.7616049789599137E-2</v>
      </c>
      <c r="G70" s="31">
        <v>-573283</v>
      </c>
      <c r="H70" s="27">
        <v>-0.15451480696261724</v>
      </c>
    </row>
    <row r="71" spans="1:8" s="16" customFormat="1" ht="31.5">
      <c r="A71" s="32" t="s">
        <v>72</v>
      </c>
      <c r="B71" s="22">
        <v>78354.649999999994</v>
      </c>
      <c r="C71" s="22">
        <v>137117</v>
      </c>
      <c r="D71" s="22">
        <v>112674</v>
      </c>
      <c r="E71" s="31">
        <v>34319.350000000006</v>
      </c>
      <c r="F71" s="27">
        <v>0.43800016974104294</v>
      </c>
      <c r="G71" s="31">
        <v>-24443</v>
      </c>
      <c r="H71" s="27">
        <v>-0.17826381849077794</v>
      </c>
    </row>
    <row r="72" spans="1:8" s="38" customFormat="1" ht="31.5">
      <c r="A72" s="35" t="s">
        <v>73</v>
      </c>
      <c r="B72" s="50">
        <v>3054733.75</v>
      </c>
      <c r="C72" s="50">
        <v>3982057</v>
      </c>
      <c r="D72" s="50">
        <v>3329705</v>
      </c>
      <c r="E72" s="36">
        <v>274971.25</v>
      </c>
      <c r="F72" s="37">
        <v>9.0014800798923961E-2</v>
      </c>
      <c r="G72" s="36">
        <v>-652352</v>
      </c>
      <c r="H72" s="37">
        <v>-0.16382286843206914</v>
      </c>
    </row>
    <row r="73" spans="1:8" s="16" customFormat="1" ht="31.5">
      <c r="A73" s="32" t="s">
        <v>74</v>
      </c>
      <c r="B73" s="22">
        <v>407850.07</v>
      </c>
      <c r="C73" s="22">
        <v>670189</v>
      </c>
      <c r="D73" s="22">
        <v>693631</v>
      </c>
      <c r="E73" s="31">
        <v>285780.93</v>
      </c>
      <c r="F73" s="27">
        <v>0.7007009463060776</v>
      </c>
      <c r="G73" s="31">
        <v>23442</v>
      </c>
      <c r="H73" s="27">
        <v>3.4978192718770375E-2</v>
      </c>
    </row>
    <row r="74" spans="1:8" s="16" customFormat="1" ht="31.5">
      <c r="A74" s="32" t="s">
        <v>75</v>
      </c>
      <c r="B74" s="31">
        <v>71895785.510000005</v>
      </c>
      <c r="C74" s="31">
        <v>89604763</v>
      </c>
      <c r="D74" s="31">
        <v>69087706</v>
      </c>
      <c r="E74" s="31">
        <v>-2808079.5100000054</v>
      </c>
      <c r="F74" s="27">
        <v>-3.9057637246475714E-2</v>
      </c>
      <c r="G74" s="31">
        <v>-20517057</v>
      </c>
      <c r="H74" s="27">
        <v>-0.2289728393121245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3242313.07</v>
      </c>
      <c r="C76" s="31">
        <v>3498906</v>
      </c>
      <c r="D76" s="31">
        <v>1975318</v>
      </c>
      <c r="E76" s="31">
        <v>-1266995.0699999998</v>
      </c>
      <c r="F76" s="27">
        <v>-0.39076888710194785</v>
      </c>
      <c r="G76" s="31">
        <v>-1523588</v>
      </c>
      <c r="H76" s="27">
        <v>-0.43544696542290645</v>
      </c>
    </row>
    <row r="77" spans="1:8" s="38" customFormat="1" ht="31.5">
      <c r="A77" s="35" t="s">
        <v>78</v>
      </c>
      <c r="B77" s="36">
        <v>75545948.649999991</v>
      </c>
      <c r="C77" s="36">
        <v>93773858</v>
      </c>
      <c r="D77" s="36">
        <v>71756655</v>
      </c>
      <c r="E77" s="36">
        <v>-3789293.6499999911</v>
      </c>
      <c r="F77" s="37">
        <v>-5.0158793657560242E-2</v>
      </c>
      <c r="G77" s="36">
        <v>-22017203</v>
      </c>
      <c r="H77" s="37">
        <v>-0.23479041461640621</v>
      </c>
    </row>
    <row r="78" spans="1:8" s="16" customFormat="1" ht="31.5">
      <c r="A78" s="32" t="s">
        <v>79</v>
      </c>
      <c r="B78" s="31">
        <v>216587.8</v>
      </c>
      <c r="C78" s="31">
        <v>486764</v>
      </c>
      <c r="D78" s="31">
        <v>576394</v>
      </c>
      <c r="E78" s="31">
        <v>359806.2</v>
      </c>
      <c r="F78" s="27">
        <v>1.6612486945248073</v>
      </c>
      <c r="G78" s="31">
        <v>89630</v>
      </c>
      <c r="H78" s="27">
        <v>0.18413440599551323</v>
      </c>
    </row>
    <row r="79" spans="1:8" s="16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216587.8</v>
      </c>
      <c r="C81" s="50">
        <v>486764</v>
      </c>
      <c r="D81" s="50">
        <v>576394</v>
      </c>
      <c r="E81" s="50">
        <v>359806.2</v>
      </c>
      <c r="F81" s="37">
        <v>1.6612486945248073</v>
      </c>
      <c r="G81" s="50">
        <v>89630</v>
      </c>
      <c r="H81" s="37">
        <v>0.18413440599551323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86425983.189999983</v>
      </c>
      <c r="C83" s="54">
        <v>107060464</v>
      </c>
      <c r="D83" s="55">
        <v>83334324</v>
      </c>
      <c r="E83" s="54">
        <v>-3091659.1899999827</v>
      </c>
      <c r="F83" s="56">
        <v>-3.5772334613807515E-2</v>
      </c>
      <c r="G83" s="54">
        <v>-23726140</v>
      </c>
      <c r="H83" s="56">
        <v>-0.22161439539436331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69" zoomScale="50" zoomScaleNormal="50" workbookViewId="0">
      <selection activeCell="H84" sqref="A1:H84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127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5211151</v>
      </c>
      <c r="C8" s="26">
        <v>5211151</v>
      </c>
      <c r="D8" s="26">
        <v>5321652</v>
      </c>
      <c r="E8" s="26">
        <v>110501</v>
      </c>
      <c r="F8" s="27">
        <v>2.1204720415892764E-2</v>
      </c>
      <c r="G8" s="26">
        <v>110501</v>
      </c>
      <c r="H8" s="27">
        <v>2.1204720415892764E-2</v>
      </c>
    </row>
    <row r="9" spans="1:8" s="73" customFormat="1" ht="31.5">
      <c r="A9" s="25" t="s">
        <v>19</v>
      </c>
      <c r="B9" s="26">
        <v>507983</v>
      </c>
      <c r="C9" s="26">
        <v>507983</v>
      </c>
      <c r="D9" s="26">
        <v>0</v>
      </c>
      <c r="E9" s="26">
        <v>-507983</v>
      </c>
      <c r="F9" s="27">
        <v>-1</v>
      </c>
      <c r="G9" s="26">
        <v>-507983</v>
      </c>
      <c r="H9" s="27">
        <v>-1</v>
      </c>
    </row>
    <row r="10" spans="1:8" s="73" customFormat="1" ht="31.5">
      <c r="A10" s="28" t="s">
        <v>20</v>
      </c>
      <c r="B10" s="29">
        <v>85505</v>
      </c>
      <c r="C10" s="29">
        <v>88753</v>
      </c>
      <c r="D10" s="29">
        <v>222576</v>
      </c>
      <c r="E10" s="29">
        <v>137071</v>
      </c>
      <c r="F10" s="27">
        <v>1.6030758435179229</v>
      </c>
      <c r="G10" s="29">
        <v>133823</v>
      </c>
      <c r="H10" s="27">
        <v>1.5078138203779028</v>
      </c>
    </row>
    <row r="11" spans="1:8" s="73" customFormat="1" ht="31.5">
      <c r="A11" s="30" t="s">
        <v>21</v>
      </c>
      <c r="B11" s="31">
        <v>42973</v>
      </c>
      <c r="C11" s="31">
        <v>42973</v>
      </c>
      <c r="D11" s="31">
        <v>4645</v>
      </c>
      <c r="E11" s="29">
        <v>-38328</v>
      </c>
      <c r="F11" s="27">
        <v>-0.89190887301328736</v>
      </c>
      <c r="G11" s="29">
        <v>-38328</v>
      </c>
      <c r="H11" s="27">
        <v>-0.89190887301328736</v>
      </c>
    </row>
    <row r="12" spans="1:8" s="73" customFormat="1" ht="31.5">
      <c r="A12" s="32" t="s">
        <v>22</v>
      </c>
      <c r="B12" s="31">
        <v>42532</v>
      </c>
      <c r="C12" s="31">
        <v>45780</v>
      </c>
      <c r="D12" s="31">
        <v>217931</v>
      </c>
      <c r="E12" s="29">
        <v>175399</v>
      </c>
      <c r="F12" s="27">
        <v>4.1239302172481898</v>
      </c>
      <c r="G12" s="29">
        <v>172151</v>
      </c>
      <c r="H12" s="27">
        <v>3.7603975535168197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5804639</v>
      </c>
      <c r="C31" s="36">
        <v>5807887</v>
      </c>
      <c r="D31" s="36">
        <v>5544228</v>
      </c>
      <c r="E31" s="36">
        <v>-260411</v>
      </c>
      <c r="F31" s="37">
        <v>-4.4862565958020816E-2</v>
      </c>
      <c r="G31" s="36">
        <v>-263659</v>
      </c>
      <c r="H31" s="37">
        <v>-4.5396716568349212E-2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1234933</v>
      </c>
      <c r="C37" s="41">
        <v>1234933</v>
      </c>
      <c r="D37" s="41">
        <v>1797880</v>
      </c>
      <c r="E37" s="41">
        <v>562947</v>
      </c>
      <c r="F37" s="37">
        <v>0.4558522608109104</v>
      </c>
      <c r="G37" s="41">
        <v>562947</v>
      </c>
      <c r="H37" s="37">
        <v>0.4558522608109104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3484922</v>
      </c>
      <c r="C39" s="39">
        <v>5281956</v>
      </c>
      <c r="D39" s="39">
        <v>6176822</v>
      </c>
      <c r="E39" s="39">
        <v>2691900</v>
      </c>
      <c r="F39" s="37">
        <v>0.77244196570253221</v>
      </c>
      <c r="G39" s="39">
        <v>894866</v>
      </c>
      <c r="H39" s="37">
        <v>0.16941943476999807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10524494</v>
      </c>
      <c r="C45" s="39">
        <v>12324776</v>
      </c>
      <c r="D45" s="39">
        <v>13518930</v>
      </c>
      <c r="E45" s="39">
        <v>2994436</v>
      </c>
      <c r="F45" s="37">
        <v>0.28452066199097076</v>
      </c>
      <c r="G45" s="39">
        <v>1194154</v>
      </c>
      <c r="H45" s="37">
        <v>9.689052360870494E-2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4969382</v>
      </c>
      <c r="C49" s="22">
        <v>5833461</v>
      </c>
      <c r="D49" s="22">
        <v>6407386</v>
      </c>
      <c r="E49" s="22">
        <v>1438004</v>
      </c>
      <c r="F49" s="27">
        <v>0.2893728032982773</v>
      </c>
      <c r="G49" s="22">
        <v>573925</v>
      </c>
      <c r="H49" s="27">
        <v>9.8384989631369782E-2</v>
      </c>
    </row>
    <row r="50" spans="1:8" s="73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73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73" customFormat="1" ht="31.5">
      <c r="A52" s="32" t="s">
        <v>54</v>
      </c>
      <c r="B52" s="31">
        <v>1451908</v>
      </c>
      <c r="C52" s="31">
        <v>1880923</v>
      </c>
      <c r="D52" s="31">
        <v>2070993</v>
      </c>
      <c r="E52" s="31">
        <v>619085</v>
      </c>
      <c r="F52" s="27">
        <v>0.42639409659565208</v>
      </c>
      <c r="G52" s="31">
        <v>190070</v>
      </c>
      <c r="H52" s="27">
        <v>0.10105145186698233</v>
      </c>
    </row>
    <row r="53" spans="1:8" s="73" customFormat="1" ht="31.5">
      <c r="A53" s="32" t="s">
        <v>55</v>
      </c>
      <c r="B53" s="31">
        <v>596607</v>
      </c>
      <c r="C53" s="31">
        <v>653250</v>
      </c>
      <c r="D53" s="31">
        <v>756991</v>
      </c>
      <c r="E53" s="31">
        <v>160384</v>
      </c>
      <c r="F53" s="27">
        <v>0.26882688268826882</v>
      </c>
      <c r="G53" s="31">
        <v>103741</v>
      </c>
      <c r="H53" s="27">
        <v>0.15880750095675469</v>
      </c>
    </row>
    <row r="54" spans="1:8" s="73" customFormat="1" ht="31.5">
      <c r="A54" s="32" t="s">
        <v>56</v>
      </c>
      <c r="B54" s="31">
        <v>1558279</v>
      </c>
      <c r="C54" s="31">
        <v>1906277</v>
      </c>
      <c r="D54" s="31">
        <v>2072790</v>
      </c>
      <c r="E54" s="31">
        <v>514511</v>
      </c>
      <c r="F54" s="27">
        <v>0.33017899875439505</v>
      </c>
      <c r="G54" s="31">
        <v>166513</v>
      </c>
      <c r="H54" s="27">
        <v>8.7349844749739933E-2</v>
      </c>
    </row>
    <row r="55" spans="1:8" s="73" customFormat="1" ht="31.5">
      <c r="A55" s="32" t="s">
        <v>57</v>
      </c>
      <c r="B55" s="31">
        <v>385873</v>
      </c>
      <c r="C55" s="31">
        <v>130000</v>
      </c>
      <c r="D55" s="31">
        <v>425000</v>
      </c>
      <c r="E55" s="31">
        <v>39127</v>
      </c>
      <c r="F55" s="27">
        <v>0.10139864670500398</v>
      </c>
      <c r="G55" s="31">
        <v>295000</v>
      </c>
      <c r="H55" s="27">
        <v>2.2692307692307692</v>
      </c>
    </row>
    <row r="56" spans="1:8" s="73" customFormat="1" ht="31.5">
      <c r="A56" s="32" t="s">
        <v>58</v>
      </c>
      <c r="B56" s="31">
        <v>1255392</v>
      </c>
      <c r="C56" s="31">
        <v>1635766</v>
      </c>
      <c r="D56" s="31">
        <v>1493715</v>
      </c>
      <c r="E56" s="31">
        <v>238323</v>
      </c>
      <c r="F56" s="27">
        <v>0.18983950829701002</v>
      </c>
      <c r="G56" s="31">
        <v>-142051</v>
      </c>
      <c r="H56" s="27">
        <v>-8.6840660583481985E-2</v>
      </c>
    </row>
    <row r="57" spans="1:8" s="75" customFormat="1" ht="31.5">
      <c r="A57" s="48" t="s">
        <v>59</v>
      </c>
      <c r="B57" s="36">
        <v>10217441</v>
      </c>
      <c r="C57" s="36">
        <v>12039677</v>
      </c>
      <c r="D57" s="36">
        <v>13226875</v>
      </c>
      <c r="E57" s="36">
        <v>3009434</v>
      </c>
      <c r="F57" s="37">
        <v>0.29453891634901536</v>
      </c>
      <c r="G57" s="36">
        <v>1187198</v>
      </c>
      <c r="H57" s="37">
        <v>9.860713040723601E-2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307053</v>
      </c>
      <c r="C59" s="31">
        <v>285099</v>
      </c>
      <c r="D59" s="31">
        <v>292055</v>
      </c>
      <c r="E59" s="31">
        <v>-14998</v>
      </c>
      <c r="F59" s="27">
        <v>-4.8844987673137864E-2</v>
      </c>
      <c r="G59" s="31">
        <v>6956</v>
      </c>
      <c r="H59" s="27">
        <v>2.4398542260758542E-2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10524494</v>
      </c>
      <c r="C62" s="50">
        <v>12324776</v>
      </c>
      <c r="D62" s="50">
        <v>13518930</v>
      </c>
      <c r="E62" s="50">
        <v>2994436</v>
      </c>
      <c r="F62" s="37">
        <v>0.28452066199097076</v>
      </c>
      <c r="G62" s="50">
        <v>1194154</v>
      </c>
      <c r="H62" s="37">
        <v>9.689052360870494E-2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3537626</v>
      </c>
      <c r="C65" s="26">
        <v>4068919</v>
      </c>
      <c r="D65" s="26">
        <v>4411701</v>
      </c>
      <c r="E65" s="22">
        <v>874075</v>
      </c>
      <c r="F65" s="27">
        <v>0.24707953865106147</v>
      </c>
      <c r="G65" s="22">
        <v>342782</v>
      </c>
      <c r="H65" s="27">
        <v>8.4243996992813083E-2</v>
      </c>
    </row>
    <row r="66" spans="1:8" s="73" customFormat="1" ht="31.5">
      <c r="A66" s="32" t="s">
        <v>67</v>
      </c>
      <c r="B66" s="29">
        <v>1825188</v>
      </c>
      <c r="C66" s="26">
        <v>1615252</v>
      </c>
      <c r="D66" s="26">
        <v>1853252</v>
      </c>
      <c r="E66" s="31">
        <v>28064</v>
      </c>
      <c r="F66" s="27">
        <v>1.537595031306364E-2</v>
      </c>
      <c r="G66" s="31">
        <v>238000</v>
      </c>
      <c r="H66" s="27">
        <v>0.14734542969146611</v>
      </c>
    </row>
    <row r="67" spans="1:8" s="73" customFormat="1" ht="31.5">
      <c r="A67" s="32" t="s">
        <v>68</v>
      </c>
      <c r="B67" s="22">
        <v>1250758</v>
      </c>
      <c r="C67" s="26">
        <v>1480970</v>
      </c>
      <c r="D67" s="26">
        <v>1685235</v>
      </c>
      <c r="E67" s="31">
        <v>434477</v>
      </c>
      <c r="F67" s="27">
        <v>0.34737095425334075</v>
      </c>
      <c r="G67" s="31">
        <v>204265</v>
      </c>
      <c r="H67" s="27">
        <v>0.13792649412209565</v>
      </c>
    </row>
    <row r="68" spans="1:8" s="75" customFormat="1" ht="31.5">
      <c r="A68" s="48" t="s">
        <v>69</v>
      </c>
      <c r="B68" s="50">
        <v>6613572</v>
      </c>
      <c r="C68" s="50">
        <v>7165141</v>
      </c>
      <c r="D68" s="50">
        <v>7950188</v>
      </c>
      <c r="E68" s="36">
        <v>1336616</v>
      </c>
      <c r="F68" s="37">
        <v>0.20210198059384551</v>
      </c>
      <c r="G68" s="36">
        <v>785047</v>
      </c>
      <c r="H68" s="37">
        <v>0.10956476641562253</v>
      </c>
    </row>
    <row r="69" spans="1:8" s="73" customFormat="1" ht="31.5">
      <c r="A69" s="32" t="s">
        <v>70</v>
      </c>
      <c r="B69" s="29">
        <v>30917</v>
      </c>
      <c r="C69" s="29">
        <v>120750</v>
      </c>
      <c r="D69" s="29">
        <v>120750</v>
      </c>
      <c r="E69" s="31">
        <v>89833</v>
      </c>
      <c r="F69" s="27">
        <v>2.9056182682666494</v>
      </c>
      <c r="G69" s="31">
        <v>0</v>
      </c>
      <c r="H69" s="27">
        <v>0</v>
      </c>
    </row>
    <row r="70" spans="1:8" s="73" customFormat="1" ht="31.5">
      <c r="A70" s="32" t="s">
        <v>71</v>
      </c>
      <c r="B70" s="26">
        <v>1467053</v>
      </c>
      <c r="C70" s="26">
        <v>1526234</v>
      </c>
      <c r="D70" s="26">
        <v>1612100</v>
      </c>
      <c r="E70" s="31">
        <v>145047</v>
      </c>
      <c r="F70" s="27">
        <v>9.8869638656544787E-2</v>
      </c>
      <c r="G70" s="31">
        <v>85866</v>
      </c>
      <c r="H70" s="27">
        <v>5.6260049245397493E-2</v>
      </c>
    </row>
    <row r="71" spans="1:8" s="73" customFormat="1" ht="31.5">
      <c r="A71" s="32" t="s">
        <v>72</v>
      </c>
      <c r="B71" s="22">
        <v>183124</v>
      </c>
      <c r="C71" s="22">
        <v>344975</v>
      </c>
      <c r="D71" s="22">
        <v>346875</v>
      </c>
      <c r="E71" s="31">
        <v>163751</v>
      </c>
      <c r="F71" s="27">
        <v>0.89420829601799878</v>
      </c>
      <c r="G71" s="31">
        <v>1900</v>
      </c>
      <c r="H71" s="27">
        <v>5.5076454815566342E-3</v>
      </c>
    </row>
    <row r="72" spans="1:8" s="75" customFormat="1" ht="31.5">
      <c r="A72" s="35" t="s">
        <v>73</v>
      </c>
      <c r="B72" s="50">
        <v>1681094</v>
      </c>
      <c r="C72" s="50">
        <v>1991959</v>
      </c>
      <c r="D72" s="50">
        <v>2079725</v>
      </c>
      <c r="E72" s="36">
        <v>398631</v>
      </c>
      <c r="F72" s="37">
        <v>0.23712594298712625</v>
      </c>
      <c r="G72" s="36">
        <v>87766</v>
      </c>
      <c r="H72" s="37">
        <v>4.4060143808180789E-2</v>
      </c>
    </row>
    <row r="73" spans="1:8" s="73" customFormat="1" ht="31.5">
      <c r="A73" s="32" t="s">
        <v>74</v>
      </c>
      <c r="B73" s="22">
        <v>847502</v>
      </c>
      <c r="C73" s="22">
        <v>1175000</v>
      </c>
      <c r="D73" s="22">
        <v>1055000</v>
      </c>
      <c r="E73" s="31">
        <v>207498</v>
      </c>
      <c r="F73" s="27">
        <v>0.24483482044880131</v>
      </c>
      <c r="G73" s="31">
        <v>-120000</v>
      </c>
      <c r="H73" s="27">
        <v>-0.10212765957446808</v>
      </c>
    </row>
    <row r="74" spans="1:8" s="73" customFormat="1" ht="31.5">
      <c r="A74" s="32" t="s">
        <v>75</v>
      </c>
      <c r="B74" s="31">
        <v>598776</v>
      </c>
      <c r="C74" s="31">
        <v>315989</v>
      </c>
      <c r="D74" s="31">
        <v>685558</v>
      </c>
      <c r="E74" s="31">
        <v>86782</v>
      </c>
      <c r="F74" s="27">
        <v>0.14493232861704544</v>
      </c>
      <c r="G74" s="31">
        <v>369569</v>
      </c>
      <c r="H74" s="27">
        <v>1.1695628645300944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191622</v>
      </c>
      <c r="C76" s="31">
        <v>144110</v>
      </c>
      <c r="D76" s="31">
        <v>151066</v>
      </c>
      <c r="E76" s="31">
        <v>-40556</v>
      </c>
      <c r="F76" s="27">
        <v>-0.21164584442287421</v>
      </c>
      <c r="G76" s="31">
        <v>6956</v>
      </c>
      <c r="H76" s="27">
        <v>4.8268683644438273E-2</v>
      </c>
    </row>
    <row r="77" spans="1:8" s="75" customFormat="1" ht="31.5">
      <c r="A77" s="35" t="s">
        <v>78</v>
      </c>
      <c r="B77" s="36">
        <v>1637900</v>
      </c>
      <c r="C77" s="36">
        <v>1635099</v>
      </c>
      <c r="D77" s="36">
        <v>1891624</v>
      </c>
      <c r="E77" s="36">
        <v>253724</v>
      </c>
      <c r="F77" s="37">
        <v>0.15490811404847671</v>
      </c>
      <c r="G77" s="36">
        <v>256525</v>
      </c>
      <c r="H77" s="37">
        <v>0.15688652491378197</v>
      </c>
    </row>
    <row r="78" spans="1:8" s="73" customFormat="1" ht="31.5">
      <c r="A78" s="32" t="s">
        <v>79</v>
      </c>
      <c r="B78" s="31">
        <v>528850</v>
      </c>
      <c r="C78" s="31">
        <v>1497577</v>
      </c>
      <c r="D78" s="31">
        <v>1547393</v>
      </c>
      <c r="E78" s="31">
        <v>1018543</v>
      </c>
      <c r="F78" s="27">
        <v>1.9259582112130094</v>
      </c>
      <c r="G78" s="31">
        <v>49816</v>
      </c>
      <c r="H78" s="27">
        <v>3.326439976041299E-2</v>
      </c>
    </row>
    <row r="79" spans="1:8" s="73" customFormat="1" ht="31.5">
      <c r="A79" s="32" t="s">
        <v>80</v>
      </c>
      <c r="B79" s="31">
        <v>63078</v>
      </c>
      <c r="C79" s="31">
        <v>35000</v>
      </c>
      <c r="D79" s="31">
        <v>50000</v>
      </c>
      <c r="E79" s="31">
        <v>-13078</v>
      </c>
      <c r="F79" s="27">
        <v>-0.20733060655061986</v>
      </c>
      <c r="G79" s="31">
        <v>15000</v>
      </c>
      <c r="H79" s="27">
        <v>0.42857142857142855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591928</v>
      </c>
      <c r="C81" s="50">
        <v>1532577</v>
      </c>
      <c r="D81" s="50">
        <v>1597393</v>
      </c>
      <c r="E81" s="50">
        <v>1005465</v>
      </c>
      <c r="F81" s="37">
        <v>1.6986271979024476</v>
      </c>
      <c r="G81" s="50">
        <v>64816</v>
      </c>
      <c r="H81" s="37">
        <v>4.2292165418116021E-2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10524494</v>
      </c>
      <c r="C83" s="54">
        <v>12324776</v>
      </c>
      <c r="D83" s="55">
        <v>13518930</v>
      </c>
      <c r="E83" s="54">
        <v>2994436</v>
      </c>
      <c r="F83" s="56">
        <v>0.28452066199097076</v>
      </c>
      <c r="G83" s="54">
        <v>1194154</v>
      </c>
      <c r="H83" s="56">
        <v>9.689052360870494E-2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9" zoomScale="50" zoomScaleNormal="50" workbookViewId="0">
      <selection activeCell="B45" sqref="B45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128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5138131</v>
      </c>
      <c r="C8" s="26">
        <v>5138131</v>
      </c>
      <c r="D8" s="26">
        <v>5200231</v>
      </c>
      <c r="E8" s="26">
        <v>62100</v>
      </c>
      <c r="F8" s="27">
        <v>1.2086106796420722E-2</v>
      </c>
      <c r="G8" s="26">
        <v>62100</v>
      </c>
      <c r="H8" s="27">
        <v>1.2086106796420722E-2</v>
      </c>
    </row>
    <row r="9" spans="1:8" s="73" customFormat="1" ht="31.5">
      <c r="A9" s="25" t="s">
        <v>19</v>
      </c>
      <c r="B9" s="26">
        <v>400779</v>
      </c>
      <c r="C9" s="26">
        <v>400779</v>
      </c>
      <c r="D9" s="26">
        <v>0</v>
      </c>
      <c r="E9" s="26">
        <v>-400779</v>
      </c>
      <c r="F9" s="27">
        <v>-1</v>
      </c>
      <c r="G9" s="26">
        <v>-400779</v>
      </c>
      <c r="H9" s="27">
        <v>-1</v>
      </c>
    </row>
    <row r="10" spans="1:8" s="73" customFormat="1" ht="31.5">
      <c r="A10" s="28" t="s">
        <v>20</v>
      </c>
      <c r="B10" s="29">
        <v>439535.64</v>
      </c>
      <c r="C10" s="29">
        <v>457134</v>
      </c>
      <c r="D10" s="29">
        <v>392699</v>
      </c>
      <c r="E10" s="29">
        <v>-46836.640000000014</v>
      </c>
      <c r="F10" s="27">
        <v>-0.1065593679729817</v>
      </c>
      <c r="G10" s="29">
        <v>-64435</v>
      </c>
      <c r="H10" s="27">
        <v>-0.14095429348943636</v>
      </c>
    </row>
    <row r="11" spans="1:8" s="73" customFormat="1" ht="31.5">
      <c r="A11" s="30" t="s">
        <v>21</v>
      </c>
      <c r="B11" s="31">
        <v>33904</v>
      </c>
      <c r="C11" s="31">
        <v>33904</v>
      </c>
      <c r="D11" s="31">
        <v>4539</v>
      </c>
      <c r="E11" s="29">
        <v>-29365</v>
      </c>
      <c r="F11" s="27">
        <v>-0.86612199150542712</v>
      </c>
      <c r="G11" s="29">
        <v>-29365</v>
      </c>
      <c r="H11" s="27">
        <v>-0.86612199150542712</v>
      </c>
    </row>
    <row r="12" spans="1:8" s="73" customFormat="1" ht="31.5">
      <c r="A12" s="32" t="s">
        <v>22</v>
      </c>
      <c r="B12" s="31">
        <v>230430.64</v>
      </c>
      <c r="C12" s="31">
        <v>248029</v>
      </c>
      <c r="D12" s="31">
        <v>212959</v>
      </c>
      <c r="E12" s="29">
        <v>-17471.640000000014</v>
      </c>
      <c r="F12" s="27">
        <v>-7.5821687601961327E-2</v>
      </c>
      <c r="G12" s="29">
        <v>-35070</v>
      </c>
      <c r="H12" s="27">
        <v>-0.14139475625834075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175201</v>
      </c>
      <c r="C14" s="31">
        <v>175201</v>
      </c>
      <c r="D14" s="31">
        <v>175201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5978445.6399999997</v>
      </c>
      <c r="C31" s="36">
        <v>5996044</v>
      </c>
      <c r="D31" s="36">
        <v>5592930</v>
      </c>
      <c r="E31" s="36">
        <v>-385515.63999999966</v>
      </c>
      <c r="F31" s="37">
        <v>-6.4484259490565465E-2</v>
      </c>
      <c r="G31" s="36">
        <v>-403114</v>
      </c>
      <c r="H31" s="37">
        <v>-6.7229993642474936E-2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443134.55999999866</v>
      </c>
      <c r="C33" s="39"/>
      <c r="D33" s="39"/>
      <c r="E33" s="39">
        <v>-443134.55999999866</v>
      </c>
      <c r="F33" s="37">
        <v>-1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0</v>
      </c>
      <c r="C35" s="41">
        <v>0</v>
      </c>
      <c r="D35" s="41">
        <v>0</v>
      </c>
      <c r="E35" s="41">
        <v>0</v>
      </c>
      <c r="F35" s="37">
        <v>0</v>
      </c>
      <c r="G35" s="41">
        <v>0</v>
      </c>
      <c r="H35" s="37">
        <v>0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1087514</v>
      </c>
      <c r="C37" s="41">
        <v>1087514</v>
      </c>
      <c r="D37" s="41">
        <v>1756859</v>
      </c>
      <c r="E37" s="41">
        <v>669345</v>
      </c>
      <c r="F37" s="37">
        <v>0.61548173172943066</v>
      </c>
      <c r="G37" s="41">
        <v>669345</v>
      </c>
      <c r="H37" s="37">
        <v>0.61548173172943066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3652530.92</v>
      </c>
      <c r="C39" s="39">
        <v>3709752</v>
      </c>
      <c r="D39" s="39">
        <v>3404944</v>
      </c>
      <c r="E39" s="39">
        <v>-247586.91999999993</v>
      </c>
      <c r="F39" s="37">
        <v>-6.7785030550815958E-2</v>
      </c>
      <c r="G39" s="39">
        <v>-304808</v>
      </c>
      <c r="H39" s="37">
        <v>-8.2163982929317106E-2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10275356</v>
      </c>
      <c r="C45" s="39">
        <v>10793310</v>
      </c>
      <c r="D45" s="39">
        <v>10754733</v>
      </c>
      <c r="E45" s="39">
        <v>479377</v>
      </c>
      <c r="F45" s="37">
        <v>4.6653079465081307E-2</v>
      </c>
      <c r="G45" s="39">
        <v>-38577</v>
      </c>
      <c r="H45" s="37">
        <v>-3.5741584370318279E-3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5424597</v>
      </c>
      <c r="C49" s="22">
        <v>5641092</v>
      </c>
      <c r="D49" s="22">
        <v>5857746</v>
      </c>
      <c r="E49" s="22">
        <v>433149</v>
      </c>
      <c r="F49" s="27">
        <v>7.9849065285402768E-2</v>
      </c>
      <c r="G49" s="22">
        <v>216654</v>
      </c>
      <c r="H49" s="27">
        <v>3.8406393655696452E-2</v>
      </c>
    </row>
    <row r="50" spans="1:8" s="73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73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73" customFormat="1" ht="31.5">
      <c r="A52" s="32" t="s">
        <v>54</v>
      </c>
      <c r="B52" s="31">
        <v>442390</v>
      </c>
      <c r="C52" s="31">
        <v>445831</v>
      </c>
      <c r="D52" s="31">
        <v>415794</v>
      </c>
      <c r="E52" s="31">
        <v>-26596</v>
      </c>
      <c r="F52" s="27">
        <v>-6.0118899613463235E-2</v>
      </c>
      <c r="G52" s="31">
        <v>-30037</v>
      </c>
      <c r="H52" s="27">
        <v>-6.7373062887058105E-2</v>
      </c>
    </row>
    <row r="53" spans="1:8" s="73" customFormat="1" ht="31.5">
      <c r="A53" s="32" t="s">
        <v>55</v>
      </c>
      <c r="B53" s="31">
        <v>865305</v>
      </c>
      <c r="C53" s="31">
        <v>925932</v>
      </c>
      <c r="D53" s="31">
        <v>858366</v>
      </c>
      <c r="E53" s="31">
        <v>-6939</v>
      </c>
      <c r="F53" s="27">
        <v>-8.0191377606739812E-3</v>
      </c>
      <c r="G53" s="31">
        <v>-67566</v>
      </c>
      <c r="H53" s="27">
        <v>-7.297080131154339E-2</v>
      </c>
    </row>
    <row r="54" spans="1:8" s="73" customFormat="1" ht="31.5">
      <c r="A54" s="32" t="s">
        <v>56</v>
      </c>
      <c r="B54" s="31">
        <v>2648028</v>
      </c>
      <c r="C54" s="31">
        <v>2882064</v>
      </c>
      <c r="D54" s="31">
        <v>2814418</v>
      </c>
      <c r="E54" s="31">
        <v>166390</v>
      </c>
      <c r="F54" s="27">
        <v>6.2835438295969687E-2</v>
      </c>
      <c r="G54" s="31">
        <v>-67646</v>
      </c>
      <c r="H54" s="27">
        <v>-2.3471373293584043E-2</v>
      </c>
    </row>
    <row r="55" spans="1:8" s="73" customFormat="1" ht="31.5">
      <c r="A55" s="32" t="s">
        <v>57</v>
      </c>
      <c r="B55" s="31">
        <v>69838</v>
      </c>
      <c r="C55" s="31">
        <v>69838</v>
      </c>
      <c r="D55" s="31">
        <v>0</v>
      </c>
      <c r="E55" s="31">
        <v>-69838</v>
      </c>
      <c r="F55" s="27">
        <v>-1</v>
      </c>
      <c r="G55" s="31">
        <v>-69838</v>
      </c>
      <c r="H55" s="27">
        <v>-1</v>
      </c>
    </row>
    <row r="56" spans="1:8" s="73" customFormat="1" ht="31.5">
      <c r="A56" s="32" t="s">
        <v>58</v>
      </c>
      <c r="B56" s="31">
        <v>825198</v>
      </c>
      <c r="C56" s="31">
        <v>828553</v>
      </c>
      <c r="D56" s="31">
        <v>808409</v>
      </c>
      <c r="E56" s="31">
        <v>-16789</v>
      </c>
      <c r="F56" s="27">
        <v>-2.0345420129471957E-2</v>
      </c>
      <c r="G56" s="31">
        <v>-20144</v>
      </c>
      <c r="H56" s="27">
        <v>-2.4312264876236042E-2</v>
      </c>
    </row>
    <row r="57" spans="1:8" s="75" customFormat="1" ht="31.5">
      <c r="A57" s="48" t="s">
        <v>59</v>
      </c>
      <c r="B57" s="36">
        <v>10275356</v>
      </c>
      <c r="C57" s="36">
        <v>10793310</v>
      </c>
      <c r="D57" s="36">
        <v>10754733</v>
      </c>
      <c r="E57" s="36">
        <v>479377</v>
      </c>
      <c r="F57" s="37">
        <v>4.6653079465081307E-2</v>
      </c>
      <c r="G57" s="36">
        <v>-38577</v>
      </c>
      <c r="H57" s="37">
        <v>-3.5741584370318279E-3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10275356</v>
      </c>
      <c r="C62" s="50">
        <v>10793310</v>
      </c>
      <c r="D62" s="50">
        <v>10754733</v>
      </c>
      <c r="E62" s="50">
        <v>479377</v>
      </c>
      <c r="F62" s="37">
        <v>4.6653079465081307E-2</v>
      </c>
      <c r="G62" s="50">
        <v>-38577</v>
      </c>
      <c r="H62" s="37">
        <v>-3.5741584370318279E-3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6322155</v>
      </c>
      <c r="C65" s="26">
        <v>6623957</v>
      </c>
      <c r="D65" s="26">
        <v>6688348</v>
      </c>
      <c r="E65" s="22">
        <v>366193</v>
      </c>
      <c r="F65" s="27">
        <v>5.7922180016149558E-2</v>
      </c>
      <c r="G65" s="22">
        <v>64391</v>
      </c>
      <c r="H65" s="27">
        <v>9.7209266304113997E-3</v>
      </c>
    </row>
    <row r="66" spans="1:8" s="73" customFormat="1" ht="31.5">
      <c r="A66" s="32" t="s">
        <v>67</v>
      </c>
      <c r="B66" s="29">
        <v>96641</v>
      </c>
      <c r="C66" s="26">
        <v>99045</v>
      </c>
      <c r="D66" s="26">
        <v>75651</v>
      </c>
      <c r="E66" s="31">
        <v>-20990</v>
      </c>
      <c r="F66" s="27">
        <v>-0.21719560021109052</v>
      </c>
      <c r="G66" s="31">
        <v>-23394</v>
      </c>
      <c r="H66" s="27">
        <v>-0.23619566863546873</v>
      </c>
    </row>
    <row r="67" spans="1:8" s="73" customFormat="1" ht="31.5">
      <c r="A67" s="32" t="s">
        <v>68</v>
      </c>
      <c r="B67" s="22">
        <v>2029026</v>
      </c>
      <c r="C67" s="26">
        <v>2173734</v>
      </c>
      <c r="D67" s="26">
        <v>1989649</v>
      </c>
      <c r="E67" s="31">
        <v>-39377</v>
      </c>
      <c r="F67" s="27">
        <v>-1.9406848409039609E-2</v>
      </c>
      <c r="G67" s="31">
        <v>-184085</v>
      </c>
      <c r="H67" s="27">
        <v>-8.4686074745116011E-2</v>
      </c>
    </row>
    <row r="68" spans="1:8" s="75" customFormat="1" ht="31.5">
      <c r="A68" s="48" t="s">
        <v>69</v>
      </c>
      <c r="B68" s="50">
        <v>8447822</v>
      </c>
      <c r="C68" s="50">
        <v>8896736</v>
      </c>
      <c r="D68" s="50">
        <v>8753648</v>
      </c>
      <c r="E68" s="36">
        <v>305826</v>
      </c>
      <c r="F68" s="37">
        <v>3.6201757091946306E-2</v>
      </c>
      <c r="G68" s="36">
        <v>-143088</v>
      </c>
      <c r="H68" s="37">
        <v>-1.6083201749495544E-2</v>
      </c>
    </row>
    <row r="69" spans="1:8" s="73" customFormat="1" ht="31.5">
      <c r="A69" s="32" t="s">
        <v>70</v>
      </c>
      <c r="B69" s="29">
        <v>37899</v>
      </c>
      <c r="C69" s="29">
        <v>42641</v>
      </c>
      <c r="D69" s="29">
        <v>37444</v>
      </c>
      <c r="E69" s="31">
        <v>-455</v>
      </c>
      <c r="F69" s="27">
        <v>-1.2005593815140242E-2</v>
      </c>
      <c r="G69" s="31">
        <v>-5197</v>
      </c>
      <c r="H69" s="27">
        <v>-0.12187800473722474</v>
      </c>
    </row>
    <row r="70" spans="1:8" s="73" customFormat="1" ht="31.5">
      <c r="A70" s="32" t="s">
        <v>71</v>
      </c>
      <c r="B70" s="26">
        <v>1025615</v>
      </c>
      <c r="C70" s="26">
        <v>1061605</v>
      </c>
      <c r="D70" s="26">
        <v>1150325</v>
      </c>
      <c r="E70" s="31">
        <v>124710</v>
      </c>
      <c r="F70" s="27">
        <v>0.12159533548163785</v>
      </c>
      <c r="G70" s="31">
        <v>88720</v>
      </c>
      <c r="H70" s="27">
        <v>8.3571573231098192E-2</v>
      </c>
    </row>
    <row r="71" spans="1:8" s="73" customFormat="1" ht="31.5">
      <c r="A71" s="32" t="s">
        <v>72</v>
      </c>
      <c r="B71" s="22">
        <v>348270</v>
      </c>
      <c r="C71" s="22">
        <v>354271</v>
      </c>
      <c r="D71" s="22">
        <v>565528</v>
      </c>
      <c r="E71" s="31">
        <v>217258</v>
      </c>
      <c r="F71" s="27">
        <v>0.62382059896057651</v>
      </c>
      <c r="G71" s="31">
        <v>211257</v>
      </c>
      <c r="H71" s="27">
        <v>0.59631468565025081</v>
      </c>
    </row>
    <row r="72" spans="1:8" s="75" customFormat="1" ht="31.5">
      <c r="A72" s="35" t="s">
        <v>73</v>
      </c>
      <c r="B72" s="50">
        <v>1411784</v>
      </c>
      <c r="C72" s="50">
        <v>1458517</v>
      </c>
      <c r="D72" s="50">
        <v>1753297</v>
      </c>
      <c r="E72" s="36">
        <v>341513</v>
      </c>
      <c r="F72" s="37">
        <v>0.24190173567627909</v>
      </c>
      <c r="G72" s="36">
        <v>294780</v>
      </c>
      <c r="H72" s="37">
        <v>0.20210940290719959</v>
      </c>
    </row>
    <row r="73" spans="1:8" s="73" customFormat="1" ht="31.5">
      <c r="A73" s="32" t="s">
        <v>74</v>
      </c>
      <c r="B73" s="22">
        <v>208659</v>
      </c>
      <c r="C73" s="22">
        <v>215698</v>
      </c>
      <c r="D73" s="22">
        <v>215696</v>
      </c>
      <c r="E73" s="31">
        <v>7037</v>
      </c>
      <c r="F73" s="27">
        <v>3.3724881265605605E-2</v>
      </c>
      <c r="G73" s="31">
        <v>-2</v>
      </c>
      <c r="H73" s="27">
        <v>-9.2722232009568933E-6</v>
      </c>
    </row>
    <row r="74" spans="1:8" s="73" customFormat="1" ht="31.5">
      <c r="A74" s="32" t="s">
        <v>75</v>
      </c>
      <c r="B74" s="31">
        <v>190512</v>
      </c>
      <c r="C74" s="31">
        <v>203638</v>
      </c>
      <c r="D74" s="31">
        <v>13374</v>
      </c>
      <c r="E74" s="31">
        <v>-177138</v>
      </c>
      <c r="F74" s="27">
        <v>-0.92979969765684056</v>
      </c>
      <c r="G74" s="31">
        <v>-190264</v>
      </c>
      <c r="H74" s="27">
        <v>-0.93432463489132678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75" customFormat="1" ht="31.5">
      <c r="A77" s="35" t="s">
        <v>78</v>
      </c>
      <c r="B77" s="36">
        <v>399171</v>
      </c>
      <c r="C77" s="36">
        <v>419336</v>
      </c>
      <c r="D77" s="36">
        <v>229070</v>
      </c>
      <c r="E77" s="36">
        <v>-170101</v>
      </c>
      <c r="F77" s="37">
        <v>-0.42613566616813348</v>
      </c>
      <c r="G77" s="36">
        <v>-190266</v>
      </c>
      <c r="H77" s="37">
        <v>-0.45373161378941945</v>
      </c>
    </row>
    <row r="78" spans="1:8" s="73" customFormat="1" ht="31.5">
      <c r="A78" s="32" t="s">
        <v>79</v>
      </c>
      <c r="B78" s="31">
        <v>16579</v>
      </c>
      <c r="C78" s="31">
        <v>18721</v>
      </c>
      <c r="D78" s="31">
        <v>18718</v>
      </c>
      <c r="E78" s="31">
        <v>2139</v>
      </c>
      <c r="F78" s="27">
        <v>0.12901863803606972</v>
      </c>
      <c r="G78" s="31">
        <v>-3</v>
      </c>
      <c r="H78" s="27">
        <v>-1.6024785000801238E-4</v>
      </c>
    </row>
    <row r="79" spans="1:8" s="73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16579</v>
      </c>
      <c r="C81" s="50">
        <v>18721</v>
      </c>
      <c r="D81" s="50">
        <v>18718</v>
      </c>
      <c r="E81" s="50">
        <v>2139</v>
      </c>
      <c r="F81" s="37">
        <v>0.12901863803606972</v>
      </c>
      <c r="G81" s="50">
        <v>-3</v>
      </c>
      <c r="H81" s="37">
        <v>-1.6024785000801238E-4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10275356</v>
      </c>
      <c r="C83" s="54">
        <v>10793310</v>
      </c>
      <c r="D83" s="55">
        <v>10754733</v>
      </c>
      <c r="E83" s="54">
        <v>479377</v>
      </c>
      <c r="F83" s="56">
        <v>4.6653079465081307E-2</v>
      </c>
      <c r="G83" s="54">
        <v>-38577</v>
      </c>
      <c r="H83" s="56">
        <v>-3.5741584370318279E-3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D72" zoomScale="50" zoomScaleNormal="50" workbookViewId="0">
      <selection activeCell="K84" sqref="K84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104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v>2699875</v>
      </c>
      <c r="C8" s="26">
        <v>2699875</v>
      </c>
      <c r="D8" s="26">
        <v>2702185</v>
      </c>
      <c r="E8" s="26">
        <v>2310</v>
      </c>
      <c r="F8" s="27">
        <v>8.5559516644289084E-4</v>
      </c>
      <c r="G8" s="26">
        <v>2310</v>
      </c>
      <c r="H8" s="27">
        <v>8.5559516644289084E-4</v>
      </c>
    </row>
    <row r="9" spans="1:8" s="73" customFormat="1" ht="31.5">
      <c r="A9" s="25" t="s">
        <v>19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  <c r="G9" s="26">
        <v>0</v>
      </c>
      <c r="H9" s="27">
        <v>0</v>
      </c>
    </row>
    <row r="10" spans="1:8" s="73" customFormat="1" ht="31.5">
      <c r="A10" s="28" t="s">
        <v>20</v>
      </c>
      <c r="B10" s="29">
        <v>38462</v>
      </c>
      <c r="C10" s="29">
        <v>41405</v>
      </c>
      <c r="D10" s="29">
        <v>38753</v>
      </c>
      <c r="E10" s="29">
        <v>291</v>
      </c>
      <c r="F10" s="27">
        <v>7.5659092090894905E-3</v>
      </c>
      <c r="G10" s="29">
        <v>-2652</v>
      </c>
      <c r="H10" s="27">
        <v>-6.4050235478806908E-2</v>
      </c>
    </row>
    <row r="11" spans="1:8" s="73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73" customFormat="1" ht="31.5">
      <c r="A12" s="32" t="s">
        <v>22</v>
      </c>
      <c r="B12" s="31">
        <v>38462</v>
      </c>
      <c r="C12" s="31">
        <v>41405</v>
      </c>
      <c r="D12" s="31">
        <v>38753</v>
      </c>
      <c r="E12" s="29">
        <v>291</v>
      </c>
      <c r="F12" s="27">
        <v>7.5659092090894905E-3</v>
      </c>
      <c r="G12" s="29">
        <v>-2652</v>
      </c>
      <c r="H12" s="27">
        <v>-6.4050235478806908E-2</v>
      </c>
    </row>
    <row r="13" spans="1:8" s="73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73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73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73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73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73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73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73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73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73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73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73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73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73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75" customFormat="1" ht="31.5">
      <c r="A31" s="35" t="s">
        <v>41</v>
      </c>
      <c r="B31" s="36">
        <v>2738337</v>
      </c>
      <c r="C31" s="36">
        <v>2741280</v>
      </c>
      <c r="D31" s="36">
        <v>2740938</v>
      </c>
      <c r="E31" s="36">
        <v>2601</v>
      </c>
      <c r="F31" s="37">
        <v>9.4984656746046963E-4</v>
      </c>
      <c r="G31" s="36">
        <v>-342</v>
      </c>
      <c r="H31" s="37">
        <v>-1.2475923656102259E-4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73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75" customFormat="1" ht="31.5">
      <c r="A35" s="40" t="s">
        <v>44</v>
      </c>
      <c r="B35" s="41">
        <v>375643</v>
      </c>
      <c r="C35" s="41">
        <v>850000</v>
      </c>
      <c r="D35" s="41">
        <v>375000</v>
      </c>
      <c r="E35" s="41">
        <v>-643</v>
      </c>
      <c r="F35" s="37">
        <v>-1.711731617519826E-3</v>
      </c>
      <c r="G35" s="41">
        <v>-475000</v>
      </c>
      <c r="H35" s="37">
        <v>-0.55882352941176472</v>
      </c>
    </row>
    <row r="36" spans="1:8" s="73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75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73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75" customFormat="1" ht="31.5">
      <c r="A39" s="34" t="s">
        <v>46</v>
      </c>
      <c r="B39" s="39">
        <v>1100000</v>
      </c>
      <c r="C39" s="39">
        <v>1100000</v>
      </c>
      <c r="D39" s="39">
        <v>1100000</v>
      </c>
      <c r="E39" s="39">
        <v>0</v>
      </c>
      <c r="F39" s="37">
        <v>0</v>
      </c>
      <c r="G39" s="39">
        <v>0</v>
      </c>
      <c r="H39" s="37">
        <v>0</v>
      </c>
    </row>
    <row r="40" spans="1:8" s="73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75" customFormat="1" ht="31.5">
      <c r="A41" s="42" t="s">
        <v>47</v>
      </c>
      <c r="B41" s="43">
        <v>4033148</v>
      </c>
      <c r="C41" s="43">
        <v>4034667</v>
      </c>
      <c r="D41" s="43">
        <v>4034667</v>
      </c>
      <c r="E41" s="43">
        <v>1519</v>
      </c>
      <c r="F41" s="37">
        <v>3.7662887650044086E-4</v>
      </c>
      <c r="G41" s="43">
        <v>0</v>
      </c>
      <c r="H41" s="37">
        <v>0</v>
      </c>
    </row>
    <row r="42" spans="1:8" s="73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75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v>8247128</v>
      </c>
      <c r="C45" s="39">
        <v>8725947</v>
      </c>
      <c r="D45" s="39">
        <v>8250605</v>
      </c>
      <c r="E45" s="39">
        <v>3477</v>
      </c>
      <c r="F45" s="37">
        <v>4.2160131381494258E-4</v>
      </c>
      <c r="G45" s="39">
        <v>-475342</v>
      </c>
      <c r="H45" s="37">
        <v>-5.4474545857314968E-2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2">
        <v>132902</v>
      </c>
      <c r="C49" s="22">
        <v>143815</v>
      </c>
      <c r="D49" s="22">
        <v>149413</v>
      </c>
      <c r="E49" s="22">
        <v>16511</v>
      </c>
      <c r="F49" s="27">
        <v>0.12423439827843072</v>
      </c>
      <c r="G49" s="22">
        <v>5598</v>
      </c>
      <c r="H49" s="27">
        <v>3.8925007822549804E-2</v>
      </c>
    </row>
    <row r="50" spans="1:8" s="73" customFormat="1" ht="31.5">
      <c r="A50" s="32" t="s">
        <v>52</v>
      </c>
      <c r="B50" s="31">
        <v>2831720</v>
      </c>
      <c r="C50" s="31">
        <v>2736871</v>
      </c>
      <c r="D50" s="31">
        <v>2918869</v>
      </c>
      <c r="E50" s="31">
        <v>87149</v>
      </c>
      <c r="F50" s="27">
        <v>3.0775994801745934E-2</v>
      </c>
      <c r="G50" s="31">
        <v>181998</v>
      </c>
      <c r="H50" s="27">
        <v>6.6498567159358257E-2</v>
      </c>
    </row>
    <row r="51" spans="1:8" s="73" customFormat="1" ht="31.5">
      <c r="A51" s="32" t="s">
        <v>53</v>
      </c>
      <c r="B51" s="31">
        <v>1163848</v>
      </c>
      <c r="C51" s="31">
        <v>1641589</v>
      </c>
      <c r="D51" s="31">
        <v>1002340</v>
      </c>
      <c r="E51" s="31">
        <v>-161508</v>
      </c>
      <c r="F51" s="27">
        <v>-0.13877069857919591</v>
      </c>
      <c r="G51" s="31">
        <v>-639249</v>
      </c>
      <c r="H51" s="27">
        <v>-0.38940867659322764</v>
      </c>
    </row>
    <row r="52" spans="1:8" s="73" customFormat="1" ht="31.5">
      <c r="A52" s="32" t="s">
        <v>54</v>
      </c>
      <c r="B52" s="31">
        <v>158738</v>
      </c>
      <c r="C52" s="31">
        <v>213792</v>
      </c>
      <c r="D52" s="31">
        <v>170998</v>
      </c>
      <c r="E52" s="31">
        <v>12260</v>
      </c>
      <c r="F52" s="27">
        <v>7.7234184631279221E-2</v>
      </c>
      <c r="G52" s="31">
        <v>-42794</v>
      </c>
      <c r="H52" s="27">
        <v>-0.20016651698847479</v>
      </c>
    </row>
    <row r="53" spans="1:8" s="73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73" customFormat="1" ht="31.5">
      <c r="A54" s="32" t="s">
        <v>56</v>
      </c>
      <c r="B54" s="31">
        <v>516263</v>
      </c>
      <c r="C54" s="31">
        <v>596641</v>
      </c>
      <c r="D54" s="31">
        <v>573174</v>
      </c>
      <c r="E54" s="31">
        <v>56911</v>
      </c>
      <c r="F54" s="27">
        <v>0.11023644925164112</v>
      </c>
      <c r="G54" s="31">
        <v>-23467</v>
      </c>
      <c r="H54" s="27">
        <v>-3.93318595269182E-2</v>
      </c>
    </row>
    <row r="55" spans="1:8" s="73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73" customFormat="1" ht="31.5">
      <c r="A56" s="32" t="s">
        <v>58</v>
      </c>
      <c r="B56" s="31">
        <v>1190946</v>
      </c>
      <c r="C56" s="31">
        <v>1043239</v>
      </c>
      <c r="D56" s="31">
        <v>1067811</v>
      </c>
      <c r="E56" s="31">
        <v>-123135</v>
      </c>
      <c r="F56" s="27">
        <v>-0.10339259714546252</v>
      </c>
      <c r="G56" s="31">
        <v>24572</v>
      </c>
      <c r="H56" s="27">
        <v>2.3553567303369601E-2</v>
      </c>
    </row>
    <row r="57" spans="1:8" s="75" customFormat="1" ht="31.5">
      <c r="A57" s="48" t="s">
        <v>59</v>
      </c>
      <c r="B57" s="36">
        <v>5994417</v>
      </c>
      <c r="C57" s="36">
        <v>6375947</v>
      </c>
      <c r="D57" s="36">
        <v>5882605</v>
      </c>
      <c r="E57" s="36">
        <v>-111812</v>
      </c>
      <c r="F57" s="37">
        <v>-1.8652689661062951E-2</v>
      </c>
      <c r="G57" s="36">
        <v>-493342</v>
      </c>
      <c r="H57" s="37">
        <v>-7.7375486339519448E-2</v>
      </c>
    </row>
    <row r="58" spans="1:8" s="73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73" customFormat="1" ht="31.5">
      <c r="A59" s="32" t="s">
        <v>61</v>
      </c>
      <c r="B59" s="31">
        <v>146358</v>
      </c>
      <c r="C59" s="31">
        <v>220000</v>
      </c>
      <c r="D59" s="31">
        <v>238000</v>
      </c>
      <c r="E59" s="31">
        <v>91642</v>
      </c>
      <c r="F59" s="27">
        <v>0.62614957843097063</v>
      </c>
      <c r="G59" s="31">
        <v>18000</v>
      </c>
      <c r="H59" s="27">
        <v>8.1818181818181818E-2</v>
      </c>
    </row>
    <row r="60" spans="1:8" s="73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73" customFormat="1" ht="31.5">
      <c r="A61" s="32" t="s">
        <v>63</v>
      </c>
      <c r="B61" s="31">
        <v>2106353</v>
      </c>
      <c r="C61" s="31">
        <v>2130000</v>
      </c>
      <c r="D61" s="31">
        <v>2130000</v>
      </c>
      <c r="E61" s="31">
        <v>23647</v>
      </c>
      <c r="F61" s="27">
        <v>1.1226513314719803E-2</v>
      </c>
      <c r="G61" s="31">
        <v>0</v>
      </c>
      <c r="H61" s="27">
        <v>0</v>
      </c>
    </row>
    <row r="62" spans="1:8" s="75" customFormat="1" ht="31.5">
      <c r="A62" s="49" t="s">
        <v>64</v>
      </c>
      <c r="B62" s="50">
        <v>8247128</v>
      </c>
      <c r="C62" s="50">
        <v>8725947</v>
      </c>
      <c r="D62" s="50">
        <v>8250605</v>
      </c>
      <c r="E62" s="50">
        <v>3477</v>
      </c>
      <c r="F62" s="37">
        <v>4.2160131381494258E-4</v>
      </c>
      <c r="G62" s="50">
        <v>-475342</v>
      </c>
      <c r="H62" s="37">
        <v>-5.4474545857314968E-2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v>0</v>
      </c>
      <c r="C65" s="26">
        <v>0</v>
      </c>
      <c r="D65" s="26">
        <v>2292700</v>
      </c>
      <c r="E65" s="22">
        <v>2292700</v>
      </c>
      <c r="F65" s="27">
        <v>1</v>
      </c>
      <c r="G65" s="22">
        <v>2292700</v>
      </c>
      <c r="H65" s="27">
        <v>1</v>
      </c>
    </row>
    <row r="66" spans="1:8" s="73" customFormat="1" ht="31.5">
      <c r="A66" s="32" t="s">
        <v>67</v>
      </c>
      <c r="B66" s="29">
        <v>0</v>
      </c>
      <c r="C66" s="26">
        <v>0</v>
      </c>
      <c r="D66" s="26">
        <v>0</v>
      </c>
      <c r="E66" s="31">
        <v>0</v>
      </c>
      <c r="F66" s="27">
        <v>0</v>
      </c>
      <c r="G66" s="31">
        <v>0</v>
      </c>
      <c r="H66" s="27">
        <v>0</v>
      </c>
    </row>
    <row r="67" spans="1:8" s="73" customFormat="1" ht="31.5">
      <c r="A67" s="32" t="s">
        <v>68</v>
      </c>
      <c r="B67" s="22">
        <v>0</v>
      </c>
      <c r="C67" s="26">
        <v>0</v>
      </c>
      <c r="D67" s="26">
        <v>694545</v>
      </c>
      <c r="E67" s="31">
        <v>694545</v>
      </c>
      <c r="F67" s="27">
        <v>1</v>
      </c>
      <c r="G67" s="31">
        <v>694545</v>
      </c>
      <c r="H67" s="27">
        <v>1</v>
      </c>
    </row>
    <row r="68" spans="1:8" s="75" customFormat="1" ht="31.5">
      <c r="A68" s="48" t="s">
        <v>69</v>
      </c>
      <c r="B68" s="50">
        <v>0</v>
      </c>
      <c r="C68" s="50">
        <v>0</v>
      </c>
      <c r="D68" s="50">
        <v>2987245</v>
      </c>
      <c r="E68" s="36">
        <v>2987245</v>
      </c>
      <c r="F68" s="37">
        <v>1</v>
      </c>
      <c r="G68" s="36">
        <v>2987245</v>
      </c>
      <c r="H68" s="37">
        <v>1</v>
      </c>
    </row>
    <row r="69" spans="1:8" s="73" customFormat="1" ht="31.5">
      <c r="A69" s="32" t="s">
        <v>70</v>
      </c>
      <c r="B69" s="29">
        <v>920</v>
      </c>
      <c r="C69" s="29">
        <v>920</v>
      </c>
      <c r="D69" s="29">
        <v>0</v>
      </c>
      <c r="E69" s="31">
        <v>-920</v>
      </c>
      <c r="F69" s="27">
        <v>-1</v>
      </c>
      <c r="G69" s="31">
        <v>-920</v>
      </c>
      <c r="H69" s="27">
        <v>-1</v>
      </c>
    </row>
    <row r="70" spans="1:8" s="73" customFormat="1" ht="31.5">
      <c r="A70" s="32" t="s">
        <v>71</v>
      </c>
      <c r="B70" s="26">
        <v>231547</v>
      </c>
      <c r="C70" s="26">
        <v>231547</v>
      </c>
      <c r="D70" s="26">
        <v>228269</v>
      </c>
      <c r="E70" s="31">
        <v>-3278</v>
      </c>
      <c r="F70" s="27">
        <v>-1.4156953016018346E-2</v>
      </c>
      <c r="G70" s="31">
        <v>-3278</v>
      </c>
      <c r="H70" s="27">
        <v>-1.4156953016018346E-2</v>
      </c>
    </row>
    <row r="71" spans="1:8" s="73" customFormat="1" ht="31.5">
      <c r="A71" s="32" t="s">
        <v>72</v>
      </c>
      <c r="B71" s="22">
        <v>73241</v>
      </c>
      <c r="C71" s="22">
        <v>73240</v>
      </c>
      <c r="D71" s="22">
        <v>88716</v>
      </c>
      <c r="E71" s="31">
        <v>15475</v>
      </c>
      <c r="F71" s="27">
        <v>0.21128875902841304</v>
      </c>
      <c r="G71" s="31">
        <v>15476</v>
      </c>
      <c r="H71" s="27">
        <v>0.21130529765155653</v>
      </c>
    </row>
    <row r="72" spans="1:8" s="75" customFormat="1" ht="31.5">
      <c r="A72" s="35" t="s">
        <v>73</v>
      </c>
      <c r="B72" s="50">
        <v>305708</v>
      </c>
      <c r="C72" s="50">
        <v>305707</v>
      </c>
      <c r="D72" s="50">
        <v>316985</v>
      </c>
      <c r="E72" s="36">
        <v>11277</v>
      </c>
      <c r="F72" s="37">
        <v>3.6888141625341826E-2</v>
      </c>
      <c r="G72" s="36">
        <v>11278</v>
      </c>
      <c r="H72" s="37">
        <v>3.6891533396356639E-2</v>
      </c>
    </row>
    <row r="73" spans="1:8" s="73" customFormat="1" ht="31.5">
      <c r="A73" s="32" t="s">
        <v>74</v>
      </c>
      <c r="B73" s="22">
        <v>0</v>
      </c>
      <c r="C73" s="22">
        <v>0</v>
      </c>
      <c r="D73" s="22">
        <v>0</v>
      </c>
      <c r="E73" s="31">
        <v>0</v>
      </c>
      <c r="F73" s="27">
        <v>0</v>
      </c>
      <c r="G73" s="31">
        <v>0</v>
      </c>
      <c r="H73" s="27">
        <v>0</v>
      </c>
    </row>
    <row r="74" spans="1:8" s="73" customFormat="1" ht="31.5">
      <c r="A74" s="32" t="s">
        <v>75</v>
      </c>
      <c r="B74" s="31">
        <v>7336355</v>
      </c>
      <c r="C74" s="31">
        <v>7645373</v>
      </c>
      <c r="D74" s="31">
        <v>4235904</v>
      </c>
      <c r="E74" s="31">
        <v>-3100451</v>
      </c>
      <c r="F74" s="27">
        <v>-0.42261463628736612</v>
      </c>
      <c r="G74" s="31">
        <v>-3409469</v>
      </c>
      <c r="H74" s="27">
        <v>-0.44595195028417844</v>
      </c>
    </row>
    <row r="75" spans="1:8" s="73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73" customFormat="1" ht="31.5">
      <c r="A76" s="32" t="s">
        <v>77</v>
      </c>
      <c r="B76" s="31">
        <v>543438</v>
      </c>
      <c r="C76" s="31">
        <v>713240</v>
      </c>
      <c r="D76" s="31">
        <v>662538</v>
      </c>
      <c r="E76" s="31">
        <v>119100</v>
      </c>
      <c r="F76" s="27">
        <v>0.21916023539023771</v>
      </c>
      <c r="G76" s="31">
        <v>-50702</v>
      </c>
      <c r="H76" s="27">
        <v>-7.1086871179406652E-2</v>
      </c>
    </row>
    <row r="77" spans="1:8" s="75" customFormat="1" ht="31.5">
      <c r="A77" s="35" t="s">
        <v>78</v>
      </c>
      <c r="B77" s="36">
        <v>7879793</v>
      </c>
      <c r="C77" s="36">
        <v>8358613</v>
      </c>
      <c r="D77" s="36">
        <v>4898442</v>
      </c>
      <c r="E77" s="36">
        <v>-2981351</v>
      </c>
      <c r="F77" s="37">
        <v>-0.37835397452699582</v>
      </c>
      <c r="G77" s="36">
        <v>-3460171</v>
      </c>
      <c r="H77" s="37">
        <v>-0.4139647331441233</v>
      </c>
    </row>
    <row r="78" spans="1:8" s="73" customFormat="1" ht="31.5">
      <c r="A78" s="32" t="s">
        <v>79</v>
      </c>
      <c r="B78" s="31">
        <v>31325</v>
      </c>
      <c r="C78" s="31">
        <v>31127</v>
      </c>
      <c r="D78" s="31">
        <v>17933</v>
      </c>
      <c r="E78" s="31">
        <v>-13392</v>
      </c>
      <c r="F78" s="27">
        <v>-0.42751795690343175</v>
      </c>
      <c r="G78" s="31">
        <v>-13194</v>
      </c>
      <c r="H78" s="27">
        <v>-0.42387637742153117</v>
      </c>
    </row>
    <row r="79" spans="1:8" s="73" customFormat="1" ht="31.5">
      <c r="A79" s="32" t="s">
        <v>80</v>
      </c>
      <c r="B79" s="31">
        <v>30302</v>
      </c>
      <c r="C79" s="31">
        <v>30500</v>
      </c>
      <c r="D79" s="31">
        <v>30000</v>
      </c>
      <c r="E79" s="31">
        <v>-302</v>
      </c>
      <c r="F79" s="27">
        <v>-9.9663388555210879E-3</v>
      </c>
      <c r="G79" s="31">
        <v>-500</v>
      </c>
      <c r="H79" s="27">
        <v>-1.6393442622950821E-2</v>
      </c>
    </row>
    <row r="80" spans="1:8" s="73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75" customFormat="1" ht="31.5">
      <c r="A81" s="52" t="s">
        <v>82</v>
      </c>
      <c r="B81" s="50">
        <v>61627</v>
      </c>
      <c r="C81" s="50">
        <v>61627</v>
      </c>
      <c r="D81" s="50">
        <v>47933</v>
      </c>
      <c r="E81" s="50">
        <v>-13694</v>
      </c>
      <c r="F81" s="37">
        <v>-0.22220779852986516</v>
      </c>
      <c r="G81" s="50">
        <v>-13694</v>
      </c>
      <c r="H81" s="37">
        <v>-0.22220779852986516</v>
      </c>
    </row>
    <row r="82" spans="1:8" s="73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75" customFormat="1" ht="32.25" thickBot="1">
      <c r="A83" s="53" t="s">
        <v>64</v>
      </c>
      <c r="B83" s="54">
        <v>8247128</v>
      </c>
      <c r="C83" s="54">
        <v>8725947</v>
      </c>
      <c r="D83" s="55">
        <v>8250605</v>
      </c>
      <c r="E83" s="54">
        <v>3477</v>
      </c>
      <c r="F83" s="56">
        <v>4.2160131381494258E-4</v>
      </c>
      <c r="G83" s="54">
        <v>-475342</v>
      </c>
      <c r="H83" s="56">
        <v>-5.4474545857314968E-2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8"/>
  <sheetViews>
    <sheetView zoomScale="40" zoomScaleNormal="40" workbookViewId="0">
      <selection activeCell="H85" sqref="A1:H85"/>
    </sheetView>
  </sheetViews>
  <sheetFormatPr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89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149237581</v>
      </c>
      <c r="C8" s="26">
        <v>151077530</v>
      </c>
      <c r="D8" s="26">
        <v>158155057</v>
      </c>
      <c r="E8" s="26">
        <v>8917476</v>
      </c>
      <c r="F8" s="27">
        <v>5.9753554970848798E-2</v>
      </c>
      <c r="G8" s="26">
        <v>7077527</v>
      </c>
      <c r="H8" s="27">
        <v>4.6846986444642032E-2</v>
      </c>
    </row>
    <row r="9" spans="1:8" s="16" customFormat="1" ht="31.5">
      <c r="A9" s="25" t="s">
        <v>19</v>
      </c>
      <c r="B9" s="26">
        <v>0</v>
      </c>
      <c r="C9" s="26">
        <v>0</v>
      </c>
      <c r="D9" s="26">
        <v>0</v>
      </c>
      <c r="E9" s="26">
        <v>0</v>
      </c>
      <c r="F9" s="27">
        <v>0</v>
      </c>
      <c r="G9" s="26">
        <v>0</v>
      </c>
      <c r="H9" s="27">
        <v>0</v>
      </c>
    </row>
    <row r="10" spans="1:8" s="16" customFormat="1" ht="31.5">
      <c r="A10" s="28" t="s">
        <v>20</v>
      </c>
      <c r="B10" s="29">
        <v>17389951</v>
      </c>
      <c r="C10" s="29">
        <v>17401282</v>
      </c>
      <c r="D10" s="29">
        <v>15067886</v>
      </c>
      <c r="E10" s="29">
        <v>-2322065</v>
      </c>
      <c r="F10" s="27">
        <v>-0.1335291284029495</v>
      </c>
      <c r="G10" s="29">
        <v>-2333396</v>
      </c>
      <c r="H10" s="27">
        <v>-0.13409333864022202</v>
      </c>
    </row>
    <row r="11" spans="1:8" s="16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16" customFormat="1" ht="31.5">
      <c r="A12" s="32" t="s">
        <v>22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  <c r="G12" s="29">
        <v>0</v>
      </c>
      <c r="H12" s="27">
        <v>0</v>
      </c>
    </row>
    <row r="13" spans="1:8" s="16" customFormat="1" ht="31.5">
      <c r="A13" s="32" t="s">
        <v>23</v>
      </c>
      <c r="B13" s="31">
        <v>17341282</v>
      </c>
      <c r="C13" s="31">
        <v>17341282</v>
      </c>
      <c r="D13" s="31">
        <v>15007886</v>
      </c>
      <c r="E13" s="29">
        <v>-2333396</v>
      </c>
      <c r="F13" s="27">
        <v>-0.13455729512962192</v>
      </c>
      <c r="G13" s="29">
        <v>-2333396</v>
      </c>
      <c r="H13" s="27">
        <v>-0.13455729512962192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3" t="s">
        <v>88</v>
      </c>
      <c r="B26" s="31">
        <v>48669</v>
      </c>
      <c r="C26" s="31">
        <v>60000</v>
      </c>
      <c r="D26" s="31">
        <v>60000</v>
      </c>
      <c r="E26" s="29">
        <v>11331</v>
      </c>
      <c r="F26" s="27">
        <v>0.23281760463539419</v>
      </c>
      <c r="G26" s="29">
        <v>0</v>
      </c>
      <c r="H26" s="27">
        <v>0</v>
      </c>
    </row>
    <row r="27" spans="1:8" s="16" customFormat="1" ht="31.5">
      <c r="A27" s="34" t="s">
        <v>36</v>
      </c>
      <c r="B27" s="31"/>
      <c r="C27" s="31"/>
      <c r="D27" s="31"/>
      <c r="E27" s="31"/>
      <c r="F27" s="23"/>
      <c r="G27" s="31"/>
      <c r="H27" s="23"/>
    </row>
    <row r="28" spans="1:8" s="16" customFormat="1" ht="31.5">
      <c r="A28" s="30" t="s">
        <v>37</v>
      </c>
      <c r="B28" s="26">
        <v>0</v>
      </c>
      <c r="C28" s="26">
        <v>0</v>
      </c>
      <c r="D28" s="26">
        <v>0</v>
      </c>
      <c r="E28" s="26">
        <v>0</v>
      </c>
      <c r="F28" s="27">
        <v>0</v>
      </c>
      <c r="G28" s="26">
        <v>0</v>
      </c>
      <c r="H28" s="27">
        <v>0</v>
      </c>
    </row>
    <row r="29" spans="1:8" s="16" customFormat="1" ht="31.5">
      <c r="A29" s="35" t="s">
        <v>38</v>
      </c>
      <c r="B29" s="31"/>
      <c r="C29" s="31"/>
      <c r="D29" s="31"/>
      <c r="E29" s="31"/>
      <c r="F29" s="23"/>
      <c r="G29" s="31"/>
      <c r="H29" s="23"/>
    </row>
    <row r="30" spans="1:8" s="16" customFormat="1" ht="31.5">
      <c r="A30" s="30" t="s">
        <v>37</v>
      </c>
      <c r="B30" s="22">
        <v>0</v>
      </c>
      <c r="C30" s="22">
        <v>0</v>
      </c>
      <c r="D30" s="22">
        <v>0</v>
      </c>
      <c r="E30" s="26">
        <v>0</v>
      </c>
      <c r="F30" s="27">
        <v>0</v>
      </c>
      <c r="G30" s="26">
        <v>0</v>
      </c>
      <c r="H30" s="27">
        <v>0</v>
      </c>
    </row>
    <row r="31" spans="1:8" s="16" customFormat="1" ht="31.5">
      <c r="A31" s="32" t="s">
        <v>39</v>
      </c>
      <c r="B31" s="31">
        <v>0</v>
      </c>
      <c r="C31" s="31">
        <v>0</v>
      </c>
      <c r="D31" s="31">
        <v>0</v>
      </c>
      <c r="E31" s="29"/>
      <c r="F31" s="27" t="s">
        <v>40</v>
      </c>
      <c r="G31" s="29"/>
      <c r="H31" s="27" t="s">
        <v>40</v>
      </c>
    </row>
    <row r="32" spans="1:8" s="38" customFormat="1" ht="31.5">
      <c r="A32" s="35" t="s">
        <v>41</v>
      </c>
      <c r="B32" s="36">
        <v>166627532</v>
      </c>
      <c r="C32" s="36">
        <v>168478812</v>
      </c>
      <c r="D32" s="36">
        <v>173222943</v>
      </c>
      <c r="E32" s="36">
        <v>6595411</v>
      </c>
      <c r="F32" s="37">
        <v>3.9581760113928832E-2</v>
      </c>
      <c r="G32" s="36">
        <v>4744131</v>
      </c>
      <c r="H32" s="37">
        <v>2.815862091905064E-2</v>
      </c>
    </row>
    <row r="33" spans="1:8" s="16" customFormat="1" ht="31.5">
      <c r="A33" s="35"/>
      <c r="B33" s="31"/>
      <c r="C33" s="31"/>
      <c r="D33" s="31"/>
      <c r="E33" s="31"/>
      <c r="F33" s="23"/>
      <c r="G33" s="31"/>
      <c r="H33" s="23"/>
    </row>
    <row r="34" spans="1:8" s="38" customFormat="1" ht="31.5">
      <c r="A34" s="34" t="s">
        <v>42</v>
      </c>
      <c r="B34" s="94">
        <v>0</v>
      </c>
      <c r="C34" s="39"/>
      <c r="D34" s="39"/>
      <c r="E34" s="94">
        <v>0</v>
      </c>
      <c r="F34" s="37">
        <v>0</v>
      </c>
      <c r="G34" s="94">
        <v>0</v>
      </c>
      <c r="H34" s="37">
        <v>0</v>
      </c>
    </row>
    <row r="35" spans="1:8" s="16" customFormat="1" ht="31.5">
      <c r="A35" s="32" t="s">
        <v>43</v>
      </c>
      <c r="B35" s="31"/>
      <c r="C35" s="31"/>
      <c r="D35" s="31"/>
      <c r="E35" s="31"/>
      <c r="F35" s="23"/>
      <c r="G35" s="31"/>
      <c r="H35" s="23"/>
    </row>
    <row r="36" spans="1:8" s="38" customFormat="1" ht="31.5">
      <c r="A36" s="40" t="s">
        <v>44</v>
      </c>
      <c r="B36" s="41">
        <v>1345651</v>
      </c>
      <c r="C36" s="41">
        <v>2000000</v>
      </c>
      <c r="D36" s="41">
        <v>641600</v>
      </c>
      <c r="E36" s="41">
        <v>-704051</v>
      </c>
      <c r="F36" s="37">
        <v>-0.52320475368427621</v>
      </c>
      <c r="G36" s="41">
        <v>-1358400</v>
      </c>
      <c r="H36" s="37">
        <v>-0.67920000000000003</v>
      </c>
    </row>
    <row r="37" spans="1:8" s="16" customFormat="1" ht="31.5">
      <c r="A37" s="32" t="s">
        <v>43</v>
      </c>
      <c r="B37" s="31"/>
      <c r="C37" s="31"/>
      <c r="D37" s="31"/>
      <c r="E37" s="31"/>
      <c r="F37" s="23"/>
      <c r="G37" s="31"/>
      <c r="H37" s="23"/>
    </row>
    <row r="38" spans="1:8" s="38" customFormat="1" ht="31.5">
      <c r="A38" s="40" t="s">
        <v>45</v>
      </c>
      <c r="B38" s="41">
        <v>0</v>
      </c>
      <c r="C38" s="41">
        <v>0</v>
      </c>
      <c r="D38" s="41">
        <v>0</v>
      </c>
      <c r="E38" s="41">
        <v>0</v>
      </c>
      <c r="F38" s="37">
        <v>0</v>
      </c>
      <c r="G38" s="41">
        <v>0</v>
      </c>
      <c r="H38" s="37">
        <v>0</v>
      </c>
    </row>
    <row r="39" spans="1:8" s="16" customFormat="1" ht="31.5">
      <c r="A39" s="32" t="s">
        <v>43</v>
      </c>
      <c r="B39" s="31"/>
      <c r="C39" s="31"/>
      <c r="D39" s="31"/>
      <c r="E39" s="31"/>
      <c r="F39" s="23"/>
      <c r="G39" s="31"/>
      <c r="H39" s="23"/>
    </row>
    <row r="40" spans="1:8" s="38" customFormat="1" ht="31.5">
      <c r="A40" s="34" t="s">
        <v>46</v>
      </c>
      <c r="B40" s="39">
        <v>39359</v>
      </c>
      <c r="C40" s="39">
        <v>120864</v>
      </c>
      <c r="D40" s="39">
        <v>120864</v>
      </c>
      <c r="E40" s="39">
        <v>81505</v>
      </c>
      <c r="F40" s="37">
        <v>2.0708097258568561</v>
      </c>
      <c r="G40" s="39">
        <v>0</v>
      </c>
      <c r="H40" s="37">
        <v>0</v>
      </c>
    </row>
    <row r="41" spans="1:8" s="16" customFormat="1" ht="31.5">
      <c r="A41" s="32" t="s">
        <v>43</v>
      </c>
      <c r="B41" s="31"/>
      <c r="C41" s="31"/>
      <c r="D41" s="31"/>
      <c r="E41" s="31"/>
      <c r="F41" s="23"/>
      <c r="G41" s="31"/>
      <c r="H41" s="23"/>
    </row>
    <row r="42" spans="1:8" s="38" customFormat="1" ht="31.5">
      <c r="A42" s="42" t="s">
        <v>47</v>
      </c>
      <c r="B42" s="43">
        <v>37777394.409999996</v>
      </c>
      <c r="C42" s="43">
        <v>81499827</v>
      </c>
      <c r="D42" s="43">
        <v>50000000</v>
      </c>
      <c r="E42" s="43">
        <v>12222605.590000004</v>
      </c>
      <c r="F42" s="37">
        <v>0.32354284303854941</v>
      </c>
      <c r="G42" s="43">
        <v>-31499827</v>
      </c>
      <c r="H42" s="37">
        <v>-0.38650176521233598</v>
      </c>
    </row>
    <row r="43" spans="1:8" s="16" customFormat="1" ht="31.5">
      <c r="A43" s="34"/>
      <c r="B43" s="22"/>
      <c r="C43" s="22"/>
      <c r="D43" s="22"/>
      <c r="E43" s="22"/>
      <c r="F43" s="44"/>
      <c r="G43" s="22"/>
      <c r="H43" s="44"/>
    </row>
    <row r="44" spans="1:8" s="38" customFormat="1" ht="31.5">
      <c r="A44" s="34" t="s">
        <v>48</v>
      </c>
      <c r="B44" s="39">
        <v>0</v>
      </c>
      <c r="C44" s="39">
        <v>0</v>
      </c>
      <c r="D44" s="39">
        <v>0</v>
      </c>
      <c r="E44" s="43">
        <v>0</v>
      </c>
      <c r="F44" s="37">
        <v>0</v>
      </c>
      <c r="G44" s="43">
        <v>0</v>
      </c>
      <c r="H44" s="37">
        <v>0</v>
      </c>
    </row>
    <row r="45" spans="1:8" s="16" customFormat="1" ht="31.5">
      <c r="A45" s="32"/>
      <c r="B45" s="31"/>
      <c r="C45" s="31"/>
      <c r="D45" s="31"/>
      <c r="E45" s="31"/>
      <c r="F45" s="23"/>
      <c r="G45" s="31"/>
      <c r="H45" s="23"/>
    </row>
    <row r="46" spans="1:8" s="38" customFormat="1" ht="31.5">
      <c r="A46" s="45" t="s">
        <v>49</v>
      </c>
      <c r="B46" s="39">
        <v>205789936.41</v>
      </c>
      <c r="C46" s="39">
        <v>252099503</v>
      </c>
      <c r="D46" s="39">
        <v>223985407</v>
      </c>
      <c r="E46" s="39">
        <v>18195470.590000004</v>
      </c>
      <c r="F46" s="37">
        <v>8.8417688966814928E-2</v>
      </c>
      <c r="G46" s="39">
        <v>-28114096</v>
      </c>
      <c r="H46" s="37">
        <v>-0.11151983905339155</v>
      </c>
    </row>
    <row r="47" spans="1:8" s="16" customFormat="1" ht="31.5">
      <c r="A47" s="46"/>
      <c r="B47" s="31"/>
      <c r="C47" s="31"/>
      <c r="D47" s="31"/>
      <c r="E47" s="31"/>
      <c r="F47" s="23" t="s">
        <v>43</v>
      </c>
      <c r="G47" s="31"/>
      <c r="H47" s="23" t="s">
        <v>43</v>
      </c>
    </row>
    <row r="48" spans="1:8" s="16" customFormat="1" ht="31.5">
      <c r="A48" s="47"/>
      <c r="B48" s="22"/>
      <c r="C48" s="22"/>
      <c r="D48" s="22"/>
      <c r="E48" s="22"/>
      <c r="F48" s="24" t="s">
        <v>43</v>
      </c>
      <c r="G48" s="22"/>
      <c r="H48" s="24" t="s">
        <v>43</v>
      </c>
    </row>
    <row r="49" spans="1:8" s="16" customFormat="1" ht="31.5">
      <c r="A49" s="45" t="s">
        <v>50</v>
      </c>
      <c r="B49" s="22"/>
      <c r="C49" s="22"/>
      <c r="D49" s="22"/>
      <c r="E49" s="22"/>
      <c r="F49" s="24"/>
      <c r="G49" s="22"/>
      <c r="H49" s="24"/>
    </row>
    <row r="50" spans="1:8" s="16" customFormat="1" ht="31.5">
      <c r="A50" s="30" t="s">
        <v>51</v>
      </c>
      <c r="B50" s="22">
        <v>0</v>
      </c>
      <c r="C50" s="22">
        <v>0</v>
      </c>
      <c r="D50" s="22">
        <v>0</v>
      </c>
      <c r="E50" s="22">
        <v>0</v>
      </c>
      <c r="F50" s="27">
        <v>0</v>
      </c>
      <c r="G50" s="22">
        <v>0</v>
      </c>
      <c r="H50" s="27">
        <v>0</v>
      </c>
    </row>
    <row r="51" spans="1:8" s="16" customFormat="1" ht="31.5">
      <c r="A51" s="32" t="s">
        <v>52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53</v>
      </c>
      <c r="B52" s="31">
        <v>0</v>
      </c>
      <c r="C52" s="31">
        <v>0</v>
      </c>
      <c r="D52" s="31">
        <v>0</v>
      </c>
      <c r="E52" s="31">
        <v>0</v>
      </c>
      <c r="F52" s="27">
        <v>0</v>
      </c>
      <c r="G52" s="31">
        <v>0</v>
      </c>
      <c r="H52" s="27">
        <v>0</v>
      </c>
    </row>
    <row r="53" spans="1:8" s="16" customFormat="1" ht="31.5">
      <c r="A53" s="32" t="s">
        <v>54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16" customFormat="1" ht="31.5">
      <c r="A54" s="32" t="s">
        <v>55</v>
      </c>
      <c r="B54" s="31">
        <v>8144298</v>
      </c>
      <c r="C54" s="31">
        <v>8915461</v>
      </c>
      <c r="D54" s="31">
        <v>8917061</v>
      </c>
      <c r="E54" s="31">
        <v>772763</v>
      </c>
      <c r="F54" s="27">
        <v>9.4883929836555594E-2</v>
      </c>
      <c r="G54" s="31">
        <v>1600</v>
      </c>
      <c r="H54" s="27">
        <v>1.7946351848771477E-4</v>
      </c>
    </row>
    <row r="55" spans="1:8" s="16" customFormat="1" ht="31.5">
      <c r="A55" s="32" t="s">
        <v>56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16" customFormat="1" ht="31.5">
      <c r="A56" s="32" t="s">
        <v>57</v>
      </c>
      <c r="B56" s="31">
        <v>165063868</v>
      </c>
      <c r="C56" s="31">
        <v>168184677</v>
      </c>
      <c r="D56" s="31">
        <v>171568808</v>
      </c>
      <c r="E56" s="31">
        <v>6504940</v>
      </c>
      <c r="F56" s="27">
        <v>3.9408624545257842E-2</v>
      </c>
      <c r="G56" s="31">
        <v>3384131</v>
      </c>
      <c r="H56" s="27">
        <v>2.0121517966824053E-2</v>
      </c>
    </row>
    <row r="57" spans="1:8" s="16" customFormat="1" ht="31.5">
      <c r="A57" s="32" t="s">
        <v>58</v>
      </c>
      <c r="B57" s="31">
        <v>0</v>
      </c>
      <c r="C57" s="31">
        <v>0</v>
      </c>
      <c r="D57" s="31">
        <v>0</v>
      </c>
      <c r="E57" s="31">
        <v>0</v>
      </c>
      <c r="F57" s="27">
        <v>0</v>
      </c>
      <c r="G57" s="31">
        <v>0</v>
      </c>
      <c r="H57" s="27">
        <v>0</v>
      </c>
    </row>
    <row r="58" spans="1:8" s="38" customFormat="1" ht="31.5">
      <c r="A58" s="48" t="s">
        <v>59</v>
      </c>
      <c r="B58" s="36">
        <v>173208166</v>
      </c>
      <c r="C58" s="36">
        <v>177100138</v>
      </c>
      <c r="D58" s="36">
        <v>180485869</v>
      </c>
      <c r="E58" s="36">
        <v>7277703</v>
      </c>
      <c r="F58" s="37">
        <v>4.2017089425217979E-2</v>
      </c>
      <c r="G58" s="36">
        <v>3385731</v>
      </c>
      <c r="H58" s="37">
        <v>1.9117607915133301E-2</v>
      </c>
    </row>
    <row r="59" spans="1:8" s="16" customFormat="1" ht="31.5">
      <c r="A59" s="32" t="s">
        <v>60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61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62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16" customFormat="1" ht="31.5">
      <c r="A62" s="32" t="s">
        <v>63</v>
      </c>
      <c r="B62" s="31">
        <v>32581770</v>
      </c>
      <c r="C62" s="31">
        <v>74999365</v>
      </c>
      <c r="D62" s="31">
        <v>43499538</v>
      </c>
      <c r="E62" s="31">
        <v>10917768</v>
      </c>
      <c r="F62" s="27">
        <v>0.33508824106241003</v>
      </c>
      <c r="G62" s="31">
        <v>-31499827</v>
      </c>
      <c r="H62" s="27">
        <v>-0.42000124934391109</v>
      </c>
    </row>
    <row r="63" spans="1:8" s="38" customFormat="1" ht="31.5">
      <c r="A63" s="49" t="s">
        <v>64</v>
      </c>
      <c r="B63" s="50">
        <v>205789936</v>
      </c>
      <c r="C63" s="50">
        <v>252099503</v>
      </c>
      <c r="D63" s="50">
        <v>223985407</v>
      </c>
      <c r="E63" s="50">
        <v>18195471</v>
      </c>
      <c r="F63" s="37">
        <v>8.8417691135294393E-2</v>
      </c>
      <c r="G63" s="50">
        <v>-28114096</v>
      </c>
      <c r="H63" s="37">
        <v>-0.11151983905339155</v>
      </c>
    </row>
    <row r="64" spans="1:8" s="16" customFormat="1" ht="31.5">
      <c r="A64" s="47"/>
      <c r="B64" s="22"/>
      <c r="C64" s="22"/>
      <c r="D64" s="22"/>
      <c r="E64" s="22"/>
      <c r="F64" s="24"/>
      <c r="G64" s="22"/>
      <c r="H64" s="24"/>
    </row>
    <row r="65" spans="1:8" s="16" customFormat="1" ht="31.5">
      <c r="A65" s="45" t="s">
        <v>65</v>
      </c>
      <c r="B65" s="22"/>
      <c r="C65" s="22"/>
      <c r="D65" s="22"/>
      <c r="E65" s="22"/>
      <c r="F65" s="24"/>
      <c r="G65" s="22"/>
      <c r="H65" s="24"/>
    </row>
    <row r="66" spans="1:8" s="16" customFormat="1" ht="31.5">
      <c r="A66" s="30" t="s">
        <v>66</v>
      </c>
      <c r="B66" s="26">
        <v>6518526</v>
      </c>
      <c r="C66" s="26">
        <v>6575606</v>
      </c>
      <c r="D66" s="26">
        <v>6552726</v>
      </c>
      <c r="E66" s="22">
        <v>34200</v>
      </c>
      <c r="F66" s="27">
        <v>5.2465848874423448E-3</v>
      </c>
      <c r="G66" s="22">
        <v>-22880</v>
      </c>
      <c r="H66" s="27">
        <v>-3.4795272101156914E-3</v>
      </c>
    </row>
    <row r="67" spans="1:8" s="16" customFormat="1" ht="31.5">
      <c r="A67" s="32" t="s">
        <v>67</v>
      </c>
      <c r="B67" s="29">
        <v>170116</v>
      </c>
      <c r="C67" s="26">
        <v>174898</v>
      </c>
      <c r="D67" s="26">
        <v>138548</v>
      </c>
      <c r="E67" s="31">
        <v>-31568</v>
      </c>
      <c r="F67" s="27">
        <v>-0.18556749512097628</v>
      </c>
      <c r="G67" s="31">
        <v>-36350</v>
      </c>
      <c r="H67" s="27">
        <v>-0.20783542407574701</v>
      </c>
    </row>
    <row r="68" spans="1:8" s="16" customFormat="1" ht="31.5">
      <c r="A68" s="32" t="s">
        <v>68</v>
      </c>
      <c r="B68" s="22">
        <v>1994097</v>
      </c>
      <c r="C68" s="26">
        <v>2044563</v>
      </c>
      <c r="D68" s="26">
        <v>2041593</v>
      </c>
      <c r="E68" s="31">
        <v>47496</v>
      </c>
      <c r="F68" s="27">
        <v>2.3818299711598784E-2</v>
      </c>
      <c r="G68" s="31">
        <v>-2970</v>
      </c>
      <c r="H68" s="27">
        <v>-1.452633154370885E-3</v>
      </c>
    </row>
    <row r="69" spans="1:8" s="38" customFormat="1" ht="31.5">
      <c r="A69" s="48" t="s">
        <v>69</v>
      </c>
      <c r="B69" s="50">
        <v>8682739</v>
      </c>
      <c r="C69" s="50">
        <v>8795067</v>
      </c>
      <c r="D69" s="50">
        <v>8732867</v>
      </c>
      <c r="E69" s="36">
        <v>50128</v>
      </c>
      <c r="F69" s="37">
        <v>5.7732934273389998E-3</v>
      </c>
      <c r="G69" s="36">
        <v>-62200</v>
      </c>
      <c r="H69" s="37">
        <v>-7.072146238340197E-3</v>
      </c>
    </row>
    <row r="70" spans="1:8" s="16" customFormat="1" ht="31.5">
      <c r="A70" s="32" t="s">
        <v>70</v>
      </c>
      <c r="B70" s="29">
        <v>111655</v>
      </c>
      <c r="C70" s="29">
        <v>138932</v>
      </c>
      <c r="D70" s="29">
        <v>138932</v>
      </c>
      <c r="E70" s="31">
        <v>27277</v>
      </c>
      <c r="F70" s="27">
        <v>0.24429716537548699</v>
      </c>
      <c r="G70" s="31">
        <v>0</v>
      </c>
      <c r="H70" s="27">
        <v>0</v>
      </c>
    </row>
    <row r="71" spans="1:8" s="16" customFormat="1" ht="31.5">
      <c r="A71" s="32" t="s">
        <v>71</v>
      </c>
      <c r="B71" s="26">
        <v>1031596</v>
      </c>
      <c r="C71" s="26">
        <v>1164858</v>
      </c>
      <c r="D71" s="26">
        <v>1212458</v>
      </c>
      <c r="E71" s="31">
        <v>180862</v>
      </c>
      <c r="F71" s="27">
        <v>0.17532250997483512</v>
      </c>
      <c r="G71" s="31">
        <v>47600</v>
      </c>
      <c r="H71" s="27">
        <v>4.08633498675375E-2</v>
      </c>
    </row>
    <row r="72" spans="1:8" s="16" customFormat="1" ht="31.5">
      <c r="A72" s="32" t="s">
        <v>72</v>
      </c>
      <c r="B72" s="22">
        <v>68185</v>
      </c>
      <c r="C72" s="22">
        <v>117262</v>
      </c>
      <c r="D72" s="22">
        <v>128462</v>
      </c>
      <c r="E72" s="31">
        <v>60277</v>
      </c>
      <c r="F72" s="27">
        <v>0.88402141233409104</v>
      </c>
      <c r="G72" s="31">
        <v>11200</v>
      </c>
      <c r="H72" s="27">
        <v>9.5512612781634296E-2</v>
      </c>
    </row>
    <row r="73" spans="1:8" s="38" customFormat="1" ht="31.5">
      <c r="A73" s="35" t="s">
        <v>73</v>
      </c>
      <c r="B73" s="50">
        <v>1211436</v>
      </c>
      <c r="C73" s="50">
        <v>1421052</v>
      </c>
      <c r="D73" s="50">
        <v>1479852</v>
      </c>
      <c r="E73" s="36">
        <v>268416</v>
      </c>
      <c r="F73" s="37">
        <v>0.22156845264628094</v>
      </c>
      <c r="G73" s="36">
        <v>58800</v>
      </c>
      <c r="H73" s="37">
        <v>4.137779616790941E-2</v>
      </c>
    </row>
    <row r="74" spans="1:8" s="16" customFormat="1" ht="31.5">
      <c r="A74" s="32" t="s">
        <v>74</v>
      </c>
      <c r="B74" s="22">
        <v>679381</v>
      </c>
      <c r="C74" s="22">
        <v>1295407</v>
      </c>
      <c r="D74" s="22">
        <v>1300407</v>
      </c>
      <c r="E74" s="31">
        <v>621026</v>
      </c>
      <c r="F74" s="27">
        <v>0.91410563439366133</v>
      </c>
      <c r="G74" s="31">
        <v>5000</v>
      </c>
      <c r="H74" s="27">
        <v>3.8597907839003497E-3</v>
      </c>
    </row>
    <row r="75" spans="1:8" s="16" customFormat="1" ht="31.5">
      <c r="A75" s="32" t="s">
        <v>75</v>
      </c>
      <c r="B75" s="31">
        <v>193704745</v>
      </c>
      <c r="C75" s="31">
        <v>238855987</v>
      </c>
      <c r="D75" s="31">
        <v>210740291</v>
      </c>
      <c r="E75" s="31">
        <v>17035546</v>
      </c>
      <c r="F75" s="27">
        <v>8.7945940611831683E-2</v>
      </c>
      <c r="G75" s="31">
        <v>-28115696</v>
      </c>
      <c r="H75" s="27">
        <v>-0.11770982319986813</v>
      </c>
    </row>
    <row r="76" spans="1:8" s="16" customFormat="1" ht="31.5">
      <c r="A76" s="32" t="s">
        <v>76</v>
      </c>
      <c r="B76" s="31">
        <v>0</v>
      </c>
      <c r="C76" s="31">
        <v>0</v>
      </c>
      <c r="D76" s="31">
        <v>0</v>
      </c>
      <c r="E76" s="31">
        <v>0</v>
      </c>
      <c r="F76" s="27">
        <v>0</v>
      </c>
      <c r="G76" s="31">
        <v>0</v>
      </c>
      <c r="H76" s="27">
        <v>0</v>
      </c>
    </row>
    <row r="77" spans="1:8" s="16" customFormat="1" ht="31.5">
      <c r="A77" s="32" t="s">
        <v>77</v>
      </c>
      <c r="B77" s="31">
        <v>1446508</v>
      </c>
      <c r="C77" s="31">
        <v>1531990</v>
      </c>
      <c r="D77" s="31">
        <v>1531990</v>
      </c>
      <c r="E77" s="31">
        <v>85482</v>
      </c>
      <c r="F77" s="27">
        <v>5.9095421525494504E-2</v>
      </c>
      <c r="G77" s="31">
        <v>0</v>
      </c>
      <c r="H77" s="27">
        <v>0</v>
      </c>
    </row>
    <row r="78" spans="1:8" s="38" customFormat="1" ht="31.5">
      <c r="A78" s="35" t="s">
        <v>78</v>
      </c>
      <c r="B78" s="36">
        <v>195830634</v>
      </c>
      <c r="C78" s="36">
        <v>241683384</v>
      </c>
      <c r="D78" s="36">
        <v>213572688</v>
      </c>
      <c r="E78" s="36">
        <v>17742054</v>
      </c>
      <c r="F78" s="37">
        <v>9.0598971353991531E-2</v>
      </c>
      <c r="G78" s="36">
        <v>-28110696</v>
      </c>
      <c r="H78" s="37">
        <v>-0.11631207547143581</v>
      </c>
    </row>
    <row r="79" spans="1:8" s="16" customFormat="1" ht="31.5">
      <c r="A79" s="32" t="s">
        <v>79</v>
      </c>
      <c r="B79" s="31">
        <v>65127</v>
      </c>
      <c r="C79" s="31">
        <v>200000</v>
      </c>
      <c r="D79" s="31">
        <v>200000</v>
      </c>
      <c r="E79" s="31">
        <v>134873</v>
      </c>
      <c r="F79" s="27">
        <v>2.0709229658974007</v>
      </c>
      <c r="G79" s="31">
        <v>0</v>
      </c>
      <c r="H79" s="27">
        <v>0</v>
      </c>
    </row>
    <row r="80" spans="1:8" s="16" customFormat="1" ht="31.5">
      <c r="A80" s="32" t="s">
        <v>80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16" customFormat="1" ht="31.5">
      <c r="A81" s="51" t="s">
        <v>81</v>
      </c>
      <c r="B81" s="31">
        <v>0</v>
      </c>
      <c r="C81" s="31">
        <v>0</v>
      </c>
      <c r="D81" s="31">
        <v>0</v>
      </c>
      <c r="E81" s="31">
        <v>0</v>
      </c>
      <c r="F81" s="27">
        <v>0</v>
      </c>
      <c r="G81" s="31">
        <v>0</v>
      </c>
      <c r="H81" s="27">
        <v>0</v>
      </c>
    </row>
    <row r="82" spans="1:8" s="38" customFormat="1" ht="31.5">
      <c r="A82" s="52" t="s">
        <v>82</v>
      </c>
      <c r="B82" s="50">
        <v>65127</v>
      </c>
      <c r="C82" s="50">
        <v>200000</v>
      </c>
      <c r="D82" s="50">
        <v>200000</v>
      </c>
      <c r="E82" s="50">
        <v>134873</v>
      </c>
      <c r="F82" s="37">
        <v>2.0709229658974007</v>
      </c>
      <c r="G82" s="50">
        <v>0</v>
      </c>
      <c r="H82" s="37">
        <v>0</v>
      </c>
    </row>
    <row r="83" spans="1:8" s="16" customFormat="1" ht="31.5">
      <c r="A83" s="51" t="s">
        <v>83</v>
      </c>
      <c r="B83" s="31">
        <v>0</v>
      </c>
      <c r="C83" s="31">
        <v>0</v>
      </c>
      <c r="D83" s="29">
        <v>0</v>
      </c>
      <c r="E83" s="31">
        <v>0</v>
      </c>
      <c r="F83" s="27">
        <v>0</v>
      </c>
      <c r="G83" s="31">
        <v>0</v>
      </c>
      <c r="H83" s="27">
        <v>0</v>
      </c>
    </row>
    <row r="84" spans="1:8" s="38" customFormat="1" ht="32.25" thickBot="1">
      <c r="A84" s="53" t="s">
        <v>64</v>
      </c>
      <c r="B84" s="54">
        <v>205789936</v>
      </c>
      <c r="C84" s="54">
        <v>252099503</v>
      </c>
      <c r="D84" s="55">
        <v>223985407</v>
      </c>
      <c r="E84" s="54">
        <v>18195471</v>
      </c>
      <c r="F84" s="56">
        <v>8.8417691135294393E-2</v>
      </c>
      <c r="G84" s="54">
        <v>-28114096</v>
      </c>
      <c r="H84" s="56">
        <v>-0.11151983905339155</v>
      </c>
    </row>
    <row r="85" spans="1:8" s="16" customFormat="1" ht="31.5">
      <c r="A85" s="57"/>
      <c r="B85" s="95">
        <v>0</v>
      </c>
      <c r="C85" s="95">
        <v>0</v>
      </c>
      <c r="D85" s="95">
        <v>0</v>
      </c>
      <c r="E85" s="95">
        <v>0</v>
      </c>
      <c r="F85" s="59" t="s">
        <v>43</v>
      </c>
      <c r="G85" s="60"/>
      <c r="H85" s="60"/>
    </row>
    <row r="86" spans="1:8" s="16" customFormat="1" ht="31.5">
      <c r="A86" s="61" t="s">
        <v>84</v>
      </c>
      <c r="B86" s="62"/>
      <c r="C86" s="62"/>
      <c r="D86" s="62"/>
      <c r="E86" s="62"/>
      <c r="F86" s="63"/>
      <c r="G86" s="60"/>
      <c r="H86" s="60"/>
    </row>
    <row r="87" spans="1:8" s="16" customFormat="1" ht="31.5">
      <c r="A87" s="61" t="s">
        <v>85</v>
      </c>
      <c r="B87" s="62"/>
      <c r="C87" s="62"/>
      <c r="D87" s="62"/>
      <c r="E87" s="62"/>
      <c r="F87" s="63"/>
      <c r="G87" s="60"/>
      <c r="H87" s="60"/>
    </row>
    <row r="88" spans="1:8">
      <c r="A88" s="64" t="s">
        <v>43</v>
      </c>
      <c r="B88" s="65"/>
      <c r="C88" s="65"/>
      <c r="D88" s="65"/>
      <c r="E88" s="65"/>
      <c r="F88" s="66"/>
    </row>
  </sheetData>
  <pageMargins left="0.7" right="0.7" top="0.75" bottom="0.75" header="0.3" footer="0.3"/>
  <pageSetup scale="2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31" zoomScale="50" zoomScaleNormal="50" workbookViewId="0">
      <selection activeCell="B46" sqref="B46"/>
    </sheetView>
  </sheetViews>
  <sheetFormatPr defaultRowHeight="15.75"/>
  <cols>
    <col min="1" max="1" width="121.140625" style="77" customWidth="1"/>
    <col min="2" max="2" width="39.5703125" style="78" customWidth="1"/>
    <col min="3" max="4" width="39.7109375" style="78" customWidth="1"/>
    <col min="5" max="5" width="34.85546875" style="78" customWidth="1"/>
    <col min="6" max="6" width="25" style="79" customWidth="1"/>
    <col min="7" max="7" width="35.42578125" style="77" customWidth="1"/>
    <col min="8" max="8" width="25.140625" style="77" customWidth="1"/>
    <col min="9" max="16384" width="9.140625" style="77"/>
  </cols>
  <sheetData>
    <row r="1" spans="1:8" s="72" customFormat="1" ht="46.5">
      <c r="A1" s="1" t="s">
        <v>0</v>
      </c>
      <c r="B1" s="2"/>
      <c r="C1" s="2"/>
      <c r="D1" s="70"/>
      <c r="E1" s="4" t="s">
        <v>1</v>
      </c>
      <c r="F1" s="5" t="s">
        <v>129</v>
      </c>
      <c r="G1" s="71"/>
      <c r="H1" s="70"/>
    </row>
    <row r="2" spans="1:8" s="72" customFormat="1" ht="46.5">
      <c r="A2" s="1" t="s">
        <v>3</v>
      </c>
      <c r="B2" s="2"/>
      <c r="C2" s="2"/>
      <c r="D2" s="2"/>
      <c r="E2" s="2"/>
      <c r="F2" s="8"/>
      <c r="G2" s="70"/>
      <c r="H2" s="70"/>
    </row>
    <row r="3" spans="1:8" s="72" customFormat="1" ht="47.25" thickBot="1">
      <c r="A3" s="9" t="s">
        <v>4</v>
      </c>
      <c r="B3" s="10"/>
      <c r="C3" s="10"/>
      <c r="D3" s="10"/>
      <c r="E3" s="10"/>
      <c r="F3" s="11"/>
      <c r="G3" s="70"/>
      <c r="H3" s="70"/>
    </row>
    <row r="4" spans="1:8" s="73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74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73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73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73" customFormat="1" ht="31.5">
      <c r="A8" s="25" t="s">
        <v>18</v>
      </c>
      <c r="B8" s="26">
        <f>'UL BOS'!B8+GSU!B8+Nicholls!B8+NwSU!B8+McNeese!B8+LATech!B8+SLU!B8+ULL!B8+ULM!B8</f>
        <v>275034878</v>
      </c>
      <c r="C8" s="26">
        <f>'UL BOS'!C8+GSU!C8+Nicholls!C8+NwSU!C8+McNeese!C8+LATech!C8+SLU!C8+ULL!C8+ULM!C8</f>
        <v>275188709</v>
      </c>
      <c r="D8" s="26">
        <f>'UL BOS'!D8+GSU!D8+Nicholls!D8+NwSU!D8+McNeese!D8+LATech!D8+SLU!D8+ULL!D8+ULM!D8</f>
        <v>276615476</v>
      </c>
      <c r="E8" s="26">
        <f t="shared" ref="E8:E25" si="0">D8-B8</f>
        <v>1580598</v>
      </c>
      <c r="F8" s="27">
        <f t="shared" ref="F8:F25" si="1">IF(ISBLANK(E8),"  ",IF(B8&gt;0,E8/B8,IF(E8&gt;0,1,0)))</f>
        <v>5.7469002167790514E-3</v>
      </c>
      <c r="G8" s="26">
        <f t="shared" ref="G8:G25" si="2">D8-C8</f>
        <v>1426767</v>
      </c>
      <c r="H8" s="27">
        <f t="shared" ref="H8:H25" si="3">IF(ISBLANK(G8),"  ",IF(C8&gt;0,G8/C8,IF(G8&gt;0,1,0)))</f>
        <v>5.1846858295337981E-3</v>
      </c>
    </row>
    <row r="9" spans="1:8" s="73" customFormat="1" ht="31.5">
      <c r="A9" s="25" t="s">
        <v>19</v>
      </c>
      <c r="B9" s="26">
        <f>'UL BOS'!B9+GSU!B9+Nicholls!B9+NwSU!B9+McNeese!B9+LATech!B9+SLU!B9+ULL!B9+ULM!B9</f>
        <v>22964388</v>
      </c>
      <c r="C9" s="26">
        <f>'UL BOS'!C9+GSU!C9+Nicholls!C9+NwSU!C9+McNeese!C9+LATech!C9+SLU!C9+ULL!C9+ULM!C9</f>
        <v>22964388</v>
      </c>
      <c r="D9" s="26">
        <f>'UL BOS'!D9+GSU!D9+Nicholls!D9+NwSU!D9+McNeese!D9+LATech!D9+SLU!D9+ULL!D9+ULM!D9</f>
        <v>0</v>
      </c>
      <c r="E9" s="26">
        <f t="shared" si="0"/>
        <v>-22964388</v>
      </c>
      <c r="F9" s="27">
        <f t="shared" si="1"/>
        <v>-1</v>
      </c>
      <c r="G9" s="26">
        <f t="shared" si="2"/>
        <v>-22964388</v>
      </c>
      <c r="H9" s="27">
        <f t="shared" si="3"/>
        <v>-1</v>
      </c>
    </row>
    <row r="10" spans="1:8" s="73" customFormat="1" ht="31.5">
      <c r="A10" s="28" t="s">
        <v>20</v>
      </c>
      <c r="B10" s="29">
        <f>SUM(B11:B25)</f>
        <v>16202736</v>
      </c>
      <c r="C10" s="29">
        <f>SUM(C11:C25)</f>
        <v>17103652</v>
      </c>
      <c r="D10" s="29">
        <f>SUM(D11:D25)</f>
        <v>14708348</v>
      </c>
      <c r="E10" s="29">
        <f t="shared" si="0"/>
        <v>-1494388</v>
      </c>
      <c r="F10" s="27">
        <f t="shared" si="1"/>
        <v>-9.2230596116606473E-2</v>
      </c>
      <c r="G10" s="29">
        <f t="shared" si="2"/>
        <v>-2395304</v>
      </c>
      <c r="H10" s="27">
        <f t="shared" si="3"/>
        <v>-0.14004634799632265</v>
      </c>
    </row>
    <row r="11" spans="1:8" s="73" customFormat="1" ht="31.5">
      <c r="A11" s="30" t="s">
        <v>21</v>
      </c>
      <c r="B11" s="26">
        <f>'UL BOS'!B11+GSU!B11+Nicholls!B11+NwSU!B11+McNeese!B11+LATech!B11+SLU!B11+ULL!B11+ULM!B11</f>
        <v>2334115</v>
      </c>
      <c r="C11" s="26">
        <f>'UL BOS'!C11+GSU!C11+Nicholls!C11+NwSU!C11+McNeese!C11+LATech!C11+SLU!C11+ULL!C11+ULM!C11</f>
        <v>2334115</v>
      </c>
      <c r="D11" s="26">
        <f>'UL BOS'!D11+GSU!D11+Nicholls!D11+NwSU!D11+McNeese!D11+LATech!D11+SLU!D11+ULL!D11+ULM!D11</f>
        <v>251367</v>
      </c>
      <c r="E11" s="29">
        <f t="shared" si="0"/>
        <v>-2082748</v>
      </c>
      <c r="F11" s="27">
        <f t="shared" si="1"/>
        <v>-0.89230736274776523</v>
      </c>
      <c r="G11" s="29">
        <f t="shared" si="2"/>
        <v>-2082748</v>
      </c>
      <c r="H11" s="27">
        <f t="shared" si="3"/>
        <v>-0.89230736274776523</v>
      </c>
    </row>
    <row r="12" spans="1:8" s="73" customFormat="1" ht="31.5">
      <c r="A12" s="32" t="s">
        <v>22</v>
      </c>
      <c r="B12" s="26">
        <f>'UL BOS'!B12+GSU!B12+Nicholls!B12+NwSU!B12+McNeese!B12+LATech!B12+SLU!B12+ULL!B12+ULM!B12</f>
        <v>13343017</v>
      </c>
      <c r="C12" s="26">
        <f>'UL BOS'!C12+GSU!C12+Nicholls!C12+NwSU!C12+McNeese!C12+LATech!C12+SLU!C12+ULL!C12+ULM!C12</f>
        <v>14243933</v>
      </c>
      <c r="D12" s="26">
        <f>'UL BOS'!D12+GSU!D12+Nicholls!D12+NwSU!D12+McNeese!D12+LATech!D12+SLU!D12+ULL!D12+ULM!D12</f>
        <v>13331377</v>
      </c>
      <c r="E12" s="29">
        <f t="shared" si="0"/>
        <v>-11640</v>
      </c>
      <c r="F12" s="27">
        <f t="shared" si="1"/>
        <v>-8.7236642207680619E-4</v>
      </c>
      <c r="G12" s="29">
        <f t="shared" si="2"/>
        <v>-912556</v>
      </c>
      <c r="H12" s="27">
        <f t="shared" si="3"/>
        <v>-6.4066294049543754E-2</v>
      </c>
    </row>
    <row r="13" spans="1:8" s="73" customFormat="1" ht="31.5">
      <c r="A13" s="32" t="s">
        <v>23</v>
      </c>
      <c r="B13" s="26">
        <f>'UL BOS'!B13+GSU!B13+Nicholls!B13+NwSU!B13+McNeese!B13+LATech!B13+SLU!B13+ULL!B13+ULM!B13</f>
        <v>0</v>
      </c>
      <c r="C13" s="26">
        <f>'UL BOS'!C13+GSU!C13+Nicholls!C13+NwSU!C13+McNeese!C13+LATech!C13+SLU!C13+ULL!C13+ULM!C13</f>
        <v>0</v>
      </c>
      <c r="D13" s="26">
        <f>'UL BOS'!D13+GSU!D13+Nicholls!D13+NwSU!D13+McNeese!D13+LATech!D13+SLU!D13+ULL!D13+ULM!D13</f>
        <v>0</v>
      </c>
      <c r="E13" s="29">
        <f t="shared" si="0"/>
        <v>0</v>
      </c>
      <c r="F13" s="27">
        <f t="shared" si="1"/>
        <v>0</v>
      </c>
      <c r="G13" s="29">
        <f t="shared" si="2"/>
        <v>0</v>
      </c>
      <c r="H13" s="27">
        <f t="shared" si="3"/>
        <v>0</v>
      </c>
    </row>
    <row r="14" spans="1:8" s="73" customFormat="1" ht="31.5">
      <c r="A14" s="32" t="s">
        <v>24</v>
      </c>
      <c r="B14" s="26">
        <f>'UL BOS'!B14+GSU!B14+Nicholls!B14+NwSU!B14+McNeese!B14+LATech!B14+SLU!B14+ULL!B14+ULM!B14</f>
        <v>525604</v>
      </c>
      <c r="C14" s="26">
        <f>'UL BOS'!C14+GSU!C14+Nicholls!C14+NwSU!C14+McNeese!C14+LATech!C14+SLU!C14+ULL!C14+ULM!C14</f>
        <v>525604</v>
      </c>
      <c r="D14" s="26">
        <f>'UL BOS'!D14+GSU!D14+Nicholls!D14+NwSU!D14+McNeese!D14+LATech!D14+SLU!D14+ULL!D14+ULM!D14</f>
        <v>525604</v>
      </c>
      <c r="E14" s="29">
        <f t="shared" si="0"/>
        <v>0</v>
      </c>
      <c r="F14" s="27">
        <f t="shared" si="1"/>
        <v>0</v>
      </c>
      <c r="G14" s="29">
        <f t="shared" si="2"/>
        <v>0</v>
      </c>
      <c r="H14" s="27">
        <f t="shared" si="3"/>
        <v>0</v>
      </c>
    </row>
    <row r="15" spans="1:8" s="73" customFormat="1" ht="31.5">
      <c r="A15" s="32" t="s">
        <v>25</v>
      </c>
      <c r="B15" s="26">
        <f>'UL BOS'!B15+GSU!B15+Nicholls!B15+NwSU!B15+McNeese!B15+LATech!B15+SLU!B15+ULL!B15+ULM!B15</f>
        <v>0</v>
      </c>
      <c r="C15" s="26">
        <f>'UL BOS'!C15+GSU!C15+Nicholls!C15+NwSU!C15+McNeese!C15+LATech!C15+SLU!C15+ULL!C15+ULM!C15</f>
        <v>0</v>
      </c>
      <c r="D15" s="26">
        <f>'UL BOS'!D15+GSU!D15+Nicholls!D15+NwSU!D15+McNeese!D15+LATech!D15+SLU!D15+ULL!D15+ULM!D15</f>
        <v>0</v>
      </c>
      <c r="E15" s="29">
        <f t="shared" si="0"/>
        <v>0</v>
      </c>
      <c r="F15" s="27">
        <f t="shared" si="1"/>
        <v>0</v>
      </c>
      <c r="G15" s="29">
        <f t="shared" si="2"/>
        <v>0</v>
      </c>
      <c r="H15" s="27">
        <f t="shared" si="3"/>
        <v>0</v>
      </c>
    </row>
    <row r="16" spans="1:8" s="73" customFormat="1" ht="31.5">
      <c r="A16" s="32" t="s">
        <v>26</v>
      </c>
      <c r="B16" s="26">
        <f>'UL BOS'!B16+GSU!B16+Nicholls!B16+NwSU!B16+McNeese!B16+LATech!B16+SLU!B16+ULL!B16+ULM!B16</f>
        <v>0</v>
      </c>
      <c r="C16" s="26">
        <f>'UL BOS'!C16+GSU!C16+Nicholls!C16+NwSU!C16+McNeese!C16+LATech!C16+SLU!C16+ULL!C16+ULM!C16</f>
        <v>0</v>
      </c>
      <c r="D16" s="26">
        <f>'UL BOS'!D16+GSU!D16+Nicholls!D16+NwSU!D16+McNeese!D16+LATech!D16+SLU!D16+ULL!D16+ULM!D16</f>
        <v>0</v>
      </c>
      <c r="E16" s="29">
        <f t="shared" si="0"/>
        <v>0</v>
      </c>
      <c r="F16" s="27">
        <f t="shared" si="1"/>
        <v>0</v>
      </c>
      <c r="G16" s="29">
        <f t="shared" si="2"/>
        <v>0</v>
      </c>
      <c r="H16" s="27">
        <f t="shared" si="3"/>
        <v>0</v>
      </c>
    </row>
    <row r="17" spans="1:8" s="73" customFormat="1" ht="31.5">
      <c r="A17" s="32" t="s">
        <v>27</v>
      </c>
      <c r="B17" s="26">
        <f>'UL BOS'!B17+GSU!B17+Nicholls!B17+NwSU!B17+McNeese!B17+LATech!B17+SLU!B17+ULL!B17+ULM!B17</f>
        <v>0</v>
      </c>
      <c r="C17" s="26">
        <f>'UL BOS'!C17+GSU!C17+Nicholls!C17+NwSU!C17+McNeese!C17+LATech!C17+SLU!C17+ULL!C17+ULM!C17</f>
        <v>0</v>
      </c>
      <c r="D17" s="26">
        <f>'UL BOS'!D17+GSU!D17+Nicholls!D17+NwSU!D17+McNeese!D17+LATech!D17+SLU!D17+ULL!D17+ULM!D17</f>
        <v>0</v>
      </c>
      <c r="E17" s="29">
        <f t="shared" si="0"/>
        <v>0</v>
      </c>
      <c r="F17" s="27">
        <f t="shared" si="1"/>
        <v>0</v>
      </c>
      <c r="G17" s="29">
        <f t="shared" si="2"/>
        <v>0</v>
      </c>
      <c r="H17" s="27">
        <f t="shared" si="3"/>
        <v>0</v>
      </c>
    </row>
    <row r="18" spans="1:8" s="73" customFormat="1" ht="31.5">
      <c r="A18" s="32" t="s">
        <v>28</v>
      </c>
      <c r="B18" s="26">
        <f>'UL BOS'!B18+GSU!B18+Nicholls!B18+NwSU!B18+McNeese!B18+LATech!B18+SLU!B18+ULL!B18+ULM!B18</f>
        <v>0</v>
      </c>
      <c r="C18" s="26">
        <f>'UL BOS'!C18+GSU!C18+Nicholls!C18+NwSU!C18+McNeese!C18+LATech!C18+SLU!C18+ULL!C18+ULM!C18</f>
        <v>0</v>
      </c>
      <c r="D18" s="26">
        <f>'UL BOS'!D18+GSU!D18+Nicholls!D18+NwSU!D18+McNeese!D18+LATech!D18+SLU!D18+ULL!D18+ULM!D18</f>
        <v>0</v>
      </c>
      <c r="E18" s="29">
        <f t="shared" si="0"/>
        <v>0</v>
      </c>
      <c r="F18" s="27">
        <f t="shared" si="1"/>
        <v>0</v>
      </c>
      <c r="G18" s="29">
        <f t="shared" si="2"/>
        <v>0</v>
      </c>
      <c r="H18" s="27">
        <f t="shared" si="3"/>
        <v>0</v>
      </c>
    </row>
    <row r="19" spans="1:8" s="73" customFormat="1" ht="31.5">
      <c r="A19" s="32" t="s">
        <v>29</v>
      </c>
      <c r="B19" s="26">
        <f>'UL BOS'!B19+GSU!B19+Nicholls!B19+NwSU!B19+McNeese!B19+LATech!B19+SLU!B19+ULL!B19+ULM!B19</f>
        <v>0</v>
      </c>
      <c r="C19" s="26">
        <f>'UL BOS'!C19+GSU!C19+Nicholls!C19+NwSU!C19+McNeese!C19+LATech!C19+SLU!C19+ULL!C19+ULM!C19</f>
        <v>0</v>
      </c>
      <c r="D19" s="26">
        <f>'UL BOS'!D19+GSU!D19+Nicholls!D19+NwSU!D19+McNeese!D19+LATech!D19+SLU!D19+ULL!D19+ULM!D19</f>
        <v>0</v>
      </c>
      <c r="E19" s="29">
        <f t="shared" si="0"/>
        <v>0</v>
      </c>
      <c r="F19" s="27">
        <f t="shared" si="1"/>
        <v>0</v>
      </c>
      <c r="G19" s="29">
        <f t="shared" si="2"/>
        <v>0</v>
      </c>
      <c r="H19" s="27">
        <f t="shared" si="3"/>
        <v>0</v>
      </c>
    </row>
    <row r="20" spans="1:8" s="73" customFormat="1" ht="31.5">
      <c r="A20" s="32" t="s">
        <v>30</v>
      </c>
      <c r="B20" s="26">
        <f>'UL BOS'!B20+GSU!B20+Nicholls!B20+NwSU!B20+McNeese!B20+LATech!B20+SLU!B20+ULL!B20+ULM!B20</f>
        <v>0</v>
      </c>
      <c r="C20" s="26">
        <f>'UL BOS'!C20+GSU!C20+Nicholls!C20+NwSU!C20+McNeese!C20+LATech!C20+SLU!C20+ULL!C20+ULM!C20</f>
        <v>0</v>
      </c>
      <c r="D20" s="26">
        <f>'UL BOS'!D20+GSU!D20+Nicholls!D20+NwSU!D20+McNeese!D20+LATech!D20+SLU!D20+ULL!D20+ULM!D20</f>
        <v>0</v>
      </c>
      <c r="E20" s="29">
        <f t="shared" si="0"/>
        <v>0</v>
      </c>
      <c r="F20" s="27">
        <f t="shared" si="1"/>
        <v>0</v>
      </c>
      <c r="G20" s="29">
        <f t="shared" si="2"/>
        <v>0</v>
      </c>
      <c r="H20" s="27">
        <f t="shared" si="3"/>
        <v>0</v>
      </c>
    </row>
    <row r="21" spans="1:8" s="73" customFormat="1" ht="31.5">
      <c r="A21" s="32" t="s">
        <v>31</v>
      </c>
      <c r="B21" s="26">
        <f>'UL BOS'!B21+GSU!B21+Nicholls!B21+NwSU!B21+McNeese!B21+LATech!B21+SLU!B21+ULL!B21+ULM!B21</f>
        <v>0</v>
      </c>
      <c r="C21" s="26">
        <f>'UL BOS'!C21+GSU!C21+Nicholls!C21+NwSU!C21+McNeese!C21+LATech!C21+SLU!C21+ULL!C21+ULM!C21</f>
        <v>0</v>
      </c>
      <c r="D21" s="26">
        <f>'UL BOS'!D21+GSU!D21+Nicholls!D21+NwSU!D21+McNeese!D21+LATech!D21+SLU!D21+ULL!D21+ULM!D21</f>
        <v>0</v>
      </c>
      <c r="E21" s="29">
        <f t="shared" si="0"/>
        <v>0</v>
      </c>
      <c r="F21" s="27">
        <f t="shared" si="1"/>
        <v>0</v>
      </c>
      <c r="G21" s="29">
        <f t="shared" si="2"/>
        <v>0</v>
      </c>
      <c r="H21" s="27">
        <f t="shared" si="3"/>
        <v>0</v>
      </c>
    </row>
    <row r="22" spans="1:8" s="73" customFormat="1" ht="31.5">
      <c r="A22" s="32" t="s">
        <v>32</v>
      </c>
      <c r="B22" s="26">
        <f>'UL BOS'!B22+GSU!B22+Nicholls!B22+NwSU!B22+McNeese!B22+LATech!B22+SLU!B22+ULL!B22+ULM!B22</f>
        <v>0</v>
      </c>
      <c r="C22" s="26">
        <f>'UL BOS'!C22+GSU!C22+Nicholls!C22+NwSU!C22+McNeese!C22+LATech!C22+SLU!C22+ULL!C22+ULM!C22</f>
        <v>0</v>
      </c>
      <c r="D22" s="26">
        <f>'UL BOS'!D22+GSU!D22+Nicholls!D22+NwSU!D22+McNeese!D22+LATech!D22+SLU!D22+ULL!D22+ULM!D22</f>
        <v>0</v>
      </c>
      <c r="E22" s="29">
        <f t="shared" si="0"/>
        <v>0</v>
      </c>
      <c r="F22" s="27">
        <f t="shared" si="1"/>
        <v>0</v>
      </c>
      <c r="G22" s="29">
        <f t="shared" si="2"/>
        <v>0</v>
      </c>
      <c r="H22" s="27">
        <f t="shared" si="3"/>
        <v>0</v>
      </c>
    </row>
    <row r="23" spans="1:8" s="73" customFormat="1" ht="31.5">
      <c r="A23" s="33" t="s">
        <v>33</v>
      </c>
      <c r="B23" s="26">
        <f>'UL BOS'!B23+GSU!B23+Nicholls!B23+NwSU!B23+McNeese!B23+LATech!B23+SLU!B23+ULL!B23+ULM!B23</f>
        <v>0</v>
      </c>
      <c r="C23" s="26">
        <f>'UL BOS'!C23+GSU!C23+Nicholls!C23+NwSU!C23+McNeese!C23+LATech!C23+SLU!C23+ULL!C23+ULM!C23</f>
        <v>0</v>
      </c>
      <c r="D23" s="26">
        <f>'UL BOS'!D23+GSU!D23+Nicholls!D23+NwSU!D23+McNeese!D23+LATech!D23+SLU!D23+ULL!D23+ULM!D23</f>
        <v>0</v>
      </c>
      <c r="E23" s="29">
        <f t="shared" si="0"/>
        <v>0</v>
      </c>
      <c r="F23" s="27">
        <f t="shared" si="1"/>
        <v>0</v>
      </c>
      <c r="G23" s="29">
        <f t="shared" si="2"/>
        <v>0</v>
      </c>
      <c r="H23" s="27">
        <f t="shared" si="3"/>
        <v>0</v>
      </c>
    </row>
    <row r="24" spans="1:8" s="73" customFormat="1" ht="31.5">
      <c r="A24" s="33" t="s">
        <v>34</v>
      </c>
      <c r="B24" s="26">
        <f>'UL BOS'!B24+GSU!B24+Nicholls!B24+NwSU!B24+McNeese!B24+LATech!B24+SLU!B24+ULL!B24+ULM!B24</f>
        <v>0</v>
      </c>
      <c r="C24" s="26">
        <f>'UL BOS'!C24+GSU!C24+Nicholls!C24+NwSU!C24+McNeese!C24+LATech!C24+SLU!C24+ULL!C24+ULM!C24</f>
        <v>0</v>
      </c>
      <c r="D24" s="26">
        <f>'UL BOS'!D24+GSU!D24+Nicholls!D24+NwSU!D24+McNeese!D24+LATech!D24+SLU!D24+ULL!D24+ULM!D24</f>
        <v>0</v>
      </c>
      <c r="E24" s="29">
        <f t="shared" si="0"/>
        <v>0</v>
      </c>
      <c r="F24" s="27">
        <f t="shared" si="1"/>
        <v>0</v>
      </c>
      <c r="G24" s="29">
        <f t="shared" si="2"/>
        <v>0</v>
      </c>
      <c r="H24" s="27">
        <f t="shared" si="3"/>
        <v>0</v>
      </c>
    </row>
    <row r="25" spans="1:8" s="73" customFormat="1" ht="31.5">
      <c r="A25" s="33" t="s">
        <v>35</v>
      </c>
      <c r="B25" s="26">
        <f>'UL BOS'!B25+GSU!B25+Nicholls!B25+NwSU!B25+McNeese!B25+LATech!B25+SLU!B25+ULL!B25+ULM!B25</f>
        <v>0</v>
      </c>
      <c r="C25" s="26">
        <f>'UL BOS'!C25+GSU!C25+Nicholls!C25+NwSU!C25+McNeese!C25+LATech!C25+SLU!C25+ULL!C25+ULM!C25</f>
        <v>0</v>
      </c>
      <c r="D25" s="26">
        <f>'UL BOS'!D25+GSU!D25+Nicholls!D25+NwSU!D25+McNeese!D25+LATech!D25+SLU!D25+ULL!D25+ULM!D25</f>
        <v>600000</v>
      </c>
      <c r="E25" s="29">
        <f t="shared" si="0"/>
        <v>600000</v>
      </c>
      <c r="F25" s="27">
        <f t="shared" si="1"/>
        <v>1</v>
      </c>
      <c r="G25" s="29">
        <f t="shared" si="2"/>
        <v>600000</v>
      </c>
      <c r="H25" s="27">
        <f t="shared" si="3"/>
        <v>1</v>
      </c>
    </row>
    <row r="26" spans="1:8" s="73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73" customFormat="1" ht="31.5">
      <c r="A27" s="30" t="s">
        <v>37</v>
      </c>
      <c r="B27" s="26">
        <f>'UL BOS'!B27+GSU!B27+Nicholls!B27+NwSU!B27+McNeese!B27+LATech!B27+SLU!B27+ULL!B27+ULM!B27</f>
        <v>0</v>
      </c>
      <c r="C27" s="26">
        <f>'UL BOS'!C27+GSU!C27+Nicholls!C27+NwSU!C27+McNeese!C27+LATech!C27+SLU!C27+ULL!C27+ULM!C27</f>
        <v>0</v>
      </c>
      <c r="D27" s="26">
        <f>'UL BOS'!D27+GSU!D27+Nicholls!D27+NwSU!D27+McNeese!D27+LATech!D27+SLU!D27+ULL!D27+ULM!D27</f>
        <v>0</v>
      </c>
      <c r="E27" s="26">
        <f>D27-B27</f>
        <v>0</v>
      </c>
      <c r="F27" s="27">
        <f>IF(ISBLANK(E27),"  ",IF(B27&gt;0,E27/B27,IF(E27&gt;0,1,0)))</f>
        <v>0</v>
      </c>
      <c r="G27" s="26">
        <f>D27-C27</f>
        <v>0</v>
      </c>
      <c r="H27" s="27">
        <f>IF(ISBLANK(G27),"  ",IF(C27&gt;0,G27/C27,IF(G27&gt;0,1,0)))</f>
        <v>0</v>
      </c>
    </row>
    <row r="28" spans="1:8" s="73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73" customFormat="1" ht="31.5">
      <c r="A29" s="30" t="s">
        <v>37</v>
      </c>
      <c r="B29" s="26">
        <f>'UL BOS'!B29+GSU!B29+Nicholls!B29+NwSU!B29+McNeese!B29+LATech!B29+SLU!B29+ULL!B29+ULM!B29</f>
        <v>0</v>
      </c>
      <c r="C29" s="26">
        <f>'UL BOS'!C29+GSU!C29+Nicholls!C29+NwSU!C29+McNeese!C29+LATech!C29+SLU!C29+ULL!C29+ULM!C29</f>
        <v>0</v>
      </c>
      <c r="D29" s="26">
        <f>'UL BOS'!D29+GSU!D29+Nicholls!D29+NwSU!D29+McNeese!D29+LATech!D29+SLU!D29+ULL!D29+ULM!D29</f>
        <v>0</v>
      </c>
      <c r="E29" s="26">
        <f>D29-B29</f>
        <v>0</v>
      </c>
      <c r="F29" s="27">
        <f>IF(ISBLANK(E29),"  ",IF(B29&gt;0,E29/B29,IF(E29&gt;0,1,0)))</f>
        <v>0</v>
      </c>
      <c r="G29" s="26">
        <f>D29-C29</f>
        <v>0</v>
      </c>
      <c r="H29" s="27">
        <f>IF(ISBLANK(G29),"  ",IF(C29&gt;0,G29/C29,IF(G29&gt;0,1,0)))</f>
        <v>0</v>
      </c>
    </row>
    <row r="30" spans="1:8" s="73" customFormat="1" ht="31.5">
      <c r="A30" s="32" t="s">
        <v>39</v>
      </c>
      <c r="B30" s="26">
        <f>'UL BOS'!B30+GSU!B30+Nicholls!B30+NwSU!B30+McNeese!B30+LATech!B30+SLU!B30+ULL!B30+ULM!B30</f>
        <v>0</v>
      </c>
      <c r="C30" s="26">
        <f>'UL BOS'!C30+GSU!C30+Nicholls!C30+NwSU!C30+McNeese!C30+LATech!C30+SLU!C30+ULL!C30+ULM!C30</f>
        <v>0</v>
      </c>
      <c r="D30" s="26">
        <f>'UL BOS'!D30+GSU!D30+Nicholls!D30+NwSU!D30+McNeese!D30+LATech!D30+SLU!D30+ULL!D30+ULM!D30</f>
        <v>0</v>
      </c>
      <c r="E30" s="29"/>
      <c r="F30" s="27" t="str">
        <f>IF(ISBLANK(E30),"  ",IF(C30&gt;0,E30/C30,IF(E30&gt;0,1,0)))</f>
        <v xml:space="preserve">  </v>
      </c>
      <c r="G30" s="29"/>
      <c r="H30" s="27" t="str">
        <f>IF(ISBLANK(G30),"  ",IF(C30&gt;0,G30/C30,IF(G30&gt;0,1,0)))</f>
        <v xml:space="preserve">  </v>
      </c>
    </row>
    <row r="31" spans="1:8" s="75" customFormat="1" ht="31.5">
      <c r="A31" s="35" t="s">
        <v>41</v>
      </c>
      <c r="B31" s="36">
        <f>B30+B29+B27+B10+B9+B8</f>
        <v>314202002</v>
      </c>
      <c r="C31" s="36">
        <f>C30+C29+C27+C10+C9+C8</f>
        <v>315256749</v>
      </c>
      <c r="D31" s="36">
        <f>D30+D29+D27+D10+D9+D8</f>
        <v>291323824</v>
      </c>
      <c r="E31" s="36">
        <f>D31-B31</f>
        <v>-22878178</v>
      </c>
      <c r="F31" s="37">
        <f>IF(ISBLANK(E31),"  ",IF(B31&gt;0,E31/B31,IF(E31&gt;0,1,0)))</f>
        <v>-7.2813597158429305E-2</v>
      </c>
      <c r="G31" s="36">
        <f>D31-C31</f>
        <v>-23932925</v>
      </c>
      <c r="H31" s="37">
        <f>IF(ISBLANK(G31),"  ",IF(C31&gt;0,G31/C31,IF(G31&gt;0,1,0)))</f>
        <v>-7.5915662633442946E-2</v>
      </c>
    </row>
    <row r="32" spans="1:8" s="73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75" customFormat="1" ht="31.5">
      <c r="A33" s="34" t="s">
        <v>42</v>
      </c>
      <c r="B33" s="41">
        <f>'UL BOS'!B33+GSU!B33+Nicholls!B33+NwSU!B33+McNeese!B33+LATech!B33+SLU!B33+ULL!B33+ULM!B33</f>
        <v>33825.329999998212</v>
      </c>
      <c r="C33" s="41">
        <f>'UL BOS'!C33+GSU!C33+Nicholls!C33+NwSU!C33+McNeese!C33+LATech!C33+SLU!C33+ULL!C33+ULM!C33</f>
        <v>0</v>
      </c>
      <c r="D33" s="41">
        <f>'UL BOS'!D33+GSU!D33+Nicholls!D33+NwSU!D33+McNeese!D33+LATech!D33+SLU!D33+ULL!D33+ULM!D33</f>
        <v>0</v>
      </c>
      <c r="E33" s="39">
        <f>D33-B33</f>
        <v>-33825.329999998212</v>
      </c>
      <c r="F33" s="37">
        <f>IF(ISBLANK(E33),"  ",IF(B33&gt;0,E33/B33,IF(E33&gt;0,1,0)))</f>
        <v>-1</v>
      </c>
      <c r="G33" s="39">
        <f>D33-C33</f>
        <v>0</v>
      </c>
      <c r="H33" s="37">
        <f>IF(ISBLANK(G33),"  ",IF(C33&gt;0,G33/C33,IF(G33&gt;0,1,0)))</f>
        <v>0</v>
      </c>
    </row>
    <row r="34" spans="1:8" s="73" customFormat="1" ht="31.5">
      <c r="A34" s="32" t="s">
        <v>43</v>
      </c>
      <c r="B34" s="36"/>
      <c r="C34" s="36"/>
      <c r="D34" s="36"/>
      <c r="E34" s="31"/>
      <c r="F34" s="23"/>
      <c r="G34" s="31"/>
      <c r="H34" s="23"/>
    </row>
    <row r="35" spans="1:8" s="75" customFormat="1" ht="31.5">
      <c r="A35" s="40" t="s">
        <v>44</v>
      </c>
      <c r="B35" s="41">
        <f>'UL BOS'!B35+GSU!B35+Nicholls!B35+NwSU!B35+McNeese!B35+LATech!B35+SLU!B35+ULL!B35+ULM!B35</f>
        <v>584669</v>
      </c>
      <c r="C35" s="41">
        <f>'UL BOS'!C35+GSU!C35+Nicholls!C35+NwSU!C35+McNeese!C35+LATech!C35+SLU!C35+ULL!C35+ULM!C35</f>
        <v>610923</v>
      </c>
      <c r="D35" s="41">
        <f>'UL BOS'!D35+GSU!D35+Nicholls!D35+NwSU!D35+McNeese!D35+LATech!D35+SLU!D35+ULL!D35+ULM!D35</f>
        <v>2136828</v>
      </c>
      <c r="E35" s="41">
        <f>D35-B35</f>
        <v>1552159</v>
      </c>
      <c r="F35" s="37">
        <f>IF(ISBLANK(E35),"  ",IF(B35&gt;0,E35/B35,IF(E35&gt;0,1,0)))</f>
        <v>2.6547653458623599</v>
      </c>
      <c r="G35" s="41">
        <f>D35-C35</f>
        <v>1525905</v>
      </c>
      <c r="H35" s="37">
        <f>IF(ISBLANK(G35),"  ",IF(C35&gt;0,G35/C35,IF(G35&gt;0,1,0)))</f>
        <v>2.49770429333975</v>
      </c>
    </row>
    <row r="36" spans="1:8" s="73" customFormat="1" ht="31.5">
      <c r="A36" s="32" t="s">
        <v>43</v>
      </c>
      <c r="B36" s="36"/>
      <c r="C36" s="36"/>
      <c r="D36" s="36"/>
      <c r="E36" s="31"/>
      <c r="F36" s="23"/>
      <c r="G36" s="31"/>
      <c r="H36" s="23"/>
    </row>
    <row r="37" spans="1:8" s="75" customFormat="1" ht="31.5">
      <c r="A37" s="40" t="s">
        <v>45</v>
      </c>
      <c r="B37" s="41">
        <f>'UL BOS'!B37+GSU!B37+Nicholls!B37+NwSU!B37+McNeese!B37+LATech!B37+SLU!B37+ULL!B37+ULM!B37</f>
        <v>59417982</v>
      </c>
      <c r="C37" s="41">
        <f>'UL BOS'!C37+GSU!C37+Nicholls!C37+NwSU!C37+McNeese!C37+LATech!C37+SLU!C37+ULL!C37+ULM!C37</f>
        <v>59417982</v>
      </c>
      <c r="D37" s="41">
        <f>'UL BOS'!D37+GSU!D37+Nicholls!D37+NwSU!D37+McNeese!D37+LATech!D37+SLU!D37+ULL!D37+ULM!D37</f>
        <v>95304823</v>
      </c>
      <c r="E37" s="41">
        <f>D37-B37</f>
        <v>35886841</v>
      </c>
      <c r="F37" s="37">
        <f>IF(ISBLANK(E37),"  ",IF(B37&gt;0,E37/B37,IF(E37&gt;0,1,0)))</f>
        <v>0.60397273337219703</v>
      </c>
      <c r="G37" s="41">
        <f>D37-C37</f>
        <v>35886841</v>
      </c>
      <c r="H37" s="37">
        <f>IF(ISBLANK(G37),"  ",IF(C37&gt;0,G37/C37,IF(G37&gt;0,1,0)))</f>
        <v>0.60397273337219703</v>
      </c>
    </row>
    <row r="38" spans="1:8" s="73" customFormat="1" ht="31.5">
      <c r="A38" s="32" t="s">
        <v>43</v>
      </c>
      <c r="B38" s="36"/>
      <c r="C38" s="36"/>
      <c r="D38" s="36"/>
      <c r="E38" s="31"/>
      <c r="F38" s="23"/>
      <c r="G38" s="31"/>
      <c r="H38" s="23"/>
    </row>
    <row r="39" spans="1:8" s="75" customFormat="1" ht="31.5">
      <c r="A39" s="34" t="s">
        <v>46</v>
      </c>
      <c r="B39" s="41">
        <f>'UL BOS'!B39+GSU!B39+Nicholls!B39+NwSU!B39+McNeese!B39+LATech!B39+SLU!B39+ULL!B39+ULM!B39</f>
        <v>286728830.57999998</v>
      </c>
      <c r="C39" s="41">
        <f>'UL BOS'!C39+GSU!C39+Nicholls!C39+NwSU!C39+McNeese!C39+LATech!C39+SLU!C39+ULL!C39+ULM!C39</f>
        <v>296219181</v>
      </c>
      <c r="D39" s="41">
        <f>'UL BOS'!D39+GSU!D39+Nicholls!D39+NwSU!D39+McNeese!D39+LATech!D39+SLU!D39+ULL!D39+ULM!D39</f>
        <v>320407300</v>
      </c>
      <c r="E39" s="39">
        <f>D39-B39</f>
        <v>33678469.420000017</v>
      </c>
      <c r="F39" s="37">
        <f>IF(ISBLANK(E39),"  ",IF(B39&gt;0,E39/B39,IF(E39&gt;0,1,0)))</f>
        <v>0.11745756208705847</v>
      </c>
      <c r="G39" s="39">
        <f>D39-C39</f>
        <v>24188119</v>
      </c>
      <c r="H39" s="37">
        <f>IF(ISBLANK(G39),"  ",IF(C39&gt;0,G39/C39,IF(G39&gt;0,1,0)))</f>
        <v>8.1656153792417654E-2</v>
      </c>
    </row>
    <row r="40" spans="1:8" s="73" customFormat="1" ht="31.5">
      <c r="A40" s="32" t="s">
        <v>43</v>
      </c>
      <c r="B40" s="36"/>
      <c r="C40" s="36"/>
      <c r="D40" s="36"/>
      <c r="E40" s="31"/>
      <c r="F40" s="23"/>
      <c r="G40" s="31"/>
      <c r="H40" s="23"/>
    </row>
    <row r="41" spans="1:8" s="75" customFormat="1" ht="31.5">
      <c r="A41" s="42" t="s">
        <v>47</v>
      </c>
      <c r="B41" s="41">
        <f>'UL BOS'!B41+GSU!B41+Nicholls!B41+NwSU!B41+McNeese!B41+LATech!B41+SLU!B41+ULL!B41+ULM!B41</f>
        <v>0</v>
      </c>
      <c r="C41" s="41">
        <f>'UL BOS'!C41+GSU!C41+Nicholls!C41+NwSU!C41+McNeese!C41+LATech!C41+SLU!C41+ULL!C41+ULM!C41</f>
        <v>0</v>
      </c>
      <c r="D41" s="41">
        <f>'UL BOS'!D41+GSU!D41+Nicholls!D41+NwSU!D41+McNeese!D41+LATech!D41+SLU!D41+ULL!D41+ULM!D41</f>
        <v>0</v>
      </c>
      <c r="E41" s="43">
        <f>D41-B41</f>
        <v>0</v>
      </c>
      <c r="F41" s="37">
        <f>IF(ISBLANK(E41),"  ",IF(B41&gt;0,E41/B41,IF(E41&gt;0,1,0)))</f>
        <v>0</v>
      </c>
      <c r="G41" s="43">
        <f>D41-C41</f>
        <v>0</v>
      </c>
      <c r="H41" s="37">
        <f>IF(ISBLANK(G41),"  ",IF(C41&gt;0,G41/C41,IF(G41&gt;0,1,0)))</f>
        <v>0</v>
      </c>
    </row>
    <row r="42" spans="1:8" s="73" customFormat="1" ht="31.5">
      <c r="A42" s="34"/>
      <c r="B42" s="39"/>
      <c r="C42" s="39"/>
      <c r="D42" s="39"/>
      <c r="E42" s="22"/>
      <c r="F42" s="44"/>
      <c r="G42" s="22"/>
      <c r="H42" s="44"/>
    </row>
    <row r="43" spans="1:8" s="75" customFormat="1" ht="31.5">
      <c r="A43" s="34" t="s">
        <v>48</v>
      </c>
      <c r="B43" s="41">
        <f>'UL BOS'!B43+GSU!B43+Nicholls!B43+NwSU!B43+McNeese!B43+LATech!B43+SLU!B43+ULL!B43+ULM!B43</f>
        <v>0</v>
      </c>
      <c r="C43" s="41">
        <f>'UL BOS'!C43+GSU!C43+Nicholls!C43+NwSU!C43+McNeese!C43+LATech!C43+SLU!C43+ULL!C43+ULM!C43</f>
        <v>0</v>
      </c>
      <c r="D43" s="41">
        <f>'UL BOS'!D43+GSU!D43+Nicholls!D43+NwSU!D43+McNeese!D43+LATech!D43+SLU!D43+ULL!D43+ULM!D43</f>
        <v>0</v>
      </c>
      <c r="E43" s="43">
        <f>D43-B43</f>
        <v>0</v>
      </c>
      <c r="F43" s="37">
        <f>IF(ISBLANK(E43),"  ",IF(B43&gt;0,E43/B43,IF(E43&gt;0,1,0)))</f>
        <v>0</v>
      </c>
      <c r="G43" s="43">
        <f>D43-C43</f>
        <v>0</v>
      </c>
      <c r="H43" s="37">
        <f>IF(ISBLANK(G43),"  ",IF(C43&gt;0,G43/C43,IF(G43&gt;0,1,0)))</f>
        <v>0</v>
      </c>
    </row>
    <row r="44" spans="1:8" s="73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75" customFormat="1" ht="31.5">
      <c r="A45" s="45" t="s">
        <v>49</v>
      </c>
      <c r="B45" s="39">
        <f>B41+B39+B37+B35+B31-B33</f>
        <v>660899658.24999988</v>
      </c>
      <c r="C45" s="39">
        <f>C41+C39+C37+C35+C31-C33</f>
        <v>671504835</v>
      </c>
      <c r="D45" s="39">
        <f>D41+D39+D37+D35+D31-D33</f>
        <v>709172775</v>
      </c>
      <c r="E45" s="39">
        <f>D45-B45</f>
        <v>48273116.750000119</v>
      </c>
      <c r="F45" s="37">
        <f>IF(ISBLANK(E45),"  ",IF(B45&gt;0,E45/B45,IF(E45&gt;0,1,0)))</f>
        <v>7.3041521730882408E-2</v>
      </c>
      <c r="G45" s="39">
        <f>D45-C45</f>
        <v>37667940</v>
      </c>
      <c r="H45" s="37">
        <f>IF(ISBLANK(G45),"  ",IF(C45&gt;0,G45/C45,IF(G45&gt;0,1,0)))</f>
        <v>5.6094815758102469E-2</v>
      </c>
    </row>
    <row r="46" spans="1:8" s="73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73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73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73" customFormat="1" ht="31.5">
      <c r="A49" s="30" t="s">
        <v>51</v>
      </c>
      <c r="B49" s="26">
        <f>'UL BOS'!B49+GSU!B49+Nicholls!B49+NwSU!B49+McNeese!B49+LATech!B49+SLU!B49+ULL!B49+ULM!B49</f>
        <v>287816686.11000001</v>
      </c>
      <c r="C49" s="26">
        <f>'UL BOS'!C49+GSU!C49+Nicholls!C49+NwSU!C49+McNeese!C49+LATech!C49+SLU!C49+ULL!C49+ULM!C49</f>
        <v>296900853.50857329</v>
      </c>
      <c r="D49" s="26">
        <f>'UL BOS'!D49+GSU!D49+Nicholls!D49+NwSU!D49+McNeese!D49+LATech!D49+SLU!D49+ULL!D49+ULM!D49</f>
        <v>308767943.68000001</v>
      </c>
      <c r="E49" s="22">
        <f t="shared" ref="E49:E62" si="4">D49-B49</f>
        <v>20951257.569999993</v>
      </c>
      <c r="F49" s="27">
        <f t="shared" ref="F49:F62" si="5">IF(ISBLANK(E49),"  ",IF(B49&gt;0,E49/B49,IF(E49&gt;0,1,0)))</f>
        <v>7.2793755821344841E-2</v>
      </c>
      <c r="G49" s="22">
        <f t="shared" ref="G49:G62" si="6">D49-C49</f>
        <v>11867090.171426713</v>
      </c>
      <c r="H49" s="27">
        <f t="shared" ref="H49:H62" si="7">IF(ISBLANK(G49),"  ",IF(C49&gt;0,G49/C49,IF(G49&gt;0,1,0)))</f>
        <v>3.9969875570209638E-2</v>
      </c>
    </row>
    <row r="50" spans="1:8" s="73" customFormat="1" ht="31.5">
      <c r="A50" s="32" t="s">
        <v>52</v>
      </c>
      <c r="B50" s="26">
        <f>'UL BOS'!B50+GSU!B50+Nicholls!B50+NwSU!B50+McNeese!B50+LATech!B50+SLU!B50+ULL!B50+ULM!B50</f>
        <v>41304560.090000004</v>
      </c>
      <c r="C50" s="26">
        <f>'UL BOS'!C50+GSU!C50+Nicholls!C50+NwSU!C50+McNeese!C50+LATech!C50+SLU!C50+ULL!C50+ULM!C50</f>
        <v>39703555</v>
      </c>
      <c r="D50" s="26">
        <f>'UL BOS'!D50+GSU!D50+Nicholls!D50+NwSU!D50+McNeese!D50+LATech!D50+SLU!D50+ULL!D50+ULM!D50</f>
        <v>43771224</v>
      </c>
      <c r="E50" s="31">
        <f t="shared" si="4"/>
        <v>2466663.9099999964</v>
      </c>
      <c r="F50" s="27">
        <f t="shared" si="5"/>
        <v>5.971892460845226E-2</v>
      </c>
      <c r="G50" s="31">
        <f t="shared" si="6"/>
        <v>4067669</v>
      </c>
      <c r="H50" s="27">
        <f t="shared" si="7"/>
        <v>0.10245100218355761</v>
      </c>
    </row>
    <row r="51" spans="1:8" s="73" customFormat="1" ht="31.5">
      <c r="A51" s="32" t="s">
        <v>53</v>
      </c>
      <c r="B51" s="26">
        <f>'UL BOS'!B51+GSU!B51+Nicholls!B51+NwSU!B51+McNeese!B51+LATech!B51+SLU!B51+ULL!B51+ULM!B51</f>
        <v>3299269</v>
      </c>
      <c r="C51" s="26">
        <f>'UL BOS'!C51+GSU!C51+Nicholls!C51+NwSU!C51+McNeese!C51+LATech!C51+SLU!C51+ULL!C51+ULM!C51</f>
        <v>3359408</v>
      </c>
      <c r="D51" s="26">
        <f>'UL BOS'!D51+GSU!D51+Nicholls!D51+NwSU!D51+McNeese!D51+LATech!D51+SLU!D51+ULL!D51+ULM!D51</f>
        <v>2979115</v>
      </c>
      <c r="E51" s="31">
        <f t="shared" si="4"/>
        <v>-320154</v>
      </c>
      <c r="F51" s="27">
        <f t="shared" si="5"/>
        <v>-9.7037858992401041E-2</v>
      </c>
      <c r="G51" s="31">
        <f t="shared" si="6"/>
        <v>-380293</v>
      </c>
      <c r="H51" s="27">
        <f t="shared" si="7"/>
        <v>-0.11320238565842554</v>
      </c>
    </row>
    <row r="52" spans="1:8" s="73" customFormat="1" ht="31.5">
      <c r="A52" s="32" t="s">
        <v>54</v>
      </c>
      <c r="B52" s="26">
        <f>'UL BOS'!B52+GSU!B52+Nicholls!B52+NwSU!B52+McNeese!B52+LATech!B52+SLU!B52+ULL!B52+ULM!B52</f>
        <v>58053735.129999995</v>
      </c>
      <c r="C52" s="26">
        <f>'UL BOS'!C52+GSU!C52+Nicholls!C52+NwSU!C52+McNeese!C52+LATech!C52+SLU!C52+ULL!C52+ULM!C52</f>
        <v>62736163.259511039</v>
      </c>
      <c r="D52" s="26">
        <f>'UL BOS'!D52+GSU!D52+Nicholls!D52+NwSU!D52+McNeese!D52+LATech!D52+SLU!D52+ULL!D52+ULM!D52</f>
        <v>64653621</v>
      </c>
      <c r="E52" s="31">
        <f t="shared" si="4"/>
        <v>6599885.8700000048</v>
      </c>
      <c r="F52" s="27">
        <f t="shared" si="5"/>
        <v>0.11368580945258475</v>
      </c>
      <c r="G52" s="31">
        <f t="shared" si="6"/>
        <v>1917457.7404889613</v>
      </c>
      <c r="H52" s="27">
        <f t="shared" si="7"/>
        <v>3.0563834969590167E-2</v>
      </c>
    </row>
    <row r="53" spans="1:8" s="73" customFormat="1" ht="31.5">
      <c r="A53" s="32" t="s">
        <v>55</v>
      </c>
      <c r="B53" s="26">
        <f>'UL BOS'!B53+GSU!B53+Nicholls!B53+NwSU!B53+McNeese!B53+LATech!B53+SLU!B53+ULL!B53+ULM!B53</f>
        <v>33015548.890000001</v>
      </c>
      <c r="C53" s="26">
        <f>'UL BOS'!C53+GSU!C53+Nicholls!C53+NwSU!C53+McNeese!C53+LATech!C53+SLU!C53+ULL!C53+ULM!C53</f>
        <v>34814544.276677117</v>
      </c>
      <c r="D53" s="26">
        <f>'UL BOS'!D53+GSU!D53+Nicholls!D53+NwSU!D53+McNeese!D53+LATech!D53+SLU!D53+ULL!D53+ULM!D53</f>
        <v>35729285.509999998</v>
      </c>
      <c r="E53" s="31">
        <f t="shared" si="4"/>
        <v>2713736.6199999973</v>
      </c>
      <c r="F53" s="27">
        <f t="shared" si="5"/>
        <v>8.2195714178235402E-2</v>
      </c>
      <c r="G53" s="31">
        <f t="shared" si="6"/>
        <v>914741.23332288116</v>
      </c>
      <c r="H53" s="27">
        <f t="shared" si="7"/>
        <v>2.6274686408452649E-2</v>
      </c>
    </row>
    <row r="54" spans="1:8" s="73" customFormat="1" ht="31.5">
      <c r="A54" s="32" t="s">
        <v>56</v>
      </c>
      <c r="B54" s="26">
        <f>'UL BOS'!B54+GSU!B54+Nicholls!B54+NwSU!B54+McNeese!B54+LATech!B54+SLU!B54+ULL!B54+ULM!B54</f>
        <v>85738703.140000001</v>
      </c>
      <c r="C54" s="26">
        <f>'UL BOS'!C54+GSU!C54+Nicholls!C54+NwSU!C54+McNeese!C54+LATech!C54+SLU!C54+ULL!C54+ULM!C54</f>
        <v>85513433.370574713</v>
      </c>
      <c r="D54" s="26">
        <f>'UL BOS'!D54+GSU!D54+Nicholls!D54+NwSU!D54+McNeese!D54+LATech!D54+SLU!D54+ULL!D54+ULM!D54</f>
        <v>89364316.949999988</v>
      </c>
      <c r="E54" s="31">
        <f t="shared" si="4"/>
        <v>3625613.8099999875</v>
      </c>
      <c r="F54" s="27">
        <f t="shared" si="5"/>
        <v>4.2286781549282802E-2</v>
      </c>
      <c r="G54" s="31">
        <f t="shared" si="6"/>
        <v>3850883.5794252753</v>
      </c>
      <c r="H54" s="27">
        <f t="shared" si="7"/>
        <v>4.503249872727446E-2</v>
      </c>
    </row>
    <row r="55" spans="1:8" s="73" customFormat="1" ht="31.5">
      <c r="A55" s="32" t="s">
        <v>57</v>
      </c>
      <c r="B55" s="26">
        <f>'UL BOS'!B55+GSU!B55+Nicholls!B55+NwSU!B55+McNeese!B55+LATech!B55+SLU!B55+ULL!B55+ULM!B55</f>
        <v>48027843.810000002</v>
      </c>
      <c r="C55" s="26">
        <f>'UL BOS'!C55+GSU!C55+Nicholls!C55+NwSU!C55+McNeese!C55+LATech!C55+SLU!C55+ULL!C55+ULM!C55</f>
        <v>46239774</v>
      </c>
      <c r="D55" s="26">
        <f>'UL BOS'!D55+GSU!D55+Nicholls!D55+NwSU!D55+McNeese!D55+LATech!D55+SLU!D55+ULL!D55+ULM!D55</f>
        <v>53982766</v>
      </c>
      <c r="E55" s="31">
        <f t="shared" si="4"/>
        <v>5954922.1899999976</v>
      </c>
      <c r="F55" s="27">
        <f t="shared" si="5"/>
        <v>0.12398895552250688</v>
      </c>
      <c r="G55" s="31">
        <f t="shared" si="6"/>
        <v>7742992</v>
      </c>
      <c r="H55" s="27">
        <f t="shared" si="7"/>
        <v>0.16745306756905862</v>
      </c>
    </row>
    <row r="56" spans="1:8" s="73" customFormat="1" ht="31.5">
      <c r="A56" s="32" t="s">
        <v>58</v>
      </c>
      <c r="B56" s="26">
        <f>'UL BOS'!B56+GSU!B56+Nicholls!B56+NwSU!B56+McNeese!B56+LATech!B56+SLU!B56+ULL!B56+ULM!B56</f>
        <v>72939166.640000001</v>
      </c>
      <c r="C56" s="26">
        <f>'UL BOS'!C56+GSU!C56+Nicholls!C56+NwSU!C56+McNeese!C56+LATech!C56+SLU!C56+ULL!C56+ULM!C56</f>
        <v>70250562.899623349</v>
      </c>
      <c r="D56" s="26">
        <f>'UL BOS'!D56+GSU!D56+Nicholls!D56+NwSU!D56+McNeese!D56+LATech!D56+SLU!D56+ULL!D56+ULM!D56</f>
        <v>76251221.230000004</v>
      </c>
      <c r="E56" s="31">
        <f t="shared" si="4"/>
        <v>3312054.5900000036</v>
      </c>
      <c r="F56" s="27">
        <f t="shared" si="5"/>
        <v>4.5408451214517517E-2</v>
      </c>
      <c r="G56" s="31">
        <f t="shared" si="6"/>
        <v>6000658.3303766549</v>
      </c>
      <c r="H56" s="27">
        <f t="shared" si="7"/>
        <v>8.5417939482572133E-2</v>
      </c>
    </row>
    <row r="57" spans="1:8" s="75" customFormat="1" ht="31.5">
      <c r="A57" s="48" t="s">
        <v>59</v>
      </c>
      <c r="B57" s="173">
        <f>SUM(B49:B56)</f>
        <v>630195512.81000006</v>
      </c>
      <c r="C57" s="173">
        <f>SUM(C49:C56)</f>
        <v>639518294.31495953</v>
      </c>
      <c r="D57" s="173">
        <f>SUM(D49:D56)</f>
        <v>675499493.37</v>
      </c>
      <c r="E57" s="36">
        <f t="shared" si="4"/>
        <v>45303980.559999943</v>
      </c>
      <c r="F57" s="37">
        <f t="shared" si="5"/>
        <v>7.1888770451557948E-2</v>
      </c>
      <c r="G57" s="36">
        <f t="shared" si="6"/>
        <v>35981199.055040479</v>
      </c>
      <c r="H57" s="37">
        <f t="shared" si="7"/>
        <v>5.6262970699818511E-2</v>
      </c>
    </row>
    <row r="58" spans="1:8" s="73" customFormat="1" ht="31.5">
      <c r="A58" s="32" t="s">
        <v>60</v>
      </c>
      <c r="B58" s="26">
        <f>'UL BOS'!B58+GSU!B58+Nicholls!B58+NwSU!B58+McNeese!B58+LATech!B58+SLU!B58+ULL!B58+ULM!B58</f>
        <v>0</v>
      </c>
      <c r="C58" s="26">
        <f>'UL BOS'!C58+GSU!C58+Nicholls!C58+NwSU!C58+McNeese!C58+LATech!C58+SLU!C58+ULL!C58+ULM!C58</f>
        <v>0</v>
      </c>
      <c r="D58" s="26">
        <f>'UL BOS'!D58+GSU!D58+Nicholls!D58+NwSU!D58+McNeese!D58+LATech!D58+SLU!D58+ULL!D58+ULM!D58</f>
        <v>0</v>
      </c>
      <c r="E58" s="31">
        <f t="shared" si="4"/>
        <v>0</v>
      </c>
      <c r="F58" s="27">
        <f t="shared" si="5"/>
        <v>0</v>
      </c>
      <c r="G58" s="31">
        <f t="shared" si="6"/>
        <v>0</v>
      </c>
      <c r="H58" s="27">
        <f t="shared" si="7"/>
        <v>0</v>
      </c>
    </row>
    <row r="59" spans="1:8" s="73" customFormat="1" ht="31.5">
      <c r="A59" s="32" t="s">
        <v>61</v>
      </c>
      <c r="B59" s="26">
        <f>'UL BOS'!B59+GSU!B59+Nicholls!B59+NwSU!B59+McNeese!B59+LATech!B59+SLU!B59+ULL!B59+ULM!B59</f>
        <v>2085494.12</v>
      </c>
      <c r="C59" s="26">
        <f>'UL BOS'!C59+GSU!C59+Nicholls!C59+NwSU!C59+McNeese!C59+LATech!C59+SLU!C59+ULL!C59+ULM!C59</f>
        <v>2442100</v>
      </c>
      <c r="D59" s="26">
        <f>'UL BOS'!D59+GSU!D59+Nicholls!D59+NwSU!D59+McNeese!D59+LATech!D59+SLU!D59+ULL!D59+ULM!D59</f>
        <v>2276862</v>
      </c>
      <c r="E59" s="31">
        <f t="shared" si="4"/>
        <v>191367.87999999989</v>
      </c>
      <c r="F59" s="27">
        <f t="shared" si="5"/>
        <v>9.1761409521499818E-2</v>
      </c>
      <c r="G59" s="31">
        <f t="shared" si="6"/>
        <v>-165238</v>
      </c>
      <c r="H59" s="27">
        <f t="shared" si="7"/>
        <v>-6.7662257892797187E-2</v>
      </c>
    </row>
    <row r="60" spans="1:8" s="73" customFormat="1" ht="31.5">
      <c r="A60" s="32" t="s">
        <v>62</v>
      </c>
      <c r="B60" s="26">
        <f>'UL BOS'!B60+GSU!B60+Nicholls!B60+NwSU!B60+McNeese!B60+LATech!B60+SLU!B60+ULL!B60+ULM!B60</f>
        <v>27696763.82</v>
      </c>
      <c r="C60" s="26">
        <f>'UL BOS'!C60+GSU!C60+Nicholls!C60+NwSU!C60+McNeese!C60+LATech!C60+SLU!C60+ULL!C60+ULM!C60</f>
        <v>28617837</v>
      </c>
      <c r="D60" s="26">
        <f>'UL BOS'!D60+GSU!D60+Nicholls!D60+NwSU!D60+McNeese!D60+LATech!D60+SLU!D60+ULL!D60+ULM!D60</f>
        <v>30319815</v>
      </c>
      <c r="E60" s="31">
        <f t="shared" si="4"/>
        <v>2623051.1799999997</v>
      </c>
      <c r="F60" s="27">
        <f t="shared" si="5"/>
        <v>9.4706052918206954E-2</v>
      </c>
      <c r="G60" s="31">
        <f t="shared" si="6"/>
        <v>1701978</v>
      </c>
      <c r="H60" s="27">
        <f t="shared" si="7"/>
        <v>5.9472628906230757E-2</v>
      </c>
    </row>
    <row r="61" spans="1:8" s="73" customFormat="1" ht="31.5">
      <c r="A61" s="32" t="s">
        <v>63</v>
      </c>
      <c r="B61" s="26">
        <f>'UL BOS'!B61+GSU!B61+Nicholls!B61+NwSU!B61+McNeese!B61+LATech!B61+SLU!B61+ULL!B61+ULM!B61</f>
        <v>921888.5</v>
      </c>
      <c r="C61" s="26">
        <f>'UL BOS'!C61+GSU!C61+Nicholls!C61+NwSU!C61+McNeese!C61+LATech!C61+SLU!C61+ULL!C61+ULM!C61</f>
        <v>926604</v>
      </c>
      <c r="D61" s="26">
        <f>'UL BOS'!D61+GSU!D61+Nicholls!D61+NwSU!D61+McNeese!D61+LATech!D61+SLU!D61+ULL!D61+ULM!D61</f>
        <v>1076604</v>
      </c>
      <c r="E61" s="31">
        <f t="shared" si="4"/>
        <v>154715.5</v>
      </c>
      <c r="F61" s="27">
        <f t="shared" si="5"/>
        <v>0.16782452541711931</v>
      </c>
      <c r="G61" s="31">
        <f t="shared" si="6"/>
        <v>150000</v>
      </c>
      <c r="H61" s="27">
        <f t="shared" si="7"/>
        <v>0.16188145097582138</v>
      </c>
    </row>
    <row r="62" spans="1:8" s="75" customFormat="1" ht="31.5">
      <c r="A62" s="49" t="s">
        <v>64</v>
      </c>
      <c r="B62" s="50">
        <f>B61+B60+B59+B58+B57</f>
        <v>660899659.25000012</v>
      </c>
      <c r="C62" s="50">
        <f>C61+C60+C59+C58+C57</f>
        <v>671504835.31495953</v>
      </c>
      <c r="D62" s="50">
        <f>D61+D60+D59+D58+D57</f>
        <v>709172774.37</v>
      </c>
      <c r="E62" s="50">
        <f t="shared" si="4"/>
        <v>48273115.119999886</v>
      </c>
      <c r="F62" s="37">
        <f t="shared" si="5"/>
        <v>7.3041519154028636E-2</v>
      </c>
      <c r="G62" s="50">
        <f t="shared" si="6"/>
        <v>37667939.055040479</v>
      </c>
      <c r="H62" s="37">
        <f t="shared" si="7"/>
        <v>5.609481432456534E-2</v>
      </c>
    </row>
    <row r="63" spans="1:8" s="73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73" customFormat="1" ht="31.5">
      <c r="A64" s="45" t="s">
        <v>43</v>
      </c>
      <c r="B64" s="22"/>
      <c r="C64" s="22"/>
      <c r="D64" s="22"/>
      <c r="E64" s="22"/>
      <c r="F64" s="24"/>
      <c r="G64" s="22"/>
      <c r="H64" s="24"/>
    </row>
    <row r="65" spans="1:8" s="73" customFormat="1" ht="31.5">
      <c r="A65" s="30" t="s">
        <v>66</v>
      </c>
      <c r="B65" s="26">
        <f>'UL BOS'!B65+GSU!B65+Nicholls!B65+NwSU!B65+McNeese!B65+LATech!B65+SLU!B65+ULL!B65+ULM!B65</f>
        <v>370601834.04000002</v>
      </c>
      <c r="C65" s="26">
        <f>'UL BOS'!C65+GSU!C65+Nicholls!C65+NwSU!C65+McNeese!C65+LATech!C65+SLU!C65+ULL!C65+ULM!C65</f>
        <v>373984570.51398224</v>
      </c>
      <c r="D65" s="26">
        <f>'UL BOS'!D65+GSU!D65+Nicholls!D65+NwSU!D65+McNeese!D65+LATech!D65+SLU!D65+ULL!D65+ULM!D65</f>
        <v>369903638</v>
      </c>
      <c r="E65" s="22">
        <f t="shared" ref="E65:E83" si="8">D65-B65</f>
        <v>-698196.04000002146</v>
      </c>
      <c r="F65" s="27">
        <f t="shared" ref="F65:F83" si="9">IF(ISBLANK(E65),"  ",IF(B65&gt;0,E65/B65,IF(E65&gt;0,1,0)))</f>
        <v>-1.8839519286476692E-3</v>
      </c>
      <c r="G65" s="22">
        <f t="shared" ref="G65:G83" si="10">D65-C65</f>
        <v>-4080932.5139822364</v>
      </c>
      <c r="H65" s="27">
        <f t="shared" ref="H65:H83" si="11">IF(ISBLANK(G65),"  ",IF(C65&gt;0,G65/C65,IF(G65&gt;0,1,0)))</f>
        <v>-1.0912034441350466E-2</v>
      </c>
    </row>
    <row r="66" spans="1:8" s="73" customFormat="1" ht="31.5">
      <c r="A66" s="32" t="s">
        <v>67</v>
      </c>
      <c r="B66" s="26">
        <f>'UL BOS'!B66+GSU!B66+Nicholls!B66+NwSU!B66+McNeese!B66+LATech!B66+SLU!B66+ULL!B66+ULM!B66</f>
        <v>6698516.4000000004</v>
      </c>
      <c r="C66" s="26">
        <f>'UL BOS'!C66+GSU!C66+Nicholls!C66+NwSU!C66+McNeese!C66+LATech!C66+SLU!C66+ULL!C66+ULM!C66</f>
        <v>7199680</v>
      </c>
      <c r="D66" s="26">
        <f>'UL BOS'!D66+GSU!D66+Nicholls!D66+NwSU!D66+McNeese!D66+LATech!D66+SLU!D66+ULL!D66+ULM!D66</f>
        <v>7396250</v>
      </c>
      <c r="E66" s="31">
        <f t="shared" si="8"/>
        <v>697733.59999999963</v>
      </c>
      <c r="F66" s="27">
        <f t="shared" si="9"/>
        <v>0.1041624082610292</v>
      </c>
      <c r="G66" s="31">
        <f t="shared" si="10"/>
        <v>196570</v>
      </c>
      <c r="H66" s="27">
        <f t="shared" si="11"/>
        <v>2.7302602337881683E-2</v>
      </c>
    </row>
    <row r="67" spans="1:8" s="73" customFormat="1" ht="31.5">
      <c r="A67" s="32" t="s">
        <v>68</v>
      </c>
      <c r="B67" s="26">
        <f>'UL BOS'!B67+GSU!B67+Nicholls!B67+NwSU!B67+McNeese!B67+LATech!B67+SLU!B67+ULL!B67+ULM!B67</f>
        <v>112019831.17</v>
      </c>
      <c r="C67" s="26">
        <f>'UL BOS'!C67+GSU!C67+Nicholls!C67+NwSU!C67+McNeese!C67+LATech!C67+SLU!C67+ULL!C67+ULM!C67</f>
        <v>115411682.53497726</v>
      </c>
      <c r="D67" s="26">
        <f>'UL BOS'!D67+GSU!D67+Nicholls!D67+NwSU!D67+McNeese!D67+LATech!D67+SLU!D67+ULL!D67+ULM!D67</f>
        <v>130474983.86</v>
      </c>
      <c r="E67" s="31">
        <f t="shared" si="8"/>
        <v>18455152.689999998</v>
      </c>
      <c r="F67" s="27">
        <f t="shared" si="9"/>
        <v>0.16474897790189194</v>
      </c>
      <c r="G67" s="31">
        <f t="shared" si="10"/>
        <v>15063301.325022742</v>
      </c>
      <c r="H67" s="27">
        <f t="shared" si="11"/>
        <v>0.13051799431532921</v>
      </c>
    </row>
    <row r="68" spans="1:8" s="75" customFormat="1" ht="31.5">
      <c r="A68" s="48" t="s">
        <v>69</v>
      </c>
      <c r="B68" s="50">
        <f>SUM(B65:B67)</f>
        <v>489320181.61000001</v>
      </c>
      <c r="C68" s="50">
        <f>SUM(C65:C67)</f>
        <v>496595933.04895949</v>
      </c>
      <c r="D68" s="50">
        <f>SUM(D65:D67)</f>
        <v>507774871.86000001</v>
      </c>
      <c r="E68" s="36">
        <f t="shared" si="8"/>
        <v>18454690.25</v>
      </c>
      <c r="F68" s="37">
        <f t="shared" si="9"/>
        <v>3.7714958310689162E-2</v>
      </c>
      <c r="G68" s="36">
        <f t="shared" si="10"/>
        <v>11178938.811040521</v>
      </c>
      <c r="H68" s="37">
        <f t="shared" si="11"/>
        <v>2.2511136453343419E-2</v>
      </c>
    </row>
    <row r="69" spans="1:8" s="73" customFormat="1" ht="31.5">
      <c r="A69" s="32" t="s">
        <v>70</v>
      </c>
      <c r="B69" s="26">
        <f>'UL BOS'!B69+GSU!B69+Nicholls!B69+NwSU!B69+McNeese!B69+LATech!B69+SLU!B69+ULL!B69+ULM!B69</f>
        <v>2385342.59</v>
      </c>
      <c r="C69" s="26">
        <f>'UL BOS'!C69+GSU!C69+Nicholls!C69+NwSU!C69+McNeese!C69+LATech!C69+SLU!C69+ULL!C69+ULM!C69</f>
        <v>3113904</v>
      </c>
      <c r="D69" s="26">
        <f>'UL BOS'!D69+GSU!D69+Nicholls!D69+NwSU!D69+McNeese!D69+LATech!D69+SLU!D69+ULL!D69+ULM!D69</f>
        <v>3995578</v>
      </c>
      <c r="E69" s="31">
        <f t="shared" si="8"/>
        <v>1610235.4100000001</v>
      </c>
      <c r="F69" s="27">
        <f t="shared" si="9"/>
        <v>0.67505414809199393</v>
      </c>
      <c r="G69" s="31">
        <f t="shared" si="10"/>
        <v>881674</v>
      </c>
      <c r="H69" s="27">
        <f t="shared" si="11"/>
        <v>0.28314103453414108</v>
      </c>
    </row>
    <row r="70" spans="1:8" s="73" customFormat="1" ht="31.5">
      <c r="A70" s="32" t="s">
        <v>71</v>
      </c>
      <c r="B70" s="26">
        <f>'UL BOS'!B70+GSU!B70+Nicholls!B70+NwSU!B70+McNeese!B70+LATech!B70+SLU!B70+ULL!B70+ULM!B70</f>
        <v>50398233.280000001</v>
      </c>
      <c r="C70" s="26">
        <f>'UL BOS'!C70+GSU!C70+Nicholls!C70+NwSU!C70+McNeese!C70+LATech!C70+SLU!C70+ULL!C70+ULM!C70</f>
        <v>52575259.266000003</v>
      </c>
      <c r="D70" s="26">
        <f>'UL BOS'!D70+GSU!D70+Nicholls!D70+NwSU!D70+McNeese!D70+LATech!D70+SLU!D70+ULL!D70+ULM!D70</f>
        <v>57656620</v>
      </c>
      <c r="E70" s="31">
        <f t="shared" si="8"/>
        <v>7258386.7199999988</v>
      </c>
      <c r="F70" s="27">
        <f t="shared" si="9"/>
        <v>0.14402065801938363</v>
      </c>
      <c r="G70" s="31">
        <f t="shared" si="10"/>
        <v>5081360.7339999974</v>
      </c>
      <c r="H70" s="27">
        <f t="shared" si="11"/>
        <v>9.6649275817952504E-2</v>
      </c>
    </row>
    <row r="71" spans="1:8" s="73" customFormat="1" ht="31.5">
      <c r="A71" s="32" t="s">
        <v>72</v>
      </c>
      <c r="B71" s="26">
        <f>'UL BOS'!B71+GSU!B71+Nicholls!B71+NwSU!B71+McNeese!B71+LATech!B71+SLU!B71+ULL!B71+ULM!B71</f>
        <v>8384120.3799999999</v>
      </c>
      <c r="C71" s="26">
        <f>'UL BOS'!C71+GSU!C71+Nicholls!C71+NwSU!C71+McNeese!C71+LATech!C71+SLU!C71+ULL!C71+ULM!C71</f>
        <v>9439202</v>
      </c>
      <c r="D71" s="26">
        <f>'UL BOS'!D71+GSU!D71+Nicholls!D71+NwSU!D71+McNeese!D71+LATech!D71+SLU!D71+ULL!D71+ULM!D71</f>
        <v>11678734</v>
      </c>
      <c r="E71" s="31">
        <f t="shared" si="8"/>
        <v>3294613.62</v>
      </c>
      <c r="F71" s="27">
        <f t="shared" si="9"/>
        <v>0.39295876856195616</v>
      </c>
      <c r="G71" s="31">
        <f t="shared" si="10"/>
        <v>2239532</v>
      </c>
      <c r="H71" s="27">
        <f t="shared" si="11"/>
        <v>0.23725861571772699</v>
      </c>
    </row>
    <row r="72" spans="1:8" s="75" customFormat="1" ht="31.5">
      <c r="A72" s="35" t="s">
        <v>73</v>
      </c>
      <c r="B72" s="50">
        <f>SUM(B69:B71)</f>
        <v>61167696.250000007</v>
      </c>
      <c r="C72" s="50">
        <f>SUM(C69:C71)</f>
        <v>65128365.266000003</v>
      </c>
      <c r="D72" s="50">
        <f>SUM(D69:D71)</f>
        <v>73330932</v>
      </c>
      <c r="E72" s="36">
        <f t="shared" si="8"/>
        <v>12163235.749999993</v>
      </c>
      <c r="F72" s="37">
        <f t="shared" si="9"/>
        <v>0.1988506433246616</v>
      </c>
      <c r="G72" s="36">
        <f t="shared" si="10"/>
        <v>8202566.7339999974</v>
      </c>
      <c r="H72" s="37">
        <f t="shared" si="11"/>
        <v>0.12594461261999637</v>
      </c>
    </row>
    <row r="73" spans="1:8" s="73" customFormat="1" ht="31.5">
      <c r="A73" s="32" t="s">
        <v>74</v>
      </c>
      <c r="B73" s="26">
        <f>'UL BOS'!B73+GSU!B73+Nicholls!B73+NwSU!B73+McNeese!B73+LATech!B73+SLU!B73+ULL!B73+ULM!B73</f>
        <v>4571026.71</v>
      </c>
      <c r="C73" s="26">
        <f>'UL BOS'!C73+GSU!C73+Nicholls!C73+NwSU!C73+McNeese!C73+LATech!C73+SLU!C73+ULL!C73+ULM!C73</f>
        <v>4108540</v>
      </c>
      <c r="D73" s="26">
        <f>'UL BOS'!D73+GSU!D73+Nicholls!D73+NwSU!D73+McNeese!D73+LATech!D73+SLU!D73+ULL!D73+ULM!D73</f>
        <v>3687613</v>
      </c>
      <c r="E73" s="31">
        <f t="shared" si="8"/>
        <v>-883413.71</v>
      </c>
      <c r="F73" s="27">
        <f t="shared" si="9"/>
        <v>-0.1932637383341827</v>
      </c>
      <c r="G73" s="31">
        <f t="shared" si="10"/>
        <v>-420927</v>
      </c>
      <c r="H73" s="27">
        <f t="shared" si="11"/>
        <v>-0.10245172250969931</v>
      </c>
    </row>
    <row r="74" spans="1:8" s="73" customFormat="1" ht="31.5">
      <c r="A74" s="32" t="s">
        <v>75</v>
      </c>
      <c r="B74" s="26">
        <f>'UL BOS'!B74+GSU!B74+Nicholls!B74+NwSU!B74+McNeese!B74+LATech!B74+SLU!B74+ULL!B74+ULM!B74</f>
        <v>92435274.010000005</v>
      </c>
      <c r="C74" s="26">
        <f>'UL BOS'!C74+GSU!C74+Nicholls!C74+NwSU!C74+McNeese!C74+LATech!C74+SLU!C74+ULL!C74+ULM!C74</f>
        <v>88890356</v>
      </c>
      <c r="D74" s="26">
        <f>'UL BOS'!D74+GSU!D74+Nicholls!D74+NwSU!D74+McNeese!D74+LATech!D74+SLU!D74+ULL!D74+ULM!D74</f>
        <v>98877866.019999996</v>
      </c>
      <c r="E74" s="31">
        <f t="shared" si="8"/>
        <v>6442592.0099999905</v>
      </c>
      <c r="F74" s="27">
        <f t="shared" si="9"/>
        <v>6.9698414149808291E-2</v>
      </c>
      <c r="G74" s="31">
        <f t="shared" si="10"/>
        <v>9987510.0199999958</v>
      </c>
      <c r="H74" s="27">
        <f t="shared" si="11"/>
        <v>0.11235763326226296</v>
      </c>
    </row>
    <row r="75" spans="1:8" s="73" customFormat="1" ht="31.5">
      <c r="A75" s="32" t="s">
        <v>76</v>
      </c>
      <c r="B75" s="26">
        <f>'UL BOS'!B75+GSU!B75+Nicholls!B75+NwSU!B75+McNeese!B75+LATech!B75+SLU!B75+ULL!B75+ULM!B75</f>
        <v>0</v>
      </c>
      <c r="C75" s="26">
        <f>'UL BOS'!C75+GSU!C75+Nicholls!C75+NwSU!C75+McNeese!C75+LATech!C75+SLU!C75+ULL!C75+ULM!C75</f>
        <v>0</v>
      </c>
      <c r="D75" s="26">
        <f>'UL BOS'!D75+GSU!D75+Nicholls!D75+NwSU!D75+McNeese!D75+LATech!D75+SLU!D75+ULL!D75+ULM!D75</f>
        <v>0</v>
      </c>
      <c r="E75" s="31">
        <f t="shared" si="8"/>
        <v>0</v>
      </c>
      <c r="F75" s="27">
        <f t="shared" si="9"/>
        <v>0</v>
      </c>
      <c r="G75" s="31">
        <f t="shared" si="10"/>
        <v>0</v>
      </c>
      <c r="H75" s="27">
        <f t="shared" si="11"/>
        <v>0</v>
      </c>
    </row>
    <row r="76" spans="1:8" s="73" customFormat="1" ht="31.5">
      <c r="A76" s="32" t="s">
        <v>77</v>
      </c>
      <c r="B76" s="26">
        <f>'UL BOS'!B76+GSU!B76+Nicholls!B76+NwSU!B76+McNeese!B76+LATech!B76+SLU!B76+ULL!B76+ULM!B76</f>
        <v>7030837.1200000001</v>
      </c>
      <c r="C76" s="26">
        <f>'UL BOS'!C76+GSU!C76+Nicholls!C76+NwSU!C76+McNeese!C76+LATech!C76+SLU!C76+ULL!C76+ULM!C76</f>
        <v>8085805</v>
      </c>
      <c r="D76" s="26">
        <f>'UL BOS'!D76+GSU!D76+Nicholls!D76+NwSU!D76+McNeese!D76+LATech!D76+SLU!D76+ULL!D76+ULM!D76</f>
        <v>8999880</v>
      </c>
      <c r="E76" s="31">
        <f t="shared" si="8"/>
        <v>1969042.88</v>
      </c>
      <c r="F76" s="27">
        <f t="shared" si="9"/>
        <v>0.2800580992551851</v>
      </c>
      <c r="G76" s="31">
        <f t="shared" si="10"/>
        <v>914075</v>
      </c>
      <c r="H76" s="27">
        <f t="shared" si="11"/>
        <v>0.11304687659422902</v>
      </c>
    </row>
    <row r="77" spans="1:8" s="75" customFormat="1" ht="31.5">
      <c r="A77" s="35" t="s">
        <v>78</v>
      </c>
      <c r="B77" s="36">
        <f>SUM(B73:B76)</f>
        <v>104037137.84</v>
      </c>
      <c r="C77" s="36">
        <f>SUM(C73:C76)</f>
        <v>101084701</v>
      </c>
      <c r="D77" s="36">
        <f>SUM(D73:D76)</f>
        <v>111565359.02</v>
      </c>
      <c r="E77" s="36">
        <f t="shared" si="8"/>
        <v>7528221.1799999923</v>
      </c>
      <c r="F77" s="37">
        <f t="shared" si="9"/>
        <v>7.2360902426763574E-2</v>
      </c>
      <c r="G77" s="36">
        <f t="shared" si="10"/>
        <v>10480658.019999996</v>
      </c>
      <c r="H77" s="37">
        <f t="shared" si="11"/>
        <v>0.10368194114755304</v>
      </c>
    </row>
    <row r="78" spans="1:8" s="73" customFormat="1" ht="31.5">
      <c r="A78" s="32" t="s">
        <v>79</v>
      </c>
      <c r="B78" s="26">
        <f>'UL BOS'!B78+GSU!B78+Nicholls!B78+NwSU!B78+McNeese!B78+LATech!B78+SLU!B78+ULL!B78+ULM!B78</f>
        <v>3046652.1</v>
      </c>
      <c r="C78" s="26">
        <f>'UL BOS'!C78+GSU!C78+Nicholls!C78+NwSU!C78+McNeese!C78+LATech!C78+SLU!C78+ULL!C78+ULM!C78</f>
        <v>4145151</v>
      </c>
      <c r="D78" s="26">
        <f>'UL BOS'!D78+GSU!D78+Nicholls!D78+NwSU!D78+McNeese!D78+LATech!D78+SLU!D78+ULL!D78+ULM!D78</f>
        <v>9061462</v>
      </c>
      <c r="E78" s="31">
        <f t="shared" si="8"/>
        <v>6014809.9000000004</v>
      </c>
      <c r="F78" s="27">
        <f t="shared" si="9"/>
        <v>1.9742358833816307</v>
      </c>
      <c r="G78" s="31">
        <f t="shared" si="10"/>
        <v>4916311</v>
      </c>
      <c r="H78" s="27">
        <f t="shared" si="11"/>
        <v>1.1860390610619493</v>
      </c>
    </row>
    <row r="79" spans="1:8" s="73" customFormat="1" ht="31.5">
      <c r="A79" s="32" t="s">
        <v>80</v>
      </c>
      <c r="B79" s="26">
        <f>'UL BOS'!B79+GSU!B79+Nicholls!B79+NwSU!B79+McNeese!B79+LATech!B79+SLU!B79+ULL!B79+ULM!B79</f>
        <v>3067030.15</v>
      </c>
      <c r="C79" s="26">
        <f>'UL BOS'!C79+GSU!C79+Nicholls!C79+NwSU!C79+McNeese!C79+LATech!C79+SLU!C79+ULL!C79+ULM!C79</f>
        <v>3572771</v>
      </c>
      <c r="D79" s="26">
        <f>'UL BOS'!D79+GSU!D79+Nicholls!D79+NwSU!D79+McNeese!D79+LATech!D79+SLU!D79+ULL!D79+ULM!D79</f>
        <v>4632271</v>
      </c>
      <c r="E79" s="31">
        <f t="shared" si="8"/>
        <v>1565240.85</v>
      </c>
      <c r="F79" s="27">
        <f t="shared" si="9"/>
        <v>0.5103441353519137</v>
      </c>
      <c r="G79" s="31">
        <f t="shared" si="10"/>
        <v>1059500</v>
      </c>
      <c r="H79" s="27">
        <f t="shared" si="11"/>
        <v>0.2965485333372892</v>
      </c>
    </row>
    <row r="80" spans="1:8" s="73" customFormat="1" ht="31.5">
      <c r="A80" s="51" t="s">
        <v>81</v>
      </c>
      <c r="B80" s="26">
        <f>'UL BOS'!B80+GSU!B80+Nicholls!B80+NwSU!B80+McNeese!B80+LATech!B80+SLU!B80+ULL!B80+ULM!B80</f>
        <v>260961.3</v>
      </c>
      <c r="C80" s="26">
        <f>'UL BOS'!C80+GSU!C80+Nicholls!C80+NwSU!C80+McNeese!C80+LATech!C80+SLU!C80+ULL!C80+ULM!C80</f>
        <v>977914</v>
      </c>
      <c r="D80" s="26">
        <f>'UL BOS'!D80+GSU!D80+Nicholls!D80+NwSU!D80+McNeese!D80+LATech!D80+SLU!D80+ULL!D80+ULM!D80</f>
        <v>2807878.49</v>
      </c>
      <c r="E80" s="31">
        <f t="shared" si="8"/>
        <v>2546917.1900000004</v>
      </c>
      <c r="F80" s="27">
        <f t="shared" si="9"/>
        <v>9.7597505453873836</v>
      </c>
      <c r="G80" s="31">
        <f t="shared" si="10"/>
        <v>1829964.4900000002</v>
      </c>
      <c r="H80" s="27">
        <f t="shared" si="11"/>
        <v>1.8712938867835007</v>
      </c>
    </row>
    <row r="81" spans="1:8" s="75" customFormat="1" ht="31.5">
      <c r="A81" s="52" t="s">
        <v>82</v>
      </c>
      <c r="B81" s="50">
        <f>SUM(B78:B80)</f>
        <v>6374643.5499999998</v>
      </c>
      <c r="C81" s="50">
        <f>SUM(C78:C80)</f>
        <v>8695836</v>
      </c>
      <c r="D81" s="50">
        <f>SUM(D78:D80)</f>
        <v>16501611.49</v>
      </c>
      <c r="E81" s="50">
        <f t="shared" si="8"/>
        <v>10126967.940000001</v>
      </c>
      <c r="F81" s="37">
        <f t="shared" si="9"/>
        <v>1.5886328169674682</v>
      </c>
      <c r="G81" s="50">
        <f t="shared" si="10"/>
        <v>7805775.4900000002</v>
      </c>
      <c r="H81" s="37">
        <f t="shared" si="11"/>
        <v>0.89764520513036361</v>
      </c>
    </row>
    <row r="82" spans="1:8" s="73" customFormat="1" ht="31.5">
      <c r="A82" s="51" t="s">
        <v>83</v>
      </c>
      <c r="B82" s="26">
        <f>'UL BOS'!B82+GSU!B82+Nicholls!B82+NwSU!B82+McNeese!B82+LATech!B82+SLU!B82+ULL!B82+ULM!B82</f>
        <v>0</v>
      </c>
      <c r="C82" s="26">
        <f>'UL BOS'!C82+GSU!C82+Nicholls!C82+NwSU!C82+McNeese!C82+LATech!C82+SLU!C82+ULL!C82+ULM!C82</f>
        <v>0</v>
      </c>
      <c r="D82" s="26">
        <f>'UL BOS'!D82+GSU!D82+Nicholls!D82+NwSU!D82+McNeese!D82+LATech!D82+SLU!D82+ULL!D82+ULM!D82</f>
        <v>0</v>
      </c>
      <c r="E82" s="31">
        <f t="shared" si="8"/>
        <v>0</v>
      </c>
      <c r="F82" s="27">
        <f t="shared" si="9"/>
        <v>0</v>
      </c>
      <c r="G82" s="31">
        <f t="shared" si="10"/>
        <v>0</v>
      </c>
      <c r="H82" s="27">
        <f t="shared" si="11"/>
        <v>0</v>
      </c>
    </row>
    <row r="83" spans="1:8" s="75" customFormat="1" ht="32.25" thickBot="1">
      <c r="A83" s="53" t="s">
        <v>64</v>
      </c>
      <c r="B83" s="54">
        <f>B81+B77+B72+B68+B82</f>
        <v>660899659.25</v>
      </c>
      <c r="C83" s="54">
        <f>C81+C77+C72+C68+C82</f>
        <v>671504835.31495953</v>
      </c>
      <c r="D83" s="54">
        <f>D81+D77+D72+D68+D82</f>
        <v>709172774.37</v>
      </c>
      <c r="E83" s="54">
        <f t="shared" si="8"/>
        <v>48273115.120000005</v>
      </c>
      <c r="F83" s="56">
        <f t="shared" si="9"/>
        <v>7.3041519154028831E-2</v>
      </c>
      <c r="G83" s="54">
        <f t="shared" si="10"/>
        <v>37667939.055040479</v>
      </c>
      <c r="H83" s="56">
        <f t="shared" si="11"/>
        <v>5.609481432456534E-2</v>
      </c>
    </row>
    <row r="84" spans="1:8" s="73" customFormat="1" ht="31.5">
      <c r="A84" s="57"/>
      <c r="B84" s="58"/>
      <c r="C84" s="58"/>
      <c r="D84" s="58"/>
      <c r="E84" s="58"/>
      <c r="F84" s="59" t="s">
        <v>43</v>
      </c>
      <c r="G84" s="76"/>
      <c r="H84" s="76"/>
    </row>
    <row r="85" spans="1:8" s="73" customFormat="1" ht="31.5">
      <c r="A85" s="61" t="s">
        <v>84</v>
      </c>
      <c r="B85" s="62"/>
      <c r="C85" s="62"/>
      <c r="D85" s="62"/>
      <c r="E85" s="62"/>
      <c r="F85" s="63"/>
      <c r="G85" s="76"/>
      <c r="H85" s="76"/>
    </row>
    <row r="86" spans="1:8" s="73" customFormat="1" ht="31.5">
      <c r="A86" s="61" t="s">
        <v>85</v>
      </c>
      <c r="B86" s="62"/>
      <c r="C86" s="62"/>
      <c r="D86" s="62"/>
      <c r="E86" s="62"/>
      <c r="F86" s="63"/>
      <c r="G86" s="76"/>
      <c r="H86" s="76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topLeftCell="A12" zoomScale="50" zoomScaleNormal="50" workbookViewId="0">
      <selection activeCell="H84" sqref="A1:H84"/>
    </sheetView>
  </sheetViews>
  <sheetFormatPr defaultColWidth="9.140625" defaultRowHeight="15.75"/>
  <cols>
    <col min="1" max="1" width="121.140625" style="67" customWidth="1"/>
    <col min="2" max="2" width="39.5703125" style="68" customWidth="1"/>
    <col min="3" max="4" width="39.7109375" style="68" customWidth="1"/>
    <col min="5" max="5" width="34.85546875" style="68" customWidth="1"/>
    <col min="6" max="6" width="25" style="69" customWidth="1"/>
    <col min="7" max="7" width="35.42578125" style="67" customWidth="1"/>
    <col min="8" max="8" width="25.140625" style="67" customWidth="1"/>
    <col min="9" max="16384" width="9.140625" style="67"/>
  </cols>
  <sheetData>
    <row r="1" spans="1:8" s="7" customFormat="1" ht="46.5">
      <c r="A1" s="1" t="s">
        <v>0</v>
      </c>
      <c r="B1" s="2"/>
      <c r="C1" s="2"/>
      <c r="D1" s="3"/>
      <c r="E1" s="4" t="s">
        <v>1</v>
      </c>
      <c r="F1" s="5" t="s">
        <v>105</v>
      </c>
      <c r="G1" s="6"/>
      <c r="H1" s="3"/>
    </row>
    <row r="2" spans="1:8" s="7" customFormat="1" ht="46.5">
      <c r="A2" s="1" t="s">
        <v>3</v>
      </c>
      <c r="B2" s="2"/>
      <c r="C2" s="2"/>
      <c r="D2" s="2"/>
      <c r="E2" s="2"/>
      <c r="F2" s="8"/>
      <c r="G2" s="3"/>
      <c r="H2" s="3"/>
    </row>
    <row r="3" spans="1:8" s="7" customFormat="1" ht="47.25" thickBot="1">
      <c r="A3" s="9" t="s">
        <v>4</v>
      </c>
      <c r="B3" s="10"/>
      <c r="C3" s="10"/>
      <c r="D3" s="10"/>
      <c r="E3" s="10"/>
      <c r="F3" s="11"/>
      <c r="G3" s="3"/>
      <c r="H3" s="3"/>
    </row>
    <row r="4" spans="1:8" s="16" customFormat="1" ht="32.25" thickTop="1">
      <c r="A4" s="12" t="s">
        <v>5</v>
      </c>
      <c r="B4" s="13" t="s">
        <v>6</v>
      </c>
      <c r="C4" s="14" t="s">
        <v>7</v>
      </c>
      <c r="D4" s="14" t="s">
        <v>7</v>
      </c>
      <c r="E4" s="14" t="s">
        <v>8</v>
      </c>
      <c r="F4" s="15" t="s">
        <v>9</v>
      </c>
      <c r="G4" s="14" t="s">
        <v>8</v>
      </c>
      <c r="H4" s="15" t="s">
        <v>9</v>
      </c>
    </row>
    <row r="5" spans="1:8" s="20" customFormat="1" ht="61.5">
      <c r="A5" s="17"/>
      <c r="B5" s="18" t="s">
        <v>10</v>
      </c>
      <c r="C5" s="18" t="s">
        <v>11</v>
      </c>
      <c r="D5" s="18" t="s">
        <v>12</v>
      </c>
      <c r="E5" s="18" t="s">
        <v>13</v>
      </c>
      <c r="F5" s="19" t="s">
        <v>14</v>
      </c>
      <c r="G5" s="18" t="s">
        <v>15</v>
      </c>
      <c r="H5" s="19" t="s">
        <v>14</v>
      </c>
    </row>
    <row r="6" spans="1:8" s="16" customFormat="1" ht="31.5">
      <c r="A6" s="21" t="s">
        <v>16</v>
      </c>
      <c r="B6" s="22"/>
      <c r="C6" s="22"/>
      <c r="D6" s="22"/>
      <c r="E6" s="22"/>
      <c r="F6" s="23"/>
      <c r="G6" s="22"/>
      <c r="H6" s="23"/>
    </row>
    <row r="7" spans="1:8" s="16" customFormat="1" ht="31.5">
      <c r="A7" s="21" t="s">
        <v>17</v>
      </c>
      <c r="B7" s="22"/>
      <c r="C7" s="22"/>
      <c r="D7" s="22"/>
      <c r="E7" s="22"/>
      <c r="F7" s="24"/>
      <c r="G7" s="22"/>
      <c r="H7" s="24"/>
    </row>
    <row r="8" spans="1:8" s="16" customFormat="1" ht="31.5">
      <c r="A8" s="25" t="s">
        <v>18</v>
      </c>
      <c r="B8" s="26">
        <v>2076645</v>
      </c>
      <c r="C8" s="26">
        <v>2076645</v>
      </c>
      <c r="D8" s="26">
        <v>1350906</v>
      </c>
      <c r="E8" s="26">
        <v>-725739</v>
      </c>
      <c r="F8" s="27">
        <v>-0.34947667993325771</v>
      </c>
      <c r="G8" s="26">
        <v>-725739</v>
      </c>
      <c r="H8" s="27">
        <v>-0.34947667993325771</v>
      </c>
    </row>
    <row r="9" spans="1:8" s="16" customFormat="1" ht="31.5">
      <c r="A9" s="25" t="s">
        <v>19</v>
      </c>
      <c r="B9" s="26">
        <v>191524</v>
      </c>
      <c r="C9" s="26">
        <v>191524</v>
      </c>
      <c r="D9" s="26">
        <v>0</v>
      </c>
      <c r="E9" s="26">
        <v>-191524</v>
      </c>
      <c r="F9" s="27">
        <v>-1</v>
      </c>
      <c r="G9" s="26">
        <v>-191524</v>
      </c>
      <c r="H9" s="27">
        <v>-1</v>
      </c>
    </row>
    <row r="10" spans="1:8" s="16" customFormat="1" ht="31.5">
      <c r="A10" s="28" t="s">
        <v>20</v>
      </c>
      <c r="B10" s="29">
        <v>0</v>
      </c>
      <c r="C10" s="29">
        <v>0</v>
      </c>
      <c r="D10" s="29">
        <v>0</v>
      </c>
      <c r="E10" s="29">
        <v>0</v>
      </c>
      <c r="F10" s="27">
        <v>0</v>
      </c>
      <c r="G10" s="29">
        <v>0</v>
      </c>
      <c r="H10" s="27">
        <v>0</v>
      </c>
    </row>
    <row r="11" spans="1:8" s="16" customFormat="1" ht="31.5">
      <c r="A11" s="30" t="s">
        <v>21</v>
      </c>
      <c r="B11" s="31">
        <v>0</v>
      </c>
      <c r="C11" s="31">
        <v>0</v>
      </c>
      <c r="D11" s="31">
        <v>0</v>
      </c>
      <c r="E11" s="29">
        <v>0</v>
      </c>
      <c r="F11" s="27">
        <v>0</v>
      </c>
      <c r="G11" s="29">
        <v>0</v>
      </c>
      <c r="H11" s="27">
        <v>0</v>
      </c>
    </row>
    <row r="12" spans="1:8" s="16" customFormat="1" ht="31.5">
      <c r="A12" s="32" t="s">
        <v>22</v>
      </c>
      <c r="B12" s="31">
        <v>0</v>
      </c>
      <c r="C12" s="31">
        <v>0</v>
      </c>
      <c r="D12" s="31">
        <v>0</v>
      </c>
      <c r="E12" s="29">
        <v>0</v>
      </c>
      <c r="F12" s="27">
        <v>0</v>
      </c>
      <c r="G12" s="29">
        <v>0</v>
      </c>
      <c r="H12" s="27">
        <v>0</v>
      </c>
    </row>
    <row r="13" spans="1:8" s="16" customFormat="1" ht="31.5">
      <c r="A13" s="32" t="s">
        <v>23</v>
      </c>
      <c r="B13" s="31">
        <v>0</v>
      </c>
      <c r="C13" s="31">
        <v>0</v>
      </c>
      <c r="D13" s="31">
        <v>0</v>
      </c>
      <c r="E13" s="29">
        <v>0</v>
      </c>
      <c r="F13" s="27">
        <v>0</v>
      </c>
      <c r="G13" s="29">
        <v>0</v>
      </c>
      <c r="H13" s="27">
        <v>0</v>
      </c>
    </row>
    <row r="14" spans="1:8" s="16" customFormat="1" ht="31.5">
      <c r="A14" s="32" t="s">
        <v>24</v>
      </c>
      <c r="B14" s="31">
        <v>0</v>
      </c>
      <c r="C14" s="31">
        <v>0</v>
      </c>
      <c r="D14" s="31">
        <v>0</v>
      </c>
      <c r="E14" s="29">
        <v>0</v>
      </c>
      <c r="F14" s="27">
        <v>0</v>
      </c>
      <c r="G14" s="29">
        <v>0</v>
      </c>
      <c r="H14" s="27">
        <v>0</v>
      </c>
    </row>
    <row r="15" spans="1:8" s="16" customFormat="1" ht="31.5">
      <c r="A15" s="32" t="s">
        <v>25</v>
      </c>
      <c r="B15" s="31">
        <v>0</v>
      </c>
      <c r="C15" s="31">
        <v>0</v>
      </c>
      <c r="D15" s="31">
        <v>0</v>
      </c>
      <c r="E15" s="29">
        <v>0</v>
      </c>
      <c r="F15" s="27">
        <v>0</v>
      </c>
      <c r="G15" s="29">
        <v>0</v>
      </c>
      <c r="H15" s="27">
        <v>0</v>
      </c>
    </row>
    <row r="16" spans="1:8" s="16" customFormat="1" ht="31.5">
      <c r="A16" s="32" t="s">
        <v>26</v>
      </c>
      <c r="B16" s="31">
        <v>0</v>
      </c>
      <c r="C16" s="31">
        <v>0</v>
      </c>
      <c r="D16" s="31">
        <v>0</v>
      </c>
      <c r="E16" s="29">
        <v>0</v>
      </c>
      <c r="F16" s="27">
        <v>0</v>
      </c>
      <c r="G16" s="29">
        <v>0</v>
      </c>
      <c r="H16" s="27">
        <v>0</v>
      </c>
    </row>
    <row r="17" spans="1:8" s="16" customFormat="1" ht="31.5">
      <c r="A17" s="32" t="s">
        <v>27</v>
      </c>
      <c r="B17" s="31">
        <v>0</v>
      </c>
      <c r="C17" s="31">
        <v>0</v>
      </c>
      <c r="D17" s="31">
        <v>0</v>
      </c>
      <c r="E17" s="29">
        <v>0</v>
      </c>
      <c r="F17" s="27">
        <v>0</v>
      </c>
      <c r="G17" s="29">
        <v>0</v>
      </c>
      <c r="H17" s="27">
        <v>0</v>
      </c>
    </row>
    <row r="18" spans="1:8" s="16" customFormat="1" ht="31.5">
      <c r="A18" s="32" t="s">
        <v>28</v>
      </c>
      <c r="B18" s="31">
        <v>0</v>
      </c>
      <c r="C18" s="31">
        <v>0</v>
      </c>
      <c r="D18" s="31">
        <v>0</v>
      </c>
      <c r="E18" s="29">
        <v>0</v>
      </c>
      <c r="F18" s="27">
        <v>0</v>
      </c>
      <c r="G18" s="29">
        <v>0</v>
      </c>
      <c r="H18" s="27">
        <v>0</v>
      </c>
    </row>
    <row r="19" spans="1:8" s="16" customFormat="1" ht="31.5">
      <c r="A19" s="32" t="s">
        <v>29</v>
      </c>
      <c r="B19" s="31">
        <v>0</v>
      </c>
      <c r="C19" s="31">
        <v>0</v>
      </c>
      <c r="D19" s="31">
        <v>0</v>
      </c>
      <c r="E19" s="29">
        <v>0</v>
      </c>
      <c r="F19" s="27">
        <v>0</v>
      </c>
      <c r="G19" s="29">
        <v>0</v>
      </c>
      <c r="H19" s="27">
        <v>0</v>
      </c>
    </row>
    <row r="20" spans="1:8" s="16" customFormat="1" ht="31.5">
      <c r="A20" s="32" t="s">
        <v>30</v>
      </c>
      <c r="B20" s="31">
        <v>0</v>
      </c>
      <c r="C20" s="31">
        <v>0</v>
      </c>
      <c r="D20" s="31">
        <v>0</v>
      </c>
      <c r="E20" s="29">
        <v>0</v>
      </c>
      <c r="F20" s="27">
        <v>0</v>
      </c>
      <c r="G20" s="29">
        <v>0</v>
      </c>
      <c r="H20" s="27">
        <v>0</v>
      </c>
    </row>
    <row r="21" spans="1:8" s="16" customFormat="1" ht="31.5">
      <c r="A21" s="32" t="s">
        <v>31</v>
      </c>
      <c r="B21" s="31">
        <v>0</v>
      </c>
      <c r="C21" s="31">
        <v>0</v>
      </c>
      <c r="D21" s="31">
        <v>0</v>
      </c>
      <c r="E21" s="29">
        <v>0</v>
      </c>
      <c r="F21" s="27">
        <v>0</v>
      </c>
      <c r="G21" s="29">
        <v>0</v>
      </c>
      <c r="H21" s="27">
        <v>0</v>
      </c>
    </row>
    <row r="22" spans="1:8" s="16" customFormat="1" ht="31.5">
      <c r="A22" s="32" t="s">
        <v>32</v>
      </c>
      <c r="B22" s="31">
        <v>0</v>
      </c>
      <c r="C22" s="31">
        <v>0</v>
      </c>
      <c r="D22" s="31">
        <v>0</v>
      </c>
      <c r="E22" s="29">
        <v>0</v>
      </c>
      <c r="F22" s="27">
        <v>0</v>
      </c>
      <c r="G22" s="29">
        <v>0</v>
      </c>
      <c r="H22" s="27">
        <v>0</v>
      </c>
    </row>
    <row r="23" spans="1:8" s="16" customFormat="1" ht="31.5">
      <c r="A23" s="33" t="s">
        <v>33</v>
      </c>
      <c r="B23" s="31">
        <v>0</v>
      </c>
      <c r="C23" s="31">
        <v>0</v>
      </c>
      <c r="D23" s="31">
        <v>0</v>
      </c>
      <c r="E23" s="29">
        <v>0</v>
      </c>
      <c r="F23" s="27">
        <v>0</v>
      </c>
      <c r="G23" s="29">
        <v>0</v>
      </c>
      <c r="H23" s="27">
        <v>0</v>
      </c>
    </row>
    <row r="24" spans="1:8" s="16" customFormat="1" ht="31.5">
      <c r="A24" s="33" t="s">
        <v>34</v>
      </c>
      <c r="B24" s="31">
        <v>0</v>
      </c>
      <c r="C24" s="31">
        <v>0</v>
      </c>
      <c r="D24" s="31">
        <v>0</v>
      </c>
      <c r="E24" s="29">
        <v>0</v>
      </c>
      <c r="F24" s="27">
        <v>0</v>
      </c>
      <c r="G24" s="29">
        <v>0</v>
      </c>
      <c r="H24" s="27">
        <v>0</v>
      </c>
    </row>
    <row r="25" spans="1:8" s="16" customFormat="1" ht="31.5">
      <c r="A25" s="33" t="s">
        <v>35</v>
      </c>
      <c r="B25" s="31">
        <v>0</v>
      </c>
      <c r="C25" s="31">
        <v>0</v>
      </c>
      <c r="D25" s="31">
        <v>0</v>
      </c>
      <c r="E25" s="29">
        <v>0</v>
      </c>
      <c r="F25" s="27">
        <v>0</v>
      </c>
      <c r="G25" s="29">
        <v>0</v>
      </c>
      <c r="H25" s="27">
        <v>0</v>
      </c>
    </row>
    <row r="26" spans="1:8" s="16" customFormat="1" ht="31.5">
      <c r="A26" s="34" t="s">
        <v>36</v>
      </c>
      <c r="B26" s="31"/>
      <c r="C26" s="31"/>
      <c r="D26" s="31"/>
      <c r="E26" s="31"/>
      <c r="F26" s="23"/>
      <c r="G26" s="31"/>
      <c r="H26" s="23"/>
    </row>
    <row r="27" spans="1:8" s="16" customFormat="1" ht="31.5">
      <c r="A27" s="30" t="s">
        <v>37</v>
      </c>
      <c r="B27" s="26">
        <v>0</v>
      </c>
      <c r="C27" s="26">
        <v>0</v>
      </c>
      <c r="D27" s="26">
        <v>0</v>
      </c>
      <c r="E27" s="26">
        <v>0</v>
      </c>
      <c r="F27" s="27">
        <v>0</v>
      </c>
      <c r="G27" s="26">
        <v>0</v>
      </c>
      <c r="H27" s="27">
        <v>0</v>
      </c>
    </row>
    <row r="28" spans="1:8" s="16" customFormat="1" ht="31.5">
      <c r="A28" s="35" t="s">
        <v>38</v>
      </c>
      <c r="B28" s="31"/>
      <c r="C28" s="31"/>
      <c r="D28" s="31"/>
      <c r="E28" s="31"/>
      <c r="F28" s="23"/>
      <c r="G28" s="31"/>
      <c r="H28" s="23"/>
    </row>
    <row r="29" spans="1:8" s="16" customFormat="1" ht="31.5">
      <c r="A29" s="30" t="s">
        <v>37</v>
      </c>
      <c r="B29" s="22">
        <v>0</v>
      </c>
      <c r="C29" s="22">
        <v>0</v>
      </c>
      <c r="D29" s="22">
        <v>0</v>
      </c>
      <c r="E29" s="26">
        <v>0</v>
      </c>
      <c r="F29" s="27">
        <v>0</v>
      </c>
      <c r="G29" s="26">
        <v>0</v>
      </c>
      <c r="H29" s="27">
        <v>0</v>
      </c>
    </row>
    <row r="30" spans="1:8" s="16" customFormat="1" ht="31.5">
      <c r="A30" s="32" t="s">
        <v>39</v>
      </c>
      <c r="B30" s="31">
        <v>0</v>
      </c>
      <c r="C30" s="31">
        <v>0</v>
      </c>
      <c r="D30" s="31">
        <v>0</v>
      </c>
      <c r="E30" s="29"/>
      <c r="F30" s="27" t="s">
        <v>40</v>
      </c>
      <c r="G30" s="29"/>
      <c r="H30" s="27" t="s">
        <v>40</v>
      </c>
    </row>
    <row r="31" spans="1:8" s="38" customFormat="1" ht="31.5">
      <c r="A31" s="35" t="s">
        <v>41</v>
      </c>
      <c r="B31" s="36">
        <v>2268169</v>
      </c>
      <c r="C31" s="36">
        <v>2268169</v>
      </c>
      <c r="D31" s="36">
        <v>1350906</v>
      </c>
      <c r="E31" s="36">
        <v>-917263</v>
      </c>
      <c r="F31" s="37">
        <v>-0.40440681448340049</v>
      </c>
      <c r="G31" s="36">
        <v>-917263</v>
      </c>
      <c r="H31" s="37">
        <v>-0.40440681448340049</v>
      </c>
    </row>
    <row r="32" spans="1:8" s="16" customFormat="1" ht="31.5">
      <c r="A32" s="35"/>
      <c r="B32" s="31"/>
      <c r="C32" s="31"/>
      <c r="D32" s="31"/>
      <c r="E32" s="31"/>
      <c r="F32" s="23"/>
      <c r="G32" s="31"/>
      <c r="H32" s="23"/>
    </row>
    <row r="33" spans="1:8" s="38" customFormat="1" ht="31.5">
      <c r="A33" s="34" t="s">
        <v>42</v>
      </c>
      <c r="B33" s="39">
        <v>0</v>
      </c>
      <c r="C33" s="39"/>
      <c r="D33" s="39"/>
      <c r="E33" s="39">
        <v>0</v>
      </c>
      <c r="F33" s="37">
        <v>0</v>
      </c>
      <c r="G33" s="39">
        <v>0</v>
      </c>
      <c r="H33" s="37">
        <v>0</v>
      </c>
    </row>
    <row r="34" spans="1:8" s="16" customFormat="1" ht="31.5">
      <c r="A34" s="32" t="s">
        <v>43</v>
      </c>
      <c r="B34" s="31"/>
      <c r="C34" s="31"/>
      <c r="D34" s="31"/>
      <c r="E34" s="31"/>
      <c r="F34" s="23"/>
      <c r="G34" s="31"/>
      <c r="H34" s="23"/>
    </row>
    <row r="35" spans="1:8" s="38" customFormat="1" ht="31.5">
      <c r="A35" s="40" t="s">
        <v>44</v>
      </c>
      <c r="B35" s="41">
        <v>0</v>
      </c>
      <c r="C35" s="41">
        <v>36000</v>
      </c>
      <c r="D35" s="41">
        <v>2061905</v>
      </c>
      <c r="E35" s="41">
        <v>2061905</v>
      </c>
      <c r="F35" s="37">
        <v>1</v>
      </c>
      <c r="G35" s="41">
        <v>2025905</v>
      </c>
      <c r="H35" s="37">
        <v>56.27513888888889</v>
      </c>
    </row>
    <row r="36" spans="1:8" s="16" customFormat="1" ht="31.5">
      <c r="A36" s="32" t="s">
        <v>43</v>
      </c>
      <c r="B36" s="31"/>
      <c r="C36" s="31"/>
      <c r="D36" s="31"/>
      <c r="E36" s="31"/>
      <c r="F36" s="23"/>
      <c r="G36" s="31"/>
      <c r="H36" s="23"/>
    </row>
    <row r="37" spans="1:8" s="38" customFormat="1" ht="31.5">
      <c r="A37" s="40" t="s">
        <v>45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41">
        <v>0</v>
      </c>
      <c r="H37" s="37">
        <v>0</v>
      </c>
    </row>
    <row r="38" spans="1:8" s="16" customFormat="1" ht="31.5">
      <c r="A38" s="32" t="s">
        <v>43</v>
      </c>
      <c r="B38" s="31"/>
      <c r="C38" s="31"/>
      <c r="D38" s="31"/>
      <c r="E38" s="31"/>
      <c r="F38" s="23"/>
      <c r="G38" s="31"/>
      <c r="H38" s="23"/>
    </row>
    <row r="39" spans="1:8" s="38" customFormat="1" ht="31.5">
      <c r="A39" s="34" t="s">
        <v>46</v>
      </c>
      <c r="B39" s="39">
        <v>195672</v>
      </c>
      <c r="C39" s="39">
        <v>650000</v>
      </c>
      <c r="D39" s="39">
        <v>1150000</v>
      </c>
      <c r="E39" s="39">
        <v>954328</v>
      </c>
      <c r="F39" s="37">
        <v>4.8771822233124817</v>
      </c>
      <c r="G39" s="39">
        <v>500000</v>
      </c>
      <c r="H39" s="37">
        <v>0.76923076923076927</v>
      </c>
    </row>
    <row r="40" spans="1:8" s="16" customFormat="1" ht="31.5">
      <c r="A40" s="32" t="s">
        <v>43</v>
      </c>
      <c r="B40" s="31"/>
      <c r="C40" s="31"/>
      <c r="D40" s="31"/>
      <c r="E40" s="31"/>
      <c r="F40" s="23"/>
      <c r="G40" s="31"/>
      <c r="H40" s="23"/>
    </row>
    <row r="41" spans="1:8" s="38" customFormat="1" ht="31.5">
      <c r="A41" s="42" t="s">
        <v>47</v>
      </c>
      <c r="B41" s="43">
        <v>0</v>
      </c>
      <c r="C41" s="43">
        <v>0</v>
      </c>
      <c r="D41" s="43">
        <v>0</v>
      </c>
      <c r="E41" s="43">
        <v>0</v>
      </c>
      <c r="F41" s="37">
        <v>0</v>
      </c>
      <c r="G41" s="43">
        <v>0</v>
      </c>
      <c r="H41" s="37">
        <v>0</v>
      </c>
    </row>
    <row r="42" spans="1:8" s="16" customFormat="1" ht="31.5">
      <c r="A42" s="34"/>
      <c r="B42" s="22"/>
      <c r="C42" s="22"/>
      <c r="D42" s="22"/>
      <c r="E42" s="22"/>
      <c r="F42" s="44"/>
      <c r="G42" s="22"/>
      <c r="H42" s="44"/>
    </row>
    <row r="43" spans="1:8" s="38" customFormat="1" ht="31.5">
      <c r="A43" s="34" t="s">
        <v>48</v>
      </c>
      <c r="B43" s="39">
        <v>0</v>
      </c>
      <c r="C43" s="39">
        <v>0</v>
      </c>
      <c r="D43" s="39">
        <v>0</v>
      </c>
      <c r="E43" s="43">
        <v>0</v>
      </c>
      <c r="F43" s="37">
        <v>0</v>
      </c>
      <c r="G43" s="43">
        <v>0</v>
      </c>
      <c r="H43" s="37">
        <v>0</v>
      </c>
    </row>
    <row r="44" spans="1:8" s="16" customFormat="1" ht="31.5">
      <c r="A44" s="32"/>
      <c r="B44" s="31"/>
      <c r="C44" s="31"/>
      <c r="D44" s="31"/>
      <c r="E44" s="31"/>
      <c r="F44" s="23"/>
      <c r="G44" s="31"/>
      <c r="H44" s="23"/>
    </row>
    <row r="45" spans="1:8" s="38" customFormat="1" ht="31.5">
      <c r="A45" s="45" t="s">
        <v>49</v>
      </c>
      <c r="B45" s="39">
        <v>2463841</v>
      </c>
      <c r="C45" s="39">
        <v>2954169</v>
      </c>
      <c r="D45" s="39">
        <v>4562811</v>
      </c>
      <c r="E45" s="39">
        <v>2098970</v>
      </c>
      <c r="F45" s="37">
        <v>0.851909680860088</v>
      </c>
      <c r="G45" s="39">
        <v>1608642</v>
      </c>
      <c r="H45" s="37">
        <v>0.54453282801356317</v>
      </c>
    </row>
    <row r="46" spans="1:8" s="16" customFormat="1" ht="31.5">
      <c r="A46" s="46"/>
      <c r="B46" s="31"/>
      <c r="C46" s="31"/>
      <c r="D46" s="31"/>
      <c r="E46" s="31"/>
      <c r="F46" s="23" t="s">
        <v>43</v>
      </c>
      <c r="G46" s="31"/>
      <c r="H46" s="23" t="s">
        <v>43</v>
      </c>
    </row>
    <row r="47" spans="1:8" s="16" customFormat="1" ht="31.5">
      <c r="A47" s="47"/>
      <c r="B47" s="22"/>
      <c r="C47" s="22"/>
      <c r="D47" s="22"/>
      <c r="E47" s="22"/>
      <c r="F47" s="24" t="s">
        <v>43</v>
      </c>
      <c r="G47" s="22"/>
      <c r="H47" s="24" t="s">
        <v>43</v>
      </c>
    </row>
    <row r="48" spans="1:8" s="16" customFormat="1" ht="31.5">
      <c r="A48" s="45" t="s">
        <v>50</v>
      </c>
      <c r="B48" s="22"/>
      <c r="C48" s="22"/>
      <c r="D48" s="22"/>
      <c r="E48" s="22"/>
      <c r="F48" s="24"/>
      <c r="G48" s="22"/>
      <c r="H48" s="24"/>
    </row>
    <row r="49" spans="1:8" s="16" customFormat="1" ht="31.5">
      <c r="A49" s="30" t="s">
        <v>51</v>
      </c>
      <c r="B49" s="22">
        <v>0</v>
      </c>
      <c r="C49" s="22">
        <v>0</v>
      </c>
      <c r="D49" s="22">
        <v>0</v>
      </c>
      <c r="E49" s="22">
        <v>0</v>
      </c>
      <c r="F49" s="27">
        <v>0</v>
      </c>
      <c r="G49" s="22">
        <v>0</v>
      </c>
      <c r="H49" s="27">
        <v>0</v>
      </c>
    </row>
    <row r="50" spans="1:8" s="16" customFormat="1" ht="31.5">
      <c r="A50" s="32" t="s">
        <v>52</v>
      </c>
      <c r="B50" s="31">
        <v>0</v>
      </c>
      <c r="C50" s="31">
        <v>0</v>
      </c>
      <c r="D50" s="31">
        <v>0</v>
      </c>
      <c r="E50" s="31">
        <v>0</v>
      </c>
      <c r="F50" s="27">
        <v>0</v>
      </c>
      <c r="G50" s="31">
        <v>0</v>
      </c>
      <c r="H50" s="27">
        <v>0</v>
      </c>
    </row>
    <row r="51" spans="1:8" s="16" customFormat="1" ht="31.5">
      <c r="A51" s="32" t="s">
        <v>53</v>
      </c>
      <c r="B51" s="31">
        <v>0</v>
      </c>
      <c r="C51" s="31">
        <v>0</v>
      </c>
      <c r="D51" s="31">
        <v>0</v>
      </c>
      <c r="E51" s="31">
        <v>0</v>
      </c>
      <c r="F51" s="27">
        <v>0</v>
      </c>
      <c r="G51" s="31">
        <v>0</v>
      </c>
      <c r="H51" s="27">
        <v>0</v>
      </c>
    </row>
    <row r="52" spans="1:8" s="16" customFormat="1" ht="31.5">
      <c r="A52" s="32" t="s">
        <v>54</v>
      </c>
      <c r="B52" s="31">
        <v>0</v>
      </c>
      <c r="C52" s="31">
        <v>0</v>
      </c>
      <c r="D52" s="31">
        <v>0</v>
      </c>
      <c r="E52" s="31">
        <v>0</v>
      </c>
      <c r="F52" s="27">
        <v>0</v>
      </c>
      <c r="G52" s="31">
        <v>0</v>
      </c>
      <c r="H52" s="27">
        <v>0</v>
      </c>
    </row>
    <row r="53" spans="1:8" s="16" customFormat="1" ht="31.5">
      <c r="A53" s="32" t="s">
        <v>55</v>
      </c>
      <c r="B53" s="31">
        <v>0</v>
      </c>
      <c r="C53" s="31">
        <v>0</v>
      </c>
      <c r="D53" s="31">
        <v>0</v>
      </c>
      <c r="E53" s="31">
        <v>0</v>
      </c>
      <c r="F53" s="27">
        <v>0</v>
      </c>
      <c r="G53" s="31">
        <v>0</v>
      </c>
      <c r="H53" s="27">
        <v>0</v>
      </c>
    </row>
    <row r="54" spans="1:8" s="16" customFormat="1" ht="31.5">
      <c r="A54" s="32" t="s">
        <v>56</v>
      </c>
      <c r="B54" s="31">
        <v>2463841</v>
      </c>
      <c r="C54" s="31">
        <v>2954169</v>
      </c>
      <c r="D54" s="31">
        <v>4562811</v>
      </c>
      <c r="E54" s="31">
        <v>2098970</v>
      </c>
      <c r="F54" s="27">
        <v>0.851909680860088</v>
      </c>
      <c r="G54" s="31">
        <v>1608642</v>
      </c>
      <c r="H54" s="27">
        <v>0.54453282801356317</v>
      </c>
    </row>
    <row r="55" spans="1:8" s="16" customFormat="1" ht="31.5">
      <c r="A55" s="32" t="s">
        <v>57</v>
      </c>
      <c r="B55" s="31">
        <v>0</v>
      </c>
      <c r="C55" s="31">
        <v>0</v>
      </c>
      <c r="D55" s="31">
        <v>0</v>
      </c>
      <c r="E55" s="31">
        <v>0</v>
      </c>
      <c r="F55" s="27">
        <v>0</v>
      </c>
      <c r="G55" s="31">
        <v>0</v>
      </c>
      <c r="H55" s="27">
        <v>0</v>
      </c>
    </row>
    <row r="56" spans="1:8" s="16" customFormat="1" ht="31.5">
      <c r="A56" s="32" t="s">
        <v>58</v>
      </c>
      <c r="B56" s="31">
        <v>0</v>
      </c>
      <c r="C56" s="31">
        <v>0</v>
      </c>
      <c r="D56" s="31">
        <v>0</v>
      </c>
      <c r="E56" s="31">
        <v>0</v>
      </c>
      <c r="F56" s="27">
        <v>0</v>
      </c>
      <c r="G56" s="31">
        <v>0</v>
      </c>
      <c r="H56" s="27">
        <v>0</v>
      </c>
    </row>
    <row r="57" spans="1:8" s="38" customFormat="1" ht="31.5">
      <c r="A57" s="48" t="s">
        <v>59</v>
      </c>
      <c r="B57" s="36">
        <v>2463841</v>
      </c>
      <c r="C57" s="36">
        <v>2954169</v>
      </c>
      <c r="D57" s="36">
        <v>4562811</v>
      </c>
      <c r="E57" s="36">
        <v>2098970</v>
      </c>
      <c r="F57" s="37">
        <v>0.851909680860088</v>
      </c>
      <c r="G57" s="36">
        <v>1608642</v>
      </c>
      <c r="H57" s="37">
        <v>0.54453282801356317</v>
      </c>
    </row>
    <row r="58" spans="1:8" s="16" customFormat="1" ht="31.5">
      <c r="A58" s="32" t="s">
        <v>60</v>
      </c>
      <c r="B58" s="31">
        <v>0</v>
      </c>
      <c r="C58" s="31">
        <v>0</v>
      </c>
      <c r="D58" s="31">
        <v>0</v>
      </c>
      <c r="E58" s="31">
        <v>0</v>
      </c>
      <c r="F58" s="27">
        <v>0</v>
      </c>
      <c r="G58" s="31">
        <v>0</v>
      </c>
      <c r="H58" s="27">
        <v>0</v>
      </c>
    </row>
    <row r="59" spans="1:8" s="16" customFormat="1" ht="31.5">
      <c r="A59" s="32" t="s">
        <v>61</v>
      </c>
      <c r="B59" s="31">
        <v>0</v>
      </c>
      <c r="C59" s="31">
        <v>0</v>
      </c>
      <c r="D59" s="31">
        <v>0</v>
      </c>
      <c r="E59" s="31">
        <v>0</v>
      </c>
      <c r="F59" s="27">
        <v>0</v>
      </c>
      <c r="G59" s="31">
        <v>0</v>
      </c>
      <c r="H59" s="27">
        <v>0</v>
      </c>
    </row>
    <row r="60" spans="1:8" s="16" customFormat="1" ht="31.5">
      <c r="A60" s="32" t="s">
        <v>62</v>
      </c>
      <c r="B60" s="31">
        <v>0</v>
      </c>
      <c r="C60" s="31">
        <v>0</v>
      </c>
      <c r="D60" s="31">
        <v>0</v>
      </c>
      <c r="E60" s="31">
        <v>0</v>
      </c>
      <c r="F60" s="27">
        <v>0</v>
      </c>
      <c r="G60" s="31">
        <v>0</v>
      </c>
      <c r="H60" s="27">
        <v>0</v>
      </c>
    </row>
    <row r="61" spans="1:8" s="16" customFormat="1" ht="31.5">
      <c r="A61" s="32" t="s">
        <v>63</v>
      </c>
      <c r="B61" s="31">
        <v>0</v>
      </c>
      <c r="C61" s="31">
        <v>0</v>
      </c>
      <c r="D61" s="31">
        <v>0</v>
      </c>
      <c r="E61" s="31">
        <v>0</v>
      </c>
      <c r="F61" s="27">
        <v>0</v>
      </c>
      <c r="G61" s="31">
        <v>0</v>
      </c>
      <c r="H61" s="27">
        <v>0</v>
      </c>
    </row>
    <row r="62" spans="1:8" s="38" customFormat="1" ht="31.5">
      <c r="A62" s="49" t="s">
        <v>64</v>
      </c>
      <c r="B62" s="50">
        <v>2463841</v>
      </c>
      <c r="C62" s="50">
        <v>2954169</v>
      </c>
      <c r="D62" s="50">
        <v>4562811</v>
      </c>
      <c r="E62" s="50">
        <v>2098970</v>
      </c>
      <c r="F62" s="37">
        <v>0.851909680860088</v>
      </c>
      <c r="G62" s="50">
        <v>1608642</v>
      </c>
      <c r="H62" s="37">
        <v>0.54453282801356317</v>
      </c>
    </row>
    <row r="63" spans="1:8" s="16" customFormat="1" ht="31.5">
      <c r="A63" s="47"/>
      <c r="B63" s="22"/>
      <c r="C63" s="22"/>
      <c r="D63" s="22"/>
      <c r="E63" s="22"/>
      <c r="F63" s="24"/>
      <c r="G63" s="22"/>
      <c r="H63" s="24"/>
    </row>
    <row r="64" spans="1:8" s="16" customFormat="1" ht="31.5">
      <c r="A64" s="45" t="s">
        <v>65</v>
      </c>
      <c r="B64" s="22"/>
      <c r="C64" s="22"/>
      <c r="D64" s="22"/>
      <c r="E64" s="22"/>
      <c r="F64" s="24"/>
      <c r="G64" s="22"/>
      <c r="H64" s="24"/>
    </row>
    <row r="65" spans="1:8" s="16" customFormat="1" ht="31.5">
      <c r="A65" s="30" t="s">
        <v>66</v>
      </c>
      <c r="B65" s="26">
        <v>1733187</v>
      </c>
      <c r="C65" s="26">
        <v>1733187</v>
      </c>
      <c r="D65" s="26">
        <v>1314357</v>
      </c>
      <c r="E65" s="22">
        <v>-418830</v>
      </c>
      <c r="F65" s="27">
        <v>-0.24165309340538557</v>
      </c>
      <c r="G65" s="22">
        <v>-418830</v>
      </c>
      <c r="H65" s="27">
        <v>-0.24165309340538557</v>
      </c>
    </row>
    <row r="66" spans="1:8" s="16" customFormat="1" ht="31.5">
      <c r="A66" s="32" t="s">
        <v>67</v>
      </c>
      <c r="B66" s="29">
        <v>26640</v>
      </c>
      <c r="C66" s="26">
        <v>45000</v>
      </c>
      <c r="D66" s="26">
        <v>19000</v>
      </c>
      <c r="E66" s="31">
        <v>-7640</v>
      </c>
      <c r="F66" s="27">
        <v>-0.28678678678678676</v>
      </c>
      <c r="G66" s="31">
        <v>-26000</v>
      </c>
      <c r="H66" s="27">
        <v>-0.57777777777777772</v>
      </c>
    </row>
    <row r="67" spans="1:8" s="16" customFormat="1" ht="31.5">
      <c r="A67" s="32" t="s">
        <v>68</v>
      </c>
      <c r="B67" s="22">
        <v>377634</v>
      </c>
      <c r="C67" s="26">
        <v>377634</v>
      </c>
      <c r="D67" s="26">
        <v>260361</v>
      </c>
      <c r="E67" s="31">
        <v>-117273</v>
      </c>
      <c r="F67" s="27">
        <v>-0.31054671983984494</v>
      </c>
      <c r="G67" s="31">
        <v>-117273</v>
      </c>
      <c r="H67" s="27">
        <v>-0.31054671983984494</v>
      </c>
    </row>
    <row r="68" spans="1:8" s="38" customFormat="1" ht="31.5">
      <c r="A68" s="48" t="s">
        <v>69</v>
      </c>
      <c r="B68" s="50">
        <v>2137461</v>
      </c>
      <c r="C68" s="50">
        <v>2155821</v>
      </c>
      <c r="D68" s="50">
        <v>1593718</v>
      </c>
      <c r="E68" s="36">
        <v>-543743</v>
      </c>
      <c r="F68" s="37">
        <v>-0.25438733151154569</v>
      </c>
      <c r="G68" s="36">
        <v>-562103</v>
      </c>
      <c r="H68" s="37">
        <v>-0.26073732466656552</v>
      </c>
    </row>
    <row r="69" spans="1:8" s="16" customFormat="1" ht="31.5">
      <c r="A69" s="32" t="s">
        <v>70</v>
      </c>
      <c r="B69" s="29">
        <v>25358</v>
      </c>
      <c r="C69" s="29">
        <v>30275</v>
      </c>
      <c r="D69" s="29">
        <v>25000</v>
      </c>
      <c r="E69" s="31">
        <v>-358</v>
      </c>
      <c r="F69" s="27">
        <v>-1.4117832636643268E-2</v>
      </c>
      <c r="G69" s="31">
        <v>-5275</v>
      </c>
      <c r="H69" s="27">
        <v>-0.17423616845582163</v>
      </c>
    </row>
    <row r="70" spans="1:8" s="16" customFormat="1" ht="31.5">
      <c r="A70" s="32" t="s">
        <v>71</v>
      </c>
      <c r="B70" s="26">
        <v>17026</v>
      </c>
      <c r="C70" s="26">
        <v>65000</v>
      </c>
      <c r="D70" s="26">
        <v>20000</v>
      </c>
      <c r="E70" s="31">
        <v>2974</v>
      </c>
      <c r="F70" s="27">
        <v>0.17467402795724188</v>
      </c>
      <c r="G70" s="31">
        <v>-45000</v>
      </c>
      <c r="H70" s="27">
        <v>-0.69230769230769229</v>
      </c>
    </row>
    <row r="71" spans="1:8" s="16" customFormat="1" ht="31.5">
      <c r="A71" s="32" t="s">
        <v>72</v>
      </c>
      <c r="B71" s="22">
        <v>9234</v>
      </c>
      <c r="C71" s="22">
        <v>12000</v>
      </c>
      <c r="D71" s="22">
        <v>9000</v>
      </c>
      <c r="E71" s="31">
        <v>-234</v>
      </c>
      <c r="F71" s="27">
        <v>-2.5341130604288498E-2</v>
      </c>
      <c r="G71" s="31">
        <v>-3000</v>
      </c>
      <c r="H71" s="27">
        <v>-0.25</v>
      </c>
    </row>
    <row r="72" spans="1:8" s="38" customFormat="1" ht="31.5">
      <c r="A72" s="35" t="s">
        <v>73</v>
      </c>
      <c r="B72" s="50">
        <v>51618</v>
      </c>
      <c r="C72" s="50">
        <v>107275</v>
      </c>
      <c r="D72" s="50">
        <v>54000</v>
      </c>
      <c r="E72" s="36">
        <v>2382</v>
      </c>
      <c r="F72" s="37">
        <v>4.6146693014064863E-2</v>
      </c>
      <c r="G72" s="36">
        <v>-53275</v>
      </c>
      <c r="H72" s="37">
        <v>-0.49662083430435794</v>
      </c>
    </row>
    <row r="73" spans="1:8" s="16" customFormat="1" ht="31.5">
      <c r="A73" s="32" t="s">
        <v>74</v>
      </c>
      <c r="B73" s="22">
        <v>3721</v>
      </c>
      <c r="C73" s="22">
        <v>100000</v>
      </c>
      <c r="D73" s="22">
        <v>30000</v>
      </c>
      <c r="E73" s="31">
        <v>26279</v>
      </c>
      <c r="F73" s="27">
        <v>7.0623488309594196</v>
      </c>
      <c r="G73" s="31">
        <v>-70000</v>
      </c>
      <c r="H73" s="27">
        <v>-0.7</v>
      </c>
    </row>
    <row r="74" spans="1:8" s="16" customFormat="1" ht="31.5">
      <c r="A74" s="32" t="s">
        <v>75</v>
      </c>
      <c r="B74" s="31">
        <v>66037</v>
      </c>
      <c r="C74" s="31">
        <v>107476</v>
      </c>
      <c r="D74" s="31">
        <v>2485093</v>
      </c>
      <c r="E74" s="31">
        <v>2419056</v>
      </c>
      <c r="F74" s="27">
        <v>36.631827611793391</v>
      </c>
      <c r="G74" s="31">
        <v>2377617</v>
      </c>
      <c r="H74" s="27">
        <v>22.12230637537683</v>
      </c>
    </row>
    <row r="75" spans="1:8" s="16" customFormat="1" ht="31.5">
      <c r="A75" s="32" t="s">
        <v>76</v>
      </c>
      <c r="B75" s="31">
        <v>0</v>
      </c>
      <c r="C75" s="31">
        <v>0</v>
      </c>
      <c r="D75" s="31">
        <v>0</v>
      </c>
      <c r="E75" s="31">
        <v>0</v>
      </c>
      <c r="F75" s="27">
        <v>0</v>
      </c>
      <c r="G75" s="31">
        <v>0</v>
      </c>
      <c r="H75" s="27">
        <v>0</v>
      </c>
    </row>
    <row r="76" spans="1:8" s="16" customFormat="1" ht="31.5">
      <c r="A76" s="32" t="s">
        <v>77</v>
      </c>
      <c r="B76" s="31">
        <v>195708</v>
      </c>
      <c r="C76" s="31">
        <v>448597</v>
      </c>
      <c r="D76" s="31">
        <v>400000</v>
      </c>
      <c r="E76" s="31">
        <v>204292</v>
      </c>
      <c r="F76" s="27">
        <v>1.0438612626974881</v>
      </c>
      <c r="G76" s="31">
        <v>-48597</v>
      </c>
      <c r="H76" s="27">
        <v>-0.10833108558461158</v>
      </c>
    </row>
    <row r="77" spans="1:8" s="38" customFormat="1" ht="31.5">
      <c r="A77" s="35" t="s">
        <v>78</v>
      </c>
      <c r="B77" s="36">
        <v>265466</v>
      </c>
      <c r="C77" s="36">
        <v>656073</v>
      </c>
      <c r="D77" s="36">
        <v>2915093</v>
      </c>
      <c r="E77" s="36">
        <v>2649627</v>
      </c>
      <c r="F77" s="37">
        <v>9.9810408865918792</v>
      </c>
      <c r="G77" s="36">
        <v>2259020</v>
      </c>
      <c r="H77" s="37">
        <v>3.4432448828102968</v>
      </c>
    </row>
    <row r="78" spans="1:8" s="16" customFormat="1" ht="31.5">
      <c r="A78" s="32" t="s">
        <v>79</v>
      </c>
      <c r="B78" s="31">
        <v>9296</v>
      </c>
      <c r="C78" s="31">
        <v>35000</v>
      </c>
      <c r="D78" s="31">
        <v>0</v>
      </c>
      <c r="E78" s="31">
        <v>-9296</v>
      </c>
      <c r="F78" s="27">
        <v>-1</v>
      </c>
      <c r="G78" s="31">
        <v>-35000</v>
      </c>
      <c r="H78" s="27">
        <v>-1</v>
      </c>
    </row>
    <row r="79" spans="1:8" s="16" customFormat="1" ht="31.5">
      <c r="A79" s="32" t="s">
        <v>80</v>
      </c>
      <c r="B79" s="31">
        <v>0</v>
      </c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27">
        <v>0</v>
      </c>
    </row>
    <row r="80" spans="1:8" s="16" customFormat="1" ht="31.5">
      <c r="A80" s="51" t="s">
        <v>81</v>
      </c>
      <c r="B80" s="31">
        <v>0</v>
      </c>
      <c r="C80" s="31">
        <v>0</v>
      </c>
      <c r="D80" s="31">
        <v>0</v>
      </c>
      <c r="E80" s="31">
        <v>0</v>
      </c>
      <c r="F80" s="27">
        <v>0</v>
      </c>
      <c r="G80" s="31">
        <v>0</v>
      </c>
      <c r="H80" s="27">
        <v>0</v>
      </c>
    </row>
    <row r="81" spans="1:8" s="38" customFormat="1" ht="31.5">
      <c r="A81" s="52" t="s">
        <v>82</v>
      </c>
      <c r="B81" s="50">
        <v>9296</v>
      </c>
      <c r="C81" s="50">
        <v>35000</v>
      </c>
      <c r="D81" s="50">
        <v>0</v>
      </c>
      <c r="E81" s="50">
        <v>-9296</v>
      </c>
      <c r="F81" s="37">
        <v>-1</v>
      </c>
      <c r="G81" s="50">
        <v>-35000</v>
      </c>
      <c r="H81" s="37">
        <v>-1</v>
      </c>
    </row>
    <row r="82" spans="1:8" s="16" customFormat="1" ht="31.5">
      <c r="A82" s="51" t="s">
        <v>83</v>
      </c>
      <c r="B82" s="31">
        <v>0</v>
      </c>
      <c r="C82" s="31">
        <v>0</v>
      </c>
      <c r="D82" s="29">
        <v>0</v>
      </c>
      <c r="E82" s="31">
        <v>0</v>
      </c>
      <c r="F82" s="27">
        <v>0</v>
      </c>
      <c r="G82" s="31">
        <v>0</v>
      </c>
      <c r="H82" s="27">
        <v>0</v>
      </c>
    </row>
    <row r="83" spans="1:8" s="38" customFormat="1" ht="32.25" thickBot="1">
      <c r="A83" s="53" t="s">
        <v>64</v>
      </c>
      <c r="B83" s="54">
        <v>2463841</v>
      </c>
      <c r="C83" s="54">
        <v>2954169</v>
      </c>
      <c r="D83" s="55">
        <v>4562811</v>
      </c>
      <c r="E83" s="54">
        <v>2098970</v>
      </c>
      <c r="F83" s="56">
        <v>0.851909680860088</v>
      </c>
      <c r="G83" s="54">
        <v>1608642</v>
      </c>
      <c r="H83" s="56">
        <v>0.54453282801356317</v>
      </c>
    </row>
    <row r="84" spans="1:8" s="16" customFormat="1" ht="31.5">
      <c r="A84" s="57"/>
      <c r="B84" s="58"/>
      <c r="C84" s="58"/>
      <c r="D84" s="58"/>
      <c r="E84" s="58"/>
      <c r="F84" s="59" t="s">
        <v>43</v>
      </c>
      <c r="G84" s="60"/>
      <c r="H84" s="60"/>
    </row>
    <row r="85" spans="1:8" s="16" customFormat="1" ht="31.5">
      <c r="A85" s="61" t="s">
        <v>84</v>
      </c>
      <c r="B85" s="62"/>
      <c r="C85" s="62"/>
      <c r="D85" s="62"/>
      <c r="E85" s="62"/>
      <c r="F85" s="63"/>
      <c r="G85" s="60"/>
      <c r="H85" s="60"/>
    </row>
    <row r="86" spans="1:8" s="16" customFormat="1" ht="31.5">
      <c r="A86" s="61" t="s">
        <v>85</v>
      </c>
      <c r="B86" s="62"/>
      <c r="C86" s="62"/>
      <c r="D86" s="62"/>
      <c r="E86" s="62"/>
      <c r="F86" s="63"/>
      <c r="G86" s="60"/>
      <c r="H86" s="60"/>
    </row>
    <row r="87" spans="1:8">
      <c r="A87" s="64" t="s">
        <v>43</v>
      </c>
      <c r="B87" s="65"/>
      <c r="C87" s="65"/>
      <c r="D87" s="65"/>
      <c r="E87" s="65"/>
      <c r="F87" s="66"/>
    </row>
  </sheetData>
  <pageMargins left="0.7" right="0.7" top="0.75" bottom="0.75" header="0.3" footer="0.3"/>
  <pageSetup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51</vt:i4>
      </vt:variant>
    </vt:vector>
  </HeadingPairs>
  <TitlesOfParts>
    <vt:vector size="104" baseType="lpstr">
      <vt:lpstr>PSE</vt:lpstr>
      <vt:lpstr>2 Yr</vt:lpstr>
      <vt:lpstr>4 Yr</vt:lpstr>
      <vt:lpstr>2yr+4Yr</vt:lpstr>
      <vt:lpstr>BOR</vt:lpstr>
      <vt:lpstr>LUMCON</vt:lpstr>
      <vt:lpstr>LOSFA</vt:lpstr>
      <vt:lpstr>UL System</vt:lpstr>
      <vt:lpstr>UL BOS</vt:lpstr>
      <vt:lpstr>GSU</vt:lpstr>
      <vt:lpstr>Nicholls</vt:lpstr>
      <vt:lpstr>NwSU</vt:lpstr>
      <vt:lpstr>McNeese</vt:lpstr>
      <vt:lpstr>LATech</vt:lpstr>
      <vt:lpstr>SLU</vt:lpstr>
      <vt:lpstr>ULL</vt:lpstr>
      <vt:lpstr>ULM</vt:lpstr>
      <vt:lpstr>LSU System</vt:lpstr>
      <vt:lpstr>LSUBOS</vt:lpstr>
      <vt:lpstr>LSU</vt:lpstr>
      <vt:lpstr>LSUA</vt:lpstr>
      <vt:lpstr>LSUE</vt:lpstr>
      <vt:lpstr>LSUS</vt:lpstr>
      <vt:lpstr>LSUHSCNO</vt:lpstr>
      <vt:lpstr>LSUHSCS</vt:lpstr>
      <vt:lpstr>LSULaw</vt:lpstr>
      <vt:lpstr>LSUAg</vt:lpstr>
      <vt:lpstr>PBRC</vt:lpstr>
      <vt:lpstr>HPLong</vt:lpstr>
      <vt:lpstr>EAConway</vt:lpstr>
      <vt:lpstr>UNO</vt:lpstr>
      <vt:lpstr>SU System</vt:lpstr>
      <vt:lpstr>SU BOS</vt:lpstr>
      <vt:lpstr>SUAg</vt:lpstr>
      <vt:lpstr>SUBR</vt:lpstr>
      <vt:lpstr>SU Law</vt:lpstr>
      <vt:lpstr>SUNO</vt:lpstr>
      <vt:lpstr>SUSLA</vt:lpstr>
      <vt:lpstr>LCTCS</vt:lpstr>
      <vt:lpstr>BOS</vt:lpstr>
      <vt:lpstr>Online</vt:lpstr>
      <vt:lpstr>BRCC</vt:lpstr>
      <vt:lpstr>BPCC</vt:lpstr>
      <vt:lpstr>Delgado</vt:lpstr>
      <vt:lpstr>Fletcher</vt:lpstr>
      <vt:lpstr>LDCC</vt:lpstr>
      <vt:lpstr>LTC</vt:lpstr>
      <vt:lpstr>Nunez</vt:lpstr>
      <vt:lpstr>RPCC</vt:lpstr>
      <vt:lpstr>SLCC</vt:lpstr>
      <vt:lpstr>Sowela</vt:lpstr>
      <vt:lpstr>Sheet15</vt:lpstr>
      <vt:lpstr>Sheet1</vt:lpstr>
      <vt:lpstr>'2 Yr'!Print_Area</vt:lpstr>
      <vt:lpstr>'2yr+4Yr'!Print_Area</vt:lpstr>
      <vt:lpstr>'4 Yr'!Print_Area</vt:lpstr>
      <vt:lpstr>BOR!Print_Area</vt:lpstr>
      <vt:lpstr>BOS!Print_Area</vt:lpstr>
      <vt:lpstr>BPCC!Print_Area</vt:lpstr>
      <vt:lpstr>BRCC!Print_Area</vt:lpstr>
      <vt:lpstr>Delgado!Print_Area</vt:lpstr>
      <vt:lpstr>EAConway!Print_Area</vt:lpstr>
      <vt:lpstr>Fletcher!Print_Area</vt:lpstr>
      <vt:lpstr>GSU!Print_Area</vt:lpstr>
      <vt:lpstr>HPLong!Print_Area</vt:lpstr>
      <vt:lpstr>LATech!Print_Area</vt:lpstr>
      <vt:lpstr>LCTCS!Print_Area</vt:lpstr>
      <vt:lpstr>LDCC!Print_Area</vt:lpstr>
      <vt:lpstr>LOSFA!Print_Area</vt:lpstr>
      <vt:lpstr>LSU!Print_Area</vt:lpstr>
      <vt:lpstr>'LSU System'!Print_Area</vt:lpstr>
      <vt:lpstr>LSUA!Print_Area</vt:lpstr>
      <vt:lpstr>LSUAg!Print_Area</vt:lpstr>
      <vt:lpstr>LSUBOS!Print_Area</vt:lpstr>
      <vt:lpstr>LSUE!Print_Area</vt:lpstr>
      <vt:lpstr>LSUHSCNO!Print_Area</vt:lpstr>
      <vt:lpstr>LSUHSCS!Print_Area</vt:lpstr>
      <vt:lpstr>LSULaw!Print_Area</vt:lpstr>
      <vt:lpstr>LSUS!Print_Area</vt:lpstr>
      <vt:lpstr>LTC!Print_Area</vt:lpstr>
      <vt:lpstr>LUMCON!Print_Area</vt:lpstr>
      <vt:lpstr>McNeese!Print_Area</vt:lpstr>
      <vt:lpstr>Nicholls!Print_Area</vt:lpstr>
      <vt:lpstr>Nunez!Print_Area</vt:lpstr>
      <vt:lpstr>NwSU!Print_Area</vt:lpstr>
      <vt:lpstr>Online!Print_Area</vt:lpstr>
      <vt:lpstr>PBRC!Print_Area</vt:lpstr>
      <vt:lpstr>PSE!Print_Area</vt:lpstr>
      <vt:lpstr>RPCC!Print_Area</vt:lpstr>
      <vt:lpstr>SLCC!Print_Area</vt:lpstr>
      <vt:lpstr>SLU!Print_Area</vt:lpstr>
      <vt:lpstr>Sowela!Print_Area</vt:lpstr>
      <vt:lpstr>'SU BOS'!Print_Area</vt:lpstr>
      <vt:lpstr>'SU Law'!Print_Area</vt:lpstr>
      <vt:lpstr>'SU System'!Print_Area</vt:lpstr>
      <vt:lpstr>SUAg!Print_Area</vt:lpstr>
      <vt:lpstr>SUBR!Print_Area</vt:lpstr>
      <vt:lpstr>SUNO!Print_Area</vt:lpstr>
      <vt:lpstr>SUSLA!Print_Area</vt:lpstr>
      <vt:lpstr>'UL BOS'!Print_Area</vt:lpstr>
      <vt:lpstr>'UL System'!Print_Area</vt:lpstr>
      <vt:lpstr>ULL!Print_Area</vt:lpstr>
      <vt:lpstr>ULM!Print_Area</vt:lpstr>
      <vt:lpstr>UNO!Print_Area</vt:lpstr>
    </vt:vector>
  </TitlesOfParts>
  <Company>Louisiana Board of Regents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lori.parker</cp:lastModifiedBy>
  <cp:lastPrinted>2010-10-28T15:51:27Z</cp:lastPrinted>
  <dcterms:created xsi:type="dcterms:W3CDTF">2010-08-12T18:28:21Z</dcterms:created>
  <dcterms:modified xsi:type="dcterms:W3CDTF">2010-10-28T18:13:07Z</dcterms:modified>
</cp:coreProperties>
</file>